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FEDB004-39B7-4D07-8933-74E8EE27C5A4}" xr6:coauthVersionLast="47" xr6:coauthVersionMax="47" xr10:uidLastSave="{00000000-0000-0000-0000-000000000000}"/>
  <bookViews>
    <workbookView xWindow="-120" yWindow="-120" windowWidth="20730" windowHeight="11160" firstSheet="9" activeTab="15" xr2:uid="{3636B57B-F471-491F-B90A-6D7FD0967AC8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BM 06" sheetId="14" r:id="rId11"/>
    <sheet name="Memória 06" sheetId="15" r:id="rId12"/>
    <sheet name="BM 07" sheetId="16" r:id="rId13"/>
    <sheet name="Memória 07" sheetId="17" r:id="rId14"/>
    <sheet name="BM 08" sheetId="18" r:id="rId15"/>
    <sheet name="Memória 08" sheetId="19" r:id="rId16"/>
    <sheet name="Planilha1" sheetId="1" r:id="rId17"/>
  </sheets>
  <externalReferences>
    <externalReference r:id="rId18"/>
    <externalReference r:id="rId19"/>
    <externalReference r:id="rId20"/>
  </externalReferences>
  <definedNames>
    <definedName name="ADITIVO" localSheetId="10">OFFSET([1]Lista!$E$2,0,0,COUNTA([1]Lista!$E$2:$E$101),1)</definedName>
    <definedName name="ADITIVO" localSheetId="11">OFFSET([1]Lista!$E$2,0,0,COUNTA([1]Lista!$E$2:$E$101),1)</definedName>
    <definedName name="ADITIVO">OFFSET([2]Lista!$E$2,0,0,COUNTA([2]Lista!$E$2:$E$101),1)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03'!$B$2:$K$229</definedName>
    <definedName name="_xlnm.Print_Area" localSheetId="6">'BM 04'!$B$2:$K$229</definedName>
    <definedName name="_xlnm.Print_Area" localSheetId="8">'BM 05'!$B$2:$K$261</definedName>
    <definedName name="_xlnm.Print_Area" localSheetId="10">'BM 06'!$B$2:$K$261</definedName>
    <definedName name="_xlnm.Print_Area" localSheetId="12">'BM 07'!$B$2:$N$261</definedName>
    <definedName name="_xlnm.Print_Area" localSheetId="14">'BM 08'!$B$2:$N$261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03'!$A$1:$J$223</definedName>
    <definedName name="_xlnm.Print_Area" localSheetId="9">'Memória 05'!$A$1:$J$238</definedName>
    <definedName name="_xlnm.Print_Area" localSheetId="11">'Memória 06'!$A$1:$J$238</definedName>
    <definedName name="_xlnm.Print_Area" localSheetId="13">'Memória 07'!$A$1:$J$238</definedName>
    <definedName name="_xlnm.Print_Area" localSheetId="15">'Memória 08'!$A$1:$J$238</definedName>
    <definedName name="MODALIDADE" localSheetId="10">OFFSET([1]Lista!$D$2,0,0,COUNTA([1]Lista!$D$2:$D$101),1)</definedName>
    <definedName name="MODALIDADE" localSheetId="11">OFFSET([1]Lista!$D$2,0,0,COUNTA([1]Lista!$D$2:$D$101),1)</definedName>
    <definedName name="MODALIDADE">OFFSET([2]Lista!$D$2,0,0,COUNTA([2]Lista!$D$2:$D$101),1)</definedName>
    <definedName name="MUNICÍPIO" localSheetId="10">OFFSET([1]Lista!$A$2,0,0,COUNTA([1]Lista!$A$2:$A$1000),1)</definedName>
    <definedName name="MUNICÍPIO" localSheetId="11">OFFSET([1]Lista!$A$2,0,0,COUNTA([1]Lista!$A$2:$A$1000),1)</definedName>
    <definedName name="MUNICÍPIO">OFFSET([2]Lista!$A$2,0,0,COUNTA([2]Lista!$A$2:$A$1000),1)</definedName>
    <definedName name="PROGRAMA_BDMG" localSheetId="10">OFFSET([1]Lista!$B$2,0,0,COUNTA([1]Lista!$B$2:$B$101),1)</definedName>
    <definedName name="PROGRAMA_BDMG" localSheetId="11">OFFSET([1]Lista!$B$2,0,0,COUNTA([1]Lista!$B$2:$B$101),1)</definedName>
    <definedName name="PROGRAMA_BDMG">OFFSET([2]Lista!$B$2,0,0,COUNTA([2]Lista!$B$2:$B$101),1)</definedName>
    <definedName name="TIPO_DE_OBRA" localSheetId="10">OFFSET([1]Lista!$C$2,0,0,COUNTA([1]Lista!$C$2:$C$101),1)</definedName>
    <definedName name="TIPO_DE_OBRA" localSheetId="11">OFFSET([1]Lista!$C$2,0,0,COUNTA([1]Lista!$C$2:$C$101),1)</definedName>
    <definedName name="TIPO_DE_OBRA">OFFSET([2]Lista!$C$2,0,0,COUNTA([2]Lista!$C$2:$C$101),1)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  <definedName name="_xlnm.Print_Titles" localSheetId="8">'BM 05'!$2:$10</definedName>
    <definedName name="_xlnm.Print_Titles" localSheetId="10">'BM 06'!$2:$10</definedName>
    <definedName name="_xlnm.Print_Titles" localSheetId="12">'BM 07'!$2:$10</definedName>
    <definedName name="_xlnm.Print_Titles" localSheetId="14">'BM 08'!$2:$10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19" l="1"/>
  <c r="B234" i="19"/>
  <c r="A234" i="19"/>
  <c r="C233" i="19"/>
  <c r="B233" i="19"/>
  <c r="A233" i="19"/>
  <c r="C232" i="19"/>
  <c r="B232" i="19"/>
  <c r="A232" i="19"/>
  <c r="B231" i="19"/>
  <c r="A231" i="19"/>
  <c r="C230" i="19"/>
  <c r="B230" i="19"/>
  <c r="A230" i="19"/>
  <c r="C229" i="19"/>
  <c r="B229" i="19"/>
  <c r="A229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B223" i="19"/>
  <c r="A223" i="19"/>
  <c r="B222" i="19"/>
  <c r="A222" i="19"/>
  <c r="M67" i="19"/>
  <c r="M66" i="19"/>
  <c r="M51" i="19"/>
  <c r="B18" i="19"/>
  <c r="B13" i="19"/>
  <c r="K7" i="19"/>
  <c r="G255" i="18"/>
  <c r="K241" i="18"/>
  <c r="G241" i="18"/>
  <c r="J241" i="18" s="1"/>
  <c r="M240" i="18"/>
  <c r="K240" i="18"/>
  <c r="I240" i="18"/>
  <c r="H240" i="18"/>
  <c r="L240" i="18" s="1"/>
  <c r="G240" i="18"/>
  <c r="J240" i="18" s="1"/>
  <c r="N240" i="18" s="1"/>
  <c r="K239" i="18"/>
  <c r="G239" i="18"/>
  <c r="J239" i="18" s="1"/>
  <c r="K238" i="18"/>
  <c r="K237" i="18"/>
  <c r="J237" i="18"/>
  <c r="N237" i="18" s="1"/>
  <c r="I237" i="18"/>
  <c r="M237" i="18" s="1"/>
  <c r="H237" i="18"/>
  <c r="L237" i="18" s="1"/>
  <c r="G237" i="18"/>
  <c r="K236" i="18"/>
  <c r="J236" i="18"/>
  <c r="N236" i="18" s="1"/>
  <c r="N235" i="18" s="1"/>
  <c r="I236" i="18"/>
  <c r="M236" i="18" s="1"/>
  <c r="H236" i="18"/>
  <c r="L236" i="18" s="1"/>
  <c r="L235" i="18" s="1"/>
  <c r="G236" i="18"/>
  <c r="K235" i="18"/>
  <c r="M234" i="18"/>
  <c r="K234" i="18"/>
  <c r="J234" i="18"/>
  <c r="N234" i="18" s="1"/>
  <c r="I234" i="18"/>
  <c r="H234" i="18"/>
  <c r="L234" i="18" s="1"/>
  <c r="G234" i="18"/>
  <c r="K233" i="18"/>
  <c r="J233" i="18"/>
  <c r="N233" i="18" s="1"/>
  <c r="I233" i="18"/>
  <c r="M233" i="18" s="1"/>
  <c r="H233" i="18"/>
  <c r="L233" i="18" s="1"/>
  <c r="G233" i="18"/>
  <c r="K232" i="18"/>
  <c r="J232" i="18"/>
  <c r="N232" i="18" s="1"/>
  <c r="I232" i="18"/>
  <c r="M232" i="18" s="1"/>
  <c r="H232" i="18"/>
  <c r="L232" i="18" s="1"/>
  <c r="G232" i="18"/>
  <c r="K231" i="18"/>
  <c r="J231" i="18"/>
  <c r="N231" i="18" s="1"/>
  <c r="N230" i="18" s="1"/>
  <c r="I231" i="18"/>
  <c r="M231" i="18" s="1"/>
  <c r="M230" i="18" s="1"/>
  <c r="H231" i="18"/>
  <c r="L231" i="18" s="1"/>
  <c r="G231" i="18"/>
  <c r="K230" i="18"/>
  <c r="K229" i="18"/>
  <c r="K228" i="18"/>
  <c r="J228" i="18"/>
  <c r="N228" i="18" s="1"/>
  <c r="I228" i="18"/>
  <c r="M228" i="18" s="1"/>
  <c r="H228" i="18"/>
  <c r="L228" i="18" s="1"/>
  <c r="G228" i="18"/>
  <c r="K227" i="18"/>
  <c r="J227" i="18"/>
  <c r="N227" i="18" s="1"/>
  <c r="I227" i="18"/>
  <c r="M227" i="18" s="1"/>
  <c r="H227" i="18"/>
  <c r="L227" i="18" s="1"/>
  <c r="G227" i="18"/>
  <c r="M226" i="18"/>
  <c r="K226" i="18"/>
  <c r="J226" i="18"/>
  <c r="N226" i="18" s="1"/>
  <c r="I226" i="18"/>
  <c r="H226" i="18"/>
  <c r="L226" i="18" s="1"/>
  <c r="G226" i="18"/>
  <c r="K225" i="18"/>
  <c r="J225" i="18"/>
  <c r="N225" i="18" s="1"/>
  <c r="I225" i="18"/>
  <c r="M225" i="18" s="1"/>
  <c r="H225" i="18"/>
  <c r="L225" i="18" s="1"/>
  <c r="G225" i="18"/>
  <c r="K224" i="18"/>
  <c r="J224" i="18"/>
  <c r="N224" i="18" s="1"/>
  <c r="I224" i="18"/>
  <c r="M224" i="18" s="1"/>
  <c r="H224" i="18"/>
  <c r="L224" i="18" s="1"/>
  <c r="L223" i="18" s="1"/>
  <c r="G224" i="18"/>
  <c r="K223" i="18"/>
  <c r="M222" i="18"/>
  <c r="K222" i="18"/>
  <c r="J222" i="18"/>
  <c r="N222" i="18" s="1"/>
  <c r="I222" i="18"/>
  <c r="H222" i="18"/>
  <c r="L222" i="18" s="1"/>
  <c r="G222" i="18"/>
  <c r="K221" i="18"/>
  <c r="J221" i="18"/>
  <c r="N221" i="18" s="1"/>
  <c r="I221" i="18"/>
  <c r="M221" i="18" s="1"/>
  <c r="H221" i="18"/>
  <c r="L221" i="18" s="1"/>
  <c r="G221" i="18"/>
  <c r="K220" i="18"/>
  <c r="J220" i="18"/>
  <c r="N220" i="18" s="1"/>
  <c r="I220" i="18"/>
  <c r="M220" i="18" s="1"/>
  <c r="H220" i="18"/>
  <c r="L220" i="18" s="1"/>
  <c r="L216" i="18" s="1"/>
  <c r="G220" i="18"/>
  <c r="K219" i="18"/>
  <c r="J219" i="18"/>
  <c r="N219" i="18" s="1"/>
  <c r="I219" i="18"/>
  <c r="M219" i="18" s="1"/>
  <c r="H219" i="18"/>
  <c r="L219" i="18" s="1"/>
  <c r="G219" i="18"/>
  <c r="M218" i="18"/>
  <c r="K218" i="18"/>
  <c r="J218" i="18"/>
  <c r="N218" i="18" s="1"/>
  <c r="I218" i="18"/>
  <c r="H218" i="18"/>
  <c r="L218" i="18" s="1"/>
  <c r="G218" i="18"/>
  <c r="K217" i="18"/>
  <c r="J217" i="18"/>
  <c r="N217" i="18" s="1"/>
  <c r="I217" i="18"/>
  <c r="M217" i="18" s="1"/>
  <c r="H217" i="18"/>
  <c r="L217" i="18" s="1"/>
  <c r="G217" i="18"/>
  <c r="K216" i="18"/>
  <c r="K215" i="18"/>
  <c r="J215" i="18"/>
  <c r="N215" i="18" s="1"/>
  <c r="I215" i="18"/>
  <c r="M215" i="18" s="1"/>
  <c r="H215" i="18"/>
  <c r="L215" i="18" s="1"/>
  <c r="G215" i="18"/>
  <c r="M214" i="18"/>
  <c r="K214" i="18"/>
  <c r="J214" i="18"/>
  <c r="N214" i="18" s="1"/>
  <c r="I214" i="18"/>
  <c r="H214" i="18"/>
  <c r="L214" i="18" s="1"/>
  <c r="G214" i="18"/>
  <c r="K213" i="18"/>
  <c r="J213" i="18"/>
  <c r="N213" i="18" s="1"/>
  <c r="I213" i="18"/>
  <c r="M213" i="18" s="1"/>
  <c r="H213" i="18"/>
  <c r="L213" i="18" s="1"/>
  <c r="L212" i="18" s="1"/>
  <c r="G213" i="18"/>
  <c r="K212" i="18"/>
  <c r="K211" i="18"/>
  <c r="J211" i="18"/>
  <c r="N211" i="18" s="1"/>
  <c r="I211" i="18"/>
  <c r="M211" i="18" s="1"/>
  <c r="H211" i="18"/>
  <c r="L211" i="18" s="1"/>
  <c r="G211" i="18"/>
  <c r="M210" i="18"/>
  <c r="K210" i="18"/>
  <c r="J210" i="18"/>
  <c r="N210" i="18" s="1"/>
  <c r="I210" i="18"/>
  <c r="H210" i="18"/>
  <c r="L210" i="18" s="1"/>
  <c r="G210" i="18"/>
  <c r="K209" i="18"/>
  <c r="J209" i="18"/>
  <c r="N209" i="18" s="1"/>
  <c r="I209" i="18"/>
  <c r="M209" i="18" s="1"/>
  <c r="H209" i="18"/>
  <c r="L209" i="18" s="1"/>
  <c r="G209" i="18"/>
  <c r="K208" i="18"/>
  <c r="J208" i="18"/>
  <c r="N208" i="18" s="1"/>
  <c r="I208" i="18"/>
  <c r="M208" i="18" s="1"/>
  <c r="H208" i="18"/>
  <c r="L208" i="18" s="1"/>
  <c r="G208" i="18"/>
  <c r="K207" i="18"/>
  <c r="J207" i="18"/>
  <c r="N207" i="18" s="1"/>
  <c r="N206" i="18" s="1"/>
  <c r="I207" i="18"/>
  <c r="M207" i="18" s="1"/>
  <c r="M206" i="18" s="1"/>
  <c r="H207" i="18"/>
  <c r="L207" i="18" s="1"/>
  <c r="G207" i="18"/>
  <c r="K206" i="18"/>
  <c r="K205" i="18"/>
  <c r="J205" i="18"/>
  <c r="N205" i="18" s="1"/>
  <c r="I205" i="18"/>
  <c r="M205" i="18" s="1"/>
  <c r="H205" i="18"/>
  <c r="L205" i="18" s="1"/>
  <c r="G205" i="18"/>
  <c r="K204" i="18"/>
  <c r="J204" i="18"/>
  <c r="N204" i="18" s="1"/>
  <c r="I204" i="18"/>
  <c r="M204" i="18" s="1"/>
  <c r="H204" i="18"/>
  <c r="L204" i="18" s="1"/>
  <c r="G204" i="18"/>
  <c r="K203" i="18"/>
  <c r="J203" i="18"/>
  <c r="N203" i="18" s="1"/>
  <c r="I203" i="18"/>
  <c r="M203" i="18" s="1"/>
  <c r="H203" i="18"/>
  <c r="L203" i="18" s="1"/>
  <c r="G203" i="18"/>
  <c r="M202" i="18"/>
  <c r="M201" i="18" s="1"/>
  <c r="K202" i="18"/>
  <c r="J202" i="18"/>
  <c r="N202" i="18" s="1"/>
  <c r="I202" i="18"/>
  <c r="H202" i="18"/>
  <c r="L202" i="18" s="1"/>
  <c r="G202" i="18"/>
  <c r="K201" i="18"/>
  <c r="K200" i="18"/>
  <c r="J200" i="18"/>
  <c r="N200" i="18" s="1"/>
  <c r="I200" i="18"/>
  <c r="M200" i="18" s="1"/>
  <c r="H200" i="18"/>
  <c r="L200" i="18" s="1"/>
  <c r="G200" i="18"/>
  <c r="K199" i="18"/>
  <c r="J199" i="18"/>
  <c r="N199" i="18" s="1"/>
  <c r="I199" i="18"/>
  <c r="M199" i="18" s="1"/>
  <c r="H199" i="18"/>
  <c r="L199" i="18" s="1"/>
  <c r="G199" i="18"/>
  <c r="M198" i="18"/>
  <c r="K198" i="18"/>
  <c r="J198" i="18"/>
  <c r="N198" i="18" s="1"/>
  <c r="I198" i="18"/>
  <c r="H198" i="18"/>
  <c r="L198" i="18" s="1"/>
  <c r="G198" i="18"/>
  <c r="K197" i="18"/>
  <c r="J197" i="18"/>
  <c r="N197" i="18" s="1"/>
  <c r="I197" i="18"/>
  <c r="M197" i="18" s="1"/>
  <c r="H197" i="18"/>
  <c r="L197" i="18" s="1"/>
  <c r="G197" i="18"/>
  <c r="K196" i="18"/>
  <c r="J196" i="18"/>
  <c r="N196" i="18" s="1"/>
  <c r="I196" i="18"/>
  <c r="M196" i="18" s="1"/>
  <c r="H196" i="18"/>
  <c r="L196" i="18" s="1"/>
  <c r="L192" i="18" s="1"/>
  <c r="G196" i="18"/>
  <c r="K195" i="18"/>
  <c r="J195" i="18"/>
  <c r="N195" i="18" s="1"/>
  <c r="I195" i="18"/>
  <c r="M195" i="18" s="1"/>
  <c r="H195" i="18"/>
  <c r="L195" i="18" s="1"/>
  <c r="G195" i="18"/>
  <c r="M194" i="18"/>
  <c r="K194" i="18"/>
  <c r="J194" i="18"/>
  <c r="N194" i="18" s="1"/>
  <c r="I194" i="18"/>
  <c r="H194" i="18"/>
  <c r="L194" i="18" s="1"/>
  <c r="G194" i="18"/>
  <c r="K193" i="18"/>
  <c r="J193" i="18"/>
  <c r="N193" i="18" s="1"/>
  <c r="I193" i="18"/>
  <c r="M193" i="18" s="1"/>
  <c r="M192" i="18" s="1"/>
  <c r="H193" i="18"/>
  <c r="L193" i="18" s="1"/>
  <c r="G193" i="18"/>
  <c r="K192" i="18"/>
  <c r="K191" i="18"/>
  <c r="J191" i="18"/>
  <c r="N191" i="18" s="1"/>
  <c r="I191" i="18"/>
  <c r="M191" i="18" s="1"/>
  <c r="H191" i="18"/>
  <c r="L191" i="18" s="1"/>
  <c r="G191" i="18"/>
  <c r="M190" i="18"/>
  <c r="K190" i="18"/>
  <c r="J190" i="18"/>
  <c r="N190" i="18" s="1"/>
  <c r="I190" i="18"/>
  <c r="H190" i="18"/>
  <c r="L190" i="18" s="1"/>
  <c r="G190" i="18"/>
  <c r="K189" i="18"/>
  <c r="J189" i="18"/>
  <c r="N189" i="18" s="1"/>
  <c r="I189" i="18"/>
  <c r="M189" i="18" s="1"/>
  <c r="H189" i="18"/>
  <c r="L189" i="18" s="1"/>
  <c r="G189" i="18"/>
  <c r="K188" i="18"/>
  <c r="J188" i="18"/>
  <c r="N188" i="18" s="1"/>
  <c r="I188" i="18"/>
  <c r="M188" i="18" s="1"/>
  <c r="H188" i="18"/>
  <c r="L188" i="18" s="1"/>
  <c r="G188" i="18"/>
  <c r="K187" i="18"/>
  <c r="J187" i="18"/>
  <c r="N187" i="18" s="1"/>
  <c r="I187" i="18"/>
  <c r="M187" i="18" s="1"/>
  <c r="H187" i="18"/>
  <c r="L187" i="18" s="1"/>
  <c r="G187" i="18"/>
  <c r="M186" i="18"/>
  <c r="K186" i="18"/>
  <c r="J186" i="18"/>
  <c r="N186" i="18" s="1"/>
  <c r="I186" i="18"/>
  <c r="H186" i="18"/>
  <c r="L186" i="18" s="1"/>
  <c r="G186" i="18"/>
  <c r="K185" i="18"/>
  <c r="J185" i="18"/>
  <c r="N185" i="18" s="1"/>
  <c r="I185" i="18"/>
  <c r="M185" i="18" s="1"/>
  <c r="H185" i="18"/>
  <c r="L185" i="18" s="1"/>
  <c r="G185" i="18"/>
  <c r="K184" i="18"/>
  <c r="J184" i="18"/>
  <c r="N184" i="18" s="1"/>
  <c r="I184" i="18"/>
  <c r="M184" i="18" s="1"/>
  <c r="H184" i="18"/>
  <c r="L184" i="18" s="1"/>
  <c r="G184" i="18"/>
  <c r="K183" i="18"/>
  <c r="J183" i="18"/>
  <c r="N183" i="18" s="1"/>
  <c r="I183" i="18"/>
  <c r="M183" i="18" s="1"/>
  <c r="H183" i="18"/>
  <c r="L183" i="18" s="1"/>
  <c r="G183" i="18"/>
  <c r="M182" i="18"/>
  <c r="K182" i="18"/>
  <c r="J182" i="18"/>
  <c r="N182" i="18" s="1"/>
  <c r="I182" i="18"/>
  <c r="H182" i="18"/>
  <c r="L182" i="18" s="1"/>
  <c r="G182" i="18"/>
  <c r="K181" i="18"/>
  <c r="J181" i="18"/>
  <c r="N181" i="18" s="1"/>
  <c r="I181" i="18"/>
  <c r="M181" i="18" s="1"/>
  <c r="H181" i="18"/>
  <c r="L181" i="18" s="1"/>
  <c r="G181" i="18"/>
  <c r="K180" i="18"/>
  <c r="J180" i="18"/>
  <c r="N180" i="18" s="1"/>
  <c r="I180" i="18"/>
  <c r="M180" i="18" s="1"/>
  <c r="H180" i="18"/>
  <c r="L180" i="18" s="1"/>
  <c r="G180" i="18"/>
  <c r="K179" i="18"/>
  <c r="J179" i="18"/>
  <c r="N179" i="18" s="1"/>
  <c r="I179" i="18"/>
  <c r="M179" i="18" s="1"/>
  <c r="H179" i="18"/>
  <c r="L179" i="18" s="1"/>
  <c r="G179" i="18"/>
  <c r="M178" i="18"/>
  <c r="M177" i="18" s="1"/>
  <c r="K178" i="18"/>
  <c r="J178" i="18"/>
  <c r="N178" i="18" s="1"/>
  <c r="I178" i="18"/>
  <c r="H178" i="18"/>
  <c r="L178" i="18" s="1"/>
  <c r="G178" i="18"/>
  <c r="K177" i="18"/>
  <c r="K176" i="18"/>
  <c r="J176" i="18"/>
  <c r="N176" i="18" s="1"/>
  <c r="I176" i="18"/>
  <c r="M176" i="18" s="1"/>
  <c r="H176" i="18"/>
  <c r="L176" i="18" s="1"/>
  <c r="G176" i="18"/>
  <c r="K175" i="18"/>
  <c r="J175" i="18"/>
  <c r="N175" i="18" s="1"/>
  <c r="I175" i="18"/>
  <c r="M175" i="18" s="1"/>
  <c r="H175" i="18"/>
  <c r="L175" i="18" s="1"/>
  <c r="G175" i="18"/>
  <c r="M174" i="18"/>
  <c r="K174" i="18"/>
  <c r="J174" i="18"/>
  <c r="N174" i="18" s="1"/>
  <c r="I174" i="18"/>
  <c r="H174" i="18"/>
  <c r="L174" i="18" s="1"/>
  <c r="G174" i="18"/>
  <c r="K173" i="18"/>
  <c r="J173" i="18"/>
  <c r="N173" i="18" s="1"/>
  <c r="I173" i="18"/>
  <c r="M173" i="18" s="1"/>
  <c r="H173" i="18"/>
  <c r="L173" i="18" s="1"/>
  <c r="G173" i="18"/>
  <c r="K172" i="18"/>
  <c r="J172" i="18"/>
  <c r="N172" i="18" s="1"/>
  <c r="I172" i="18"/>
  <c r="M172" i="18" s="1"/>
  <c r="H172" i="18"/>
  <c r="L172" i="18" s="1"/>
  <c r="G172" i="18"/>
  <c r="K171" i="18"/>
  <c r="J171" i="18"/>
  <c r="N171" i="18" s="1"/>
  <c r="I171" i="18"/>
  <c r="M171" i="18" s="1"/>
  <c r="H171" i="18"/>
  <c r="L171" i="18" s="1"/>
  <c r="G171" i="18"/>
  <c r="M170" i="18"/>
  <c r="K170" i="18"/>
  <c r="J170" i="18"/>
  <c r="N170" i="18" s="1"/>
  <c r="I170" i="18"/>
  <c r="H170" i="18"/>
  <c r="L170" i="18" s="1"/>
  <c r="G170" i="18"/>
  <c r="K169" i="18"/>
  <c r="J169" i="18"/>
  <c r="N169" i="18" s="1"/>
  <c r="I169" i="18"/>
  <c r="M169" i="18" s="1"/>
  <c r="H169" i="18"/>
  <c r="L169" i="18" s="1"/>
  <c r="G169" i="18"/>
  <c r="K168" i="18"/>
  <c r="J168" i="18"/>
  <c r="N168" i="18" s="1"/>
  <c r="I168" i="18"/>
  <c r="M168" i="18" s="1"/>
  <c r="H168" i="18"/>
  <c r="L168" i="18" s="1"/>
  <c r="G168" i="18"/>
  <c r="K167" i="18"/>
  <c r="J167" i="18"/>
  <c r="N167" i="18" s="1"/>
  <c r="I167" i="18"/>
  <c r="M167" i="18" s="1"/>
  <c r="H167" i="18"/>
  <c r="L167" i="18" s="1"/>
  <c r="G167" i="18"/>
  <c r="M166" i="18"/>
  <c r="K166" i="18"/>
  <c r="J166" i="18"/>
  <c r="N166" i="18" s="1"/>
  <c r="I166" i="18"/>
  <c r="H166" i="18"/>
  <c r="L166" i="18" s="1"/>
  <c r="G166" i="18"/>
  <c r="K165" i="18"/>
  <c r="J165" i="18"/>
  <c r="N165" i="18" s="1"/>
  <c r="I165" i="18"/>
  <c r="M165" i="18" s="1"/>
  <c r="H165" i="18"/>
  <c r="L165" i="18" s="1"/>
  <c r="G165" i="18"/>
  <c r="K164" i="18"/>
  <c r="J164" i="18"/>
  <c r="N164" i="18" s="1"/>
  <c r="I164" i="18"/>
  <c r="M164" i="18" s="1"/>
  <c r="H164" i="18"/>
  <c r="L164" i="18" s="1"/>
  <c r="G164" i="18"/>
  <c r="K163" i="18"/>
  <c r="J163" i="18"/>
  <c r="N163" i="18" s="1"/>
  <c r="I163" i="18"/>
  <c r="M163" i="18" s="1"/>
  <c r="H163" i="18"/>
  <c r="L163" i="18" s="1"/>
  <c r="G163" i="18"/>
  <c r="M162" i="18"/>
  <c r="K162" i="18"/>
  <c r="J162" i="18"/>
  <c r="N162" i="18" s="1"/>
  <c r="I162" i="18"/>
  <c r="H162" i="18"/>
  <c r="L162" i="18" s="1"/>
  <c r="G162" i="18"/>
  <c r="K161" i="18"/>
  <c r="J161" i="18"/>
  <c r="N161" i="18" s="1"/>
  <c r="I161" i="18"/>
  <c r="M161" i="18" s="1"/>
  <c r="H161" i="18"/>
  <c r="L161" i="18" s="1"/>
  <c r="G161" i="18"/>
  <c r="M160" i="18"/>
  <c r="K160" i="18"/>
  <c r="J160" i="18"/>
  <c r="N160" i="18" s="1"/>
  <c r="I160" i="18"/>
  <c r="H160" i="18"/>
  <c r="L160" i="18" s="1"/>
  <c r="G160" i="18"/>
  <c r="K159" i="18"/>
  <c r="J159" i="18"/>
  <c r="N159" i="18" s="1"/>
  <c r="I159" i="18"/>
  <c r="M159" i="18" s="1"/>
  <c r="M156" i="18" s="1"/>
  <c r="M155" i="18" s="1"/>
  <c r="H159" i="18"/>
  <c r="L159" i="18" s="1"/>
  <c r="G159" i="18"/>
  <c r="K158" i="18"/>
  <c r="J158" i="18"/>
  <c r="N158" i="18" s="1"/>
  <c r="I158" i="18"/>
  <c r="M158" i="18" s="1"/>
  <c r="H158" i="18"/>
  <c r="L158" i="18" s="1"/>
  <c r="G158" i="18"/>
  <c r="K157" i="18"/>
  <c r="J157" i="18"/>
  <c r="N157" i="18" s="1"/>
  <c r="N156" i="18" s="1"/>
  <c r="I157" i="18"/>
  <c r="M157" i="18" s="1"/>
  <c r="H157" i="18"/>
  <c r="L157" i="18" s="1"/>
  <c r="G157" i="18"/>
  <c r="K156" i="18"/>
  <c r="K155" i="18"/>
  <c r="K154" i="18"/>
  <c r="J154" i="18"/>
  <c r="N154" i="18" s="1"/>
  <c r="I154" i="18"/>
  <c r="M154" i="18" s="1"/>
  <c r="H154" i="18"/>
  <c r="L154" i="18" s="1"/>
  <c r="G154" i="18"/>
  <c r="K153" i="18"/>
  <c r="J153" i="18"/>
  <c r="N153" i="18" s="1"/>
  <c r="I153" i="18"/>
  <c r="M153" i="18" s="1"/>
  <c r="H153" i="18"/>
  <c r="L153" i="18" s="1"/>
  <c r="G153" i="18"/>
  <c r="M152" i="18"/>
  <c r="K152" i="18"/>
  <c r="J152" i="18"/>
  <c r="N152" i="18" s="1"/>
  <c r="I152" i="18"/>
  <c r="H152" i="18"/>
  <c r="L152" i="18" s="1"/>
  <c r="G152" i="18"/>
  <c r="K151" i="18"/>
  <c r="J151" i="18"/>
  <c r="N151" i="18" s="1"/>
  <c r="I151" i="18"/>
  <c r="M151" i="18" s="1"/>
  <c r="H151" i="18"/>
  <c r="L151" i="18" s="1"/>
  <c r="G151" i="18"/>
  <c r="K150" i="18"/>
  <c r="J150" i="18"/>
  <c r="N150" i="18" s="1"/>
  <c r="I150" i="18"/>
  <c r="M150" i="18" s="1"/>
  <c r="H150" i="18"/>
  <c r="L150" i="18" s="1"/>
  <c r="G150" i="18"/>
  <c r="K149" i="18"/>
  <c r="J149" i="18"/>
  <c r="N149" i="18" s="1"/>
  <c r="I149" i="18"/>
  <c r="M149" i="18" s="1"/>
  <c r="H149" i="18"/>
  <c r="L149" i="18" s="1"/>
  <c r="G149" i="18"/>
  <c r="K148" i="18"/>
  <c r="J148" i="18"/>
  <c r="N148" i="18" s="1"/>
  <c r="I148" i="18"/>
  <c r="M148" i="18" s="1"/>
  <c r="H148" i="18"/>
  <c r="L148" i="18" s="1"/>
  <c r="G148" i="18"/>
  <c r="K147" i="18"/>
  <c r="J147" i="18"/>
  <c r="N147" i="18" s="1"/>
  <c r="I147" i="18"/>
  <c r="M147" i="18" s="1"/>
  <c r="H147" i="18"/>
  <c r="L147" i="18" s="1"/>
  <c r="G147" i="18"/>
  <c r="K146" i="18"/>
  <c r="J146" i="18"/>
  <c r="N146" i="18" s="1"/>
  <c r="I146" i="18"/>
  <c r="M146" i="18" s="1"/>
  <c r="H146" i="18"/>
  <c r="L146" i="18" s="1"/>
  <c r="G146" i="18"/>
  <c r="K145" i="18"/>
  <c r="J145" i="18"/>
  <c r="N145" i="18" s="1"/>
  <c r="I145" i="18"/>
  <c r="M145" i="18" s="1"/>
  <c r="H145" i="18"/>
  <c r="L145" i="18" s="1"/>
  <c r="G145" i="18"/>
  <c r="M144" i="18"/>
  <c r="K144" i="18"/>
  <c r="J144" i="18"/>
  <c r="N144" i="18" s="1"/>
  <c r="I144" i="18"/>
  <c r="H144" i="18"/>
  <c r="L144" i="18" s="1"/>
  <c r="G144" i="18"/>
  <c r="K143" i="18"/>
  <c r="K142" i="18"/>
  <c r="J142" i="18"/>
  <c r="N142" i="18" s="1"/>
  <c r="I142" i="18"/>
  <c r="M142" i="18" s="1"/>
  <c r="H142" i="18"/>
  <c r="L142" i="18" s="1"/>
  <c r="G142" i="18"/>
  <c r="K141" i="18"/>
  <c r="J141" i="18"/>
  <c r="N141" i="18" s="1"/>
  <c r="I141" i="18"/>
  <c r="M141" i="18" s="1"/>
  <c r="H141" i="18"/>
  <c r="L141" i="18" s="1"/>
  <c r="G141" i="18"/>
  <c r="K140" i="18"/>
  <c r="J140" i="18"/>
  <c r="N140" i="18" s="1"/>
  <c r="I140" i="18"/>
  <c r="M140" i="18" s="1"/>
  <c r="H140" i="18"/>
  <c r="L140" i="18" s="1"/>
  <c r="G140" i="18"/>
  <c r="K139" i="18"/>
  <c r="J139" i="18"/>
  <c r="N139" i="18" s="1"/>
  <c r="I139" i="18"/>
  <c r="M139" i="18" s="1"/>
  <c r="H139" i="18"/>
  <c r="L139" i="18" s="1"/>
  <c r="G139" i="18"/>
  <c r="K138" i="18"/>
  <c r="J138" i="18"/>
  <c r="N138" i="18" s="1"/>
  <c r="I138" i="18"/>
  <c r="M138" i="18" s="1"/>
  <c r="H138" i="18"/>
  <c r="L138" i="18" s="1"/>
  <c r="L135" i="18" s="1"/>
  <c r="G138" i="18"/>
  <c r="K137" i="18"/>
  <c r="J137" i="18"/>
  <c r="N137" i="18" s="1"/>
  <c r="I137" i="18"/>
  <c r="M137" i="18" s="1"/>
  <c r="H137" i="18"/>
  <c r="L137" i="18" s="1"/>
  <c r="G137" i="18"/>
  <c r="M136" i="18"/>
  <c r="K136" i="18"/>
  <c r="J136" i="18"/>
  <c r="N136" i="18" s="1"/>
  <c r="I136" i="18"/>
  <c r="H136" i="18"/>
  <c r="L136" i="18" s="1"/>
  <c r="G136" i="18"/>
  <c r="K135" i="18"/>
  <c r="K134" i="18"/>
  <c r="J134" i="18"/>
  <c r="N134" i="18" s="1"/>
  <c r="I134" i="18"/>
  <c r="M134" i="18" s="1"/>
  <c r="H134" i="18"/>
  <c r="L134" i="18" s="1"/>
  <c r="G134" i="18"/>
  <c r="K133" i="18"/>
  <c r="J133" i="18"/>
  <c r="N133" i="18" s="1"/>
  <c r="I133" i="18"/>
  <c r="M133" i="18" s="1"/>
  <c r="H133" i="18"/>
  <c r="L133" i="18" s="1"/>
  <c r="G133" i="18"/>
  <c r="K132" i="18"/>
  <c r="J132" i="18"/>
  <c r="N132" i="18" s="1"/>
  <c r="I132" i="18"/>
  <c r="M132" i="18" s="1"/>
  <c r="H132" i="18"/>
  <c r="L132" i="18" s="1"/>
  <c r="G132" i="18"/>
  <c r="K131" i="18"/>
  <c r="J131" i="18"/>
  <c r="N131" i="18" s="1"/>
  <c r="I131" i="18"/>
  <c r="M131" i="18" s="1"/>
  <c r="H131" i="18"/>
  <c r="L131" i="18" s="1"/>
  <c r="L130" i="18" s="1"/>
  <c r="G131" i="18"/>
  <c r="K130" i="18"/>
  <c r="K129" i="18"/>
  <c r="J129" i="18"/>
  <c r="N129" i="18" s="1"/>
  <c r="I129" i="18"/>
  <c r="M129" i="18" s="1"/>
  <c r="H129" i="18"/>
  <c r="L129" i="18" s="1"/>
  <c r="G129" i="18"/>
  <c r="M128" i="18"/>
  <c r="K128" i="18"/>
  <c r="J128" i="18"/>
  <c r="N128" i="18" s="1"/>
  <c r="I128" i="18"/>
  <c r="H128" i="18"/>
  <c r="L128" i="18" s="1"/>
  <c r="G128" i="18"/>
  <c r="K127" i="18"/>
  <c r="J127" i="18"/>
  <c r="N127" i="18" s="1"/>
  <c r="I127" i="18"/>
  <c r="M127" i="18" s="1"/>
  <c r="H127" i="18"/>
  <c r="L127" i="18" s="1"/>
  <c r="G127" i="18"/>
  <c r="K126" i="18"/>
  <c r="J126" i="18"/>
  <c r="N126" i="18" s="1"/>
  <c r="I126" i="18"/>
  <c r="M126" i="18" s="1"/>
  <c r="H126" i="18"/>
  <c r="L126" i="18" s="1"/>
  <c r="G126" i="18"/>
  <c r="K125" i="18"/>
  <c r="J125" i="18"/>
  <c r="N125" i="18" s="1"/>
  <c r="I125" i="18"/>
  <c r="M125" i="18" s="1"/>
  <c r="H125" i="18"/>
  <c r="L125" i="18" s="1"/>
  <c r="G125" i="18"/>
  <c r="K124" i="18"/>
  <c r="J124" i="18"/>
  <c r="N124" i="18" s="1"/>
  <c r="I124" i="18"/>
  <c r="M124" i="18" s="1"/>
  <c r="H124" i="18"/>
  <c r="L124" i="18" s="1"/>
  <c r="G124" i="18"/>
  <c r="K123" i="18"/>
  <c r="J123" i="18"/>
  <c r="N123" i="18" s="1"/>
  <c r="I123" i="18"/>
  <c r="M123" i="18" s="1"/>
  <c r="H123" i="18"/>
  <c r="L123" i="18" s="1"/>
  <c r="G123" i="18"/>
  <c r="K122" i="18"/>
  <c r="J122" i="18"/>
  <c r="N122" i="18" s="1"/>
  <c r="I122" i="18"/>
  <c r="M122" i="18" s="1"/>
  <c r="H122" i="18"/>
  <c r="L122" i="18" s="1"/>
  <c r="G122" i="18"/>
  <c r="K121" i="18"/>
  <c r="J121" i="18"/>
  <c r="N121" i="18" s="1"/>
  <c r="I121" i="18"/>
  <c r="M121" i="18" s="1"/>
  <c r="H121" i="18"/>
  <c r="L121" i="18" s="1"/>
  <c r="G121" i="18"/>
  <c r="M120" i="18"/>
  <c r="K120" i="18"/>
  <c r="J120" i="18"/>
  <c r="N120" i="18" s="1"/>
  <c r="I120" i="18"/>
  <c r="H120" i="18"/>
  <c r="L120" i="18" s="1"/>
  <c r="G120" i="18"/>
  <c r="K119" i="18"/>
  <c r="J119" i="18"/>
  <c r="N119" i="18" s="1"/>
  <c r="I119" i="18"/>
  <c r="M119" i="18" s="1"/>
  <c r="H119" i="18"/>
  <c r="L119" i="18" s="1"/>
  <c r="G119" i="18"/>
  <c r="K118" i="18"/>
  <c r="J118" i="18"/>
  <c r="N118" i="18" s="1"/>
  <c r="I118" i="18"/>
  <c r="M118" i="18" s="1"/>
  <c r="H118" i="18"/>
  <c r="L118" i="18" s="1"/>
  <c r="G118" i="18"/>
  <c r="K117" i="18"/>
  <c r="J117" i="18"/>
  <c r="N117" i="18" s="1"/>
  <c r="I117" i="18"/>
  <c r="M117" i="18" s="1"/>
  <c r="H117" i="18"/>
  <c r="L117" i="18" s="1"/>
  <c r="G117" i="18"/>
  <c r="K116" i="18"/>
  <c r="J116" i="18"/>
  <c r="N116" i="18" s="1"/>
  <c r="I116" i="18"/>
  <c r="M116" i="18" s="1"/>
  <c r="H116" i="18"/>
  <c r="L116" i="18" s="1"/>
  <c r="G116" i="18"/>
  <c r="K115" i="18"/>
  <c r="J115" i="18"/>
  <c r="N115" i="18" s="1"/>
  <c r="I115" i="18"/>
  <c r="M115" i="18" s="1"/>
  <c r="H115" i="18"/>
  <c r="L115" i="18" s="1"/>
  <c r="G115" i="18"/>
  <c r="K114" i="18"/>
  <c r="J114" i="18"/>
  <c r="N114" i="18" s="1"/>
  <c r="I114" i="18"/>
  <c r="M114" i="18" s="1"/>
  <c r="H114" i="18"/>
  <c r="L114" i="18" s="1"/>
  <c r="G114" i="18"/>
  <c r="K113" i="18"/>
  <c r="J113" i="18"/>
  <c r="N113" i="18" s="1"/>
  <c r="I113" i="18"/>
  <c r="M113" i="18" s="1"/>
  <c r="H113" i="18"/>
  <c r="L113" i="18" s="1"/>
  <c r="G113" i="18"/>
  <c r="M112" i="18"/>
  <c r="K112" i="18"/>
  <c r="J112" i="18"/>
  <c r="N112" i="18" s="1"/>
  <c r="I112" i="18"/>
  <c r="H112" i="18"/>
  <c r="L112" i="18" s="1"/>
  <c r="G112" i="18"/>
  <c r="K111" i="18"/>
  <c r="J111" i="18"/>
  <c r="N111" i="18" s="1"/>
  <c r="I111" i="18"/>
  <c r="M111" i="18" s="1"/>
  <c r="M108" i="18" s="1"/>
  <c r="H111" i="18"/>
  <c r="L111" i="18" s="1"/>
  <c r="G111" i="18"/>
  <c r="K110" i="18"/>
  <c r="J110" i="18"/>
  <c r="N110" i="18" s="1"/>
  <c r="I110" i="18"/>
  <c r="M110" i="18" s="1"/>
  <c r="H110" i="18"/>
  <c r="L110" i="18" s="1"/>
  <c r="G110" i="18"/>
  <c r="K109" i="18"/>
  <c r="J109" i="18"/>
  <c r="N109" i="18" s="1"/>
  <c r="N108" i="18" s="1"/>
  <c r="I109" i="18"/>
  <c r="M109" i="18" s="1"/>
  <c r="H109" i="18"/>
  <c r="L109" i="18" s="1"/>
  <c r="G109" i="18"/>
  <c r="K108" i="18"/>
  <c r="K107" i="18"/>
  <c r="J107" i="18"/>
  <c r="N107" i="18" s="1"/>
  <c r="N106" i="18" s="1"/>
  <c r="I107" i="18"/>
  <c r="M107" i="18" s="1"/>
  <c r="M106" i="18" s="1"/>
  <c r="H107" i="18"/>
  <c r="L107" i="18" s="1"/>
  <c r="L106" i="18" s="1"/>
  <c r="G107" i="18"/>
  <c r="K106" i="18"/>
  <c r="K105" i="18"/>
  <c r="M104" i="18"/>
  <c r="K104" i="18"/>
  <c r="J104" i="18"/>
  <c r="N104" i="18" s="1"/>
  <c r="I104" i="18"/>
  <c r="H104" i="18"/>
  <c r="L104" i="18" s="1"/>
  <c r="G104" i="18"/>
  <c r="K103" i="18"/>
  <c r="J103" i="18"/>
  <c r="N103" i="18" s="1"/>
  <c r="I103" i="18"/>
  <c r="M103" i="18" s="1"/>
  <c r="H103" i="18"/>
  <c r="L103" i="18" s="1"/>
  <c r="G103" i="18"/>
  <c r="K102" i="18"/>
  <c r="J102" i="18"/>
  <c r="N102" i="18" s="1"/>
  <c r="I102" i="18"/>
  <c r="M102" i="18" s="1"/>
  <c r="H102" i="18"/>
  <c r="L102" i="18" s="1"/>
  <c r="G102" i="18"/>
  <c r="K101" i="18"/>
  <c r="K100" i="18"/>
  <c r="J100" i="18"/>
  <c r="N100" i="18" s="1"/>
  <c r="I100" i="18"/>
  <c r="M100" i="18" s="1"/>
  <c r="H100" i="18"/>
  <c r="L100" i="18" s="1"/>
  <c r="G100" i="18"/>
  <c r="K99" i="18"/>
  <c r="J99" i="18"/>
  <c r="N99" i="18" s="1"/>
  <c r="I99" i="18"/>
  <c r="M99" i="18" s="1"/>
  <c r="H99" i="18"/>
  <c r="L99" i="18" s="1"/>
  <c r="G99" i="18"/>
  <c r="K98" i="18"/>
  <c r="J98" i="18"/>
  <c r="N98" i="18" s="1"/>
  <c r="I98" i="18"/>
  <c r="M98" i="18" s="1"/>
  <c r="H98" i="18"/>
  <c r="L98" i="18" s="1"/>
  <c r="G98" i="18"/>
  <c r="K97" i="18"/>
  <c r="J97" i="18"/>
  <c r="N97" i="18" s="1"/>
  <c r="N96" i="18" s="1"/>
  <c r="I97" i="18"/>
  <c r="M97" i="18" s="1"/>
  <c r="H97" i="18"/>
  <c r="L97" i="18" s="1"/>
  <c r="G97" i="18"/>
  <c r="K96" i="18"/>
  <c r="K95" i="18"/>
  <c r="J95" i="18"/>
  <c r="N95" i="18" s="1"/>
  <c r="I95" i="18"/>
  <c r="M95" i="18" s="1"/>
  <c r="H95" i="18"/>
  <c r="L95" i="18" s="1"/>
  <c r="G95" i="18"/>
  <c r="K94" i="18"/>
  <c r="J94" i="18"/>
  <c r="N94" i="18" s="1"/>
  <c r="I94" i="18"/>
  <c r="M94" i="18" s="1"/>
  <c r="H94" i="18"/>
  <c r="L94" i="18" s="1"/>
  <c r="G94" i="18"/>
  <c r="K93" i="18"/>
  <c r="J93" i="18"/>
  <c r="N93" i="18" s="1"/>
  <c r="I93" i="18"/>
  <c r="M93" i="18" s="1"/>
  <c r="H93" i="18"/>
  <c r="L93" i="18" s="1"/>
  <c r="G93" i="18"/>
  <c r="K92" i="18"/>
  <c r="J92" i="18"/>
  <c r="N92" i="18" s="1"/>
  <c r="I92" i="18"/>
  <c r="M92" i="18" s="1"/>
  <c r="H92" i="18"/>
  <c r="L92" i="18" s="1"/>
  <c r="G92" i="18"/>
  <c r="K91" i="18"/>
  <c r="J91" i="18"/>
  <c r="N91" i="18" s="1"/>
  <c r="I91" i="18"/>
  <c r="M91" i="18" s="1"/>
  <c r="H91" i="18"/>
  <c r="L91" i="18" s="1"/>
  <c r="G91" i="18"/>
  <c r="K90" i="18"/>
  <c r="J90" i="18"/>
  <c r="N90" i="18" s="1"/>
  <c r="I90" i="18"/>
  <c r="M90" i="18" s="1"/>
  <c r="H90" i="18"/>
  <c r="L90" i="18" s="1"/>
  <c r="G90" i="18"/>
  <c r="K89" i="18"/>
  <c r="J89" i="18"/>
  <c r="N89" i="18" s="1"/>
  <c r="I89" i="18"/>
  <c r="M89" i="18" s="1"/>
  <c r="H89" i="18"/>
  <c r="L89" i="18" s="1"/>
  <c r="G89" i="18"/>
  <c r="M88" i="18"/>
  <c r="K88" i="18"/>
  <c r="J88" i="18"/>
  <c r="N88" i="18" s="1"/>
  <c r="I88" i="18"/>
  <c r="H88" i="18"/>
  <c r="L88" i="18" s="1"/>
  <c r="G88" i="18"/>
  <c r="K87" i="18"/>
  <c r="K86" i="18"/>
  <c r="K85" i="18"/>
  <c r="J85" i="18"/>
  <c r="N85" i="18" s="1"/>
  <c r="N84" i="18" s="1"/>
  <c r="I85" i="18"/>
  <c r="M85" i="18" s="1"/>
  <c r="H85" i="18"/>
  <c r="L85" i="18" s="1"/>
  <c r="L84" i="18" s="1"/>
  <c r="G85" i="18"/>
  <c r="M84" i="18"/>
  <c r="K84" i="18"/>
  <c r="K83" i="18"/>
  <c r="J83" i="18"/>
  <c r="N83" i="18" s="1"/>
  <c r="I83" i="18"/>
  <c r="M83" i="18" s="1"/>
  <c r="H83" i="18"/>
  <c r="L83" i="18" s="1"/>
  <c r="G83" i="18"/>
  <c r="K82" i="18"/>
  <c r="J82" i="18"/>
  <c r="N82" i="18" s="1"/>
  <c r="I82" i="18"/>
  <c r="M82" i="18" s="1"/>
  <c r="H82" i="18"/>
  <c r="L82" i="18" s="1"/>
  <c r="G82" i="18"/>
  <c r="K81" i="18"/>
  <c r="J81" i="18"/>
  <c r="N81" i="18" s="1"/>
  <c r="I81" i="18"/>
  <c r="M81" i="18" s="1"/>
  <c r="H81" i="18"/>
  <c r="L81" i="18" s="1"/>
  <c r="G81" i="18"/>
  <c r="M80" i="18"/>
  <c r="K80" i="18"/>
  <c r="J80" i="18"/>
  <c r="N80" i="18" s="1"/>
  <c r="I80" i="18"/>
  <c r="H80" i="18"/>
  <c r="L80" i="18" s="1"/>
  <c r="G80" i="18"/>
  <c r="K79" i="18"/>
  <c r="J79" i="18"/>
  <c r="N79" i="18" s="1"/>
  <c r="I79" i="18"/>
  <c r="M79" i="18" s="1"/>
  <c r="H79" i="18"/>
  <c r="L79" i="18" s="1"/>
  <c r="G79" i="18"/>
  <c r="K78" i="18"/>
  <c r="J78" i="18"/>
  <c r="N78" i="18" s="1"/>
  <c r="I78" i="18"/>
  <c r="M78" i="18" s="1"/>
  <c r="H78" i="18"/>
  <c r="L78" i="18" s="1"/>
  <c r="G78" i="18"/>
  <c r="K77" i="18"/>
  <c r="K76" i="18"/>
  <c r="J76" i="18"/>
  <c r="N76" i="18" s="1"/>
  <c r="I76" i="18"/>
  <c r="M76" i="18" s="1"/>
  <c r="H76" i="18"/>
  <c r="L76" i="18" s="1"/>
  <c r="G76" i="18"/>
  <c r="K75" i="18"/>
  <c r="J75" i="18"/>
  <c r="N75" i="18" s="1"/>
  <c r="I75" i="18"/>
  <c r="M75" i="18" s="1"/>
  <c r="H75" i="18"/>
  <c r="L75" i="18" s="1"/>
  <c r="G75" i="18"/>
  <c r="K74" i="18"/>
  <c r="J74" i="18"/>
  <c r="N74" i="18" s="1"/>
  <c r="I74" i="18"/>
  <c r="M74" i="18" s="1"/>
  <c r="H74" i="18"/>
  <c r="L74" i="18" s="1"/>
  <c r="G74" i="18"/>
  <c r="K73" i="18"/>
  <c r="J73" i="18"/>
  <c r="N73" i="18" s="1"/>
  <c r="I73" i="18"/>
  <c r="M73" i="18" s="1"/>
  <c r="H73" i="18"/>
  <c r="L73" i="18" s="1"/>
  <c r="G73" i="18"/>
  <c r="M72" i="18"/>
  <c r="K72" i="18"/>
  <c r="J72" i="18"/>
  <c r="N72" i="18" s="1"/>
  <c r="I72" i="18"/>
  <c r="H72" i="18"/>
  <c r="L72" i="18" s="1"/>
  <c r="G72" i="18"/>
  <c r="K71" i="18"/>
  <c r="J71" i="18"/>
  <c r="N71" i="18" s="1"/>
  <c r="I71" i="18"/>
  <c r="M71" i="18" s="1"/>
  <c r="M68" i="18" s="1"/>
  <c r="H71" i="18"/>
  <c r="L71" i="18" s="1"/>
  <c r="G71" i="18"/>
  <c r="K70" i="18"/>
  <c r="J70" i="18"/>
  <c r="N70" i="18" s="1"/>
  <c r="I70" i="18"/>
  <c r="M70" i="18" s="1"/>
  <c r="H70" i="18"/>
  <c r="L70" i="18" s="1"/>
  <c r="G70" i="18"/>
  <c r="K69" i="18"/>
  <c r="J69" i="18"/>
  <c r="N69" i="18" s="1"/>
  <c r="N68" i="18" s="1"/>
  <c r="I69" i="18"/>
  <c r="M69" i="18" s="1"/>
  <c r="H69" i="18"/>
  <c r="L69" i="18" s="1"/>
  <c r="G69" i="18"/>
  <c r="K68" i="18"/>
  <c r="K67" i="18"/>
  <c r="J67" i="18"/>
  <c r="N67" i="18" s="1"/>
  <c r="I67" i="18"/>
  <c r="M67" i="18" s="1"/>
  <c r="H67" i="18"/>
  <c r="L67" i="18" s="1"/>
  <c r="G67" i="18"/>
  <c r="K66" i="18"/>
  <c r="J66" i="18"/>
  <c r="N66" i="18" s="1"/>
  <c r="I66" i="18"/>
  <c r="M66" i="18" s="1"/>
  <c r="H66" i="18"/>
  <c r="L66" i="18" s="1"/>
  <c r="G66" i="18"/>
  <c r="K65" i="18"/>
  <c r="J65" i="18"/>
  <c r="N65" i="18" s="1"/>
  <c r="I65" i="18"/>
  <c r="M65" i="18" s="1"/>
  <c r="H65" i="18"/>
  <c r="L65" i="18" s="1"/>
  <c r="G65" i="18"/>
  <c r="M64" i="18"/>
  <c r="K64" i="18"/>
  <c r="J64" i="18"/>
  <c r="N64" i="18" s="1"/>
  <c r="I64" i="18"/>
  <c r="H64" i="18"/>
  <c r="L64" i="18" s="1"/>
  <c r="G64" i="18"/>
  <c r="K63" i="18"/>
  <c r="J63" i="18"/>
  <c r="N63" i="18" s="1"/>
  <c r="I63" i="18"/>
  <c r="M63" i="18" s="1"/>
  <c r="H63" i="18"/>
  <c r="L63" i="18" s="1"/>
  <c r="G63" i="18"/>
  <c r="K62" i="18"/>
  <c r="J62" i="18"/>
  <c r="N62" i="18" s="1"/>
  <c r="I62" i="18"/>
  <c r="M62" i="18" s="1"/>
  <c r="H62" i="18"/>
  <c r="L62" i="18" s="1"/>
  <c r="G62" i="18"/>
  <c r="K61" i="18"/>
  <c r="J61" i="18"/>
  <c r="N61" i="18" s="1"/>
  <c r="I61" i="18"/>
  <c r="M61" i="18" s="1"/>
  <c r="H61" i="18"/>
  <c r="L61" i="18" s="1"/>
  <c r="G61" i="18"/>
  <c r="K60" i="18"/>
  <c r="J60" i="18"/>
  <c r="N60" i="18" s="1"/>
  <c r="I60" i="18"/>
  <c r="M60" i="18" s="1"/>
  <c r="H60" i="18"/>
  <c r="L60" i="18" s="1"/>
  <c r="G60" i="18"/>
  <c r="K59" i="18"/>
  <c r="J59" i="18"/>
  <c r="N59" i="18" s="1"/>
  <c r="I59" i="18"/>
  <c r="M59" i="18" s="1"/>
  <c r="H59" i="18"/>
  <c r="L59" i="18" s="1"/>
  <c r="G59" i="18"/>
  <c r="K58" i="18"/>
  <c r="J58" i="18"/>
  <c r="N58" i="18" s="1"/>
  <c r="I58" i="18"/>
  <c r="M58" i="18" s="1"/>
  <c r="H58" i="18"/>
  <c r="L58" i="18" s="1"/>
  <c r="G58" i="18"/>
  <c r="K57" i="18"/>
  <c r="K56" i="18"/>
  <c r="N55" i="18"/>
  <c r="M55" i="18"/>
  <c r="K55" i="18"/>
  <c r="J55" i="18"/>
  <c r="H55" i="18" s="1"/>
  <c r="L55" i="18" s="1"/>
  <c r="I55" i="18"/>
  <c r="G55" i="18"/>
  <c r="K54" i="18"/>
  <c r="J54" i="18"/>
  <c r="G54" i="18"/>
  <c r="K53" i="18"/>
  <c r="G53" i="18"/>
  <c r="J53" i="18" s="1"/>
  <c r="K52" i="18"/>
  <c r="K51" i="18"/>
  <c r="K50" i="18" s="1"/>
  <c r="J51" i="18"/>
  <c r="G51" i="18"/>
  <c r="K49" i="18"/>
  <c r="K48" i="18" s="1"/>
  <c r="G49" i="18"/>
  <c r="J49" i="18" s="1"/>
  <c r="M47" i="18"/>
  <c r="K47" i="18"/>
  <c r="I47" i="18"/>
  <c r="H47" i="18"/>
  <c r="L47" i="18" s="1"/>
  <c r="G47" i="18"/>
  <c r="J47" i="18" s="1"/>
  <c r="N47" i="18" s="1"/>
  <c r="K46" i="18"/>
  <c r="G46" i="18"/>
  <c r="J46" i="18" s="1"/>
  <c r="M45" i="18"/>
  <c r="K45" i="18"/>
  <c r="I45" i="18"/>
  <c r="H45" i="18"/>
  <c r="L45" i="18" s="1"/>
  <c r="G45" i="18"/>
  <c r="J45" i="18" s="1"/>
  <c r="N45" i="18" s="1"/>
  <c r="K44" i="18"/>
  <c r="G44" i="18"/>
  <c r="J44" i="18" s="1"/>
  <c r="M43" i="18"/>
  <c r="K43" i="18"/>
  <c r="I43" i="18"/>
  <c r="H43" i="18"/>
  <c r="L43" i="18" s="1"/>
  <c r="G43" i="18"/>
  <c r="J43" i="18" s="1"/>
  <c r="N43" i="18" s="1"/>
  <c r="K42" i="18"/>
  <c r="G42" i="18"/>
  <c r="J42" i="18" s="1"/>
  <c r="M41" i="18"/>
  <c r="K41" i="18"/>
  <c r="I41" i="18"/>
  <c r="H41" i="18"/>
  <c r="L41" i="18" s="1"/>
  <c r="G41" i="18"/>
  <c r="J41" i="18" s="1"/>
  <c r="N41" i="18" s="1"/>
  <c r="K40" i="18"/>
  <c r="K39" i="18" s="1"/>
  <c r="G40" i="18"/>
  <c r="J40" i="18" s="1"/>
  <c r="K38" i="18"/>
  <c r="H38" i="18"/>
  <c r="L38" i="18" s="1"/>
  <c r="G38" i="18"/>
  <c r="J38" i="18" s="1"/>
  <c r="K37" i="18"/>
  <c r="I37" i="18"/>
  <c r="M37" i="18" s="1"/>
  <c r="G37" i="18"/>
  <c r="J37" i="18" s="1"/>
  <c r="N37" i="18" s="1"/>
  <c r="K36" i="18"/>
  <c r="H36" i="18"/>
  <c r="L36" i="18" s="1"/>
  <c r="G36" i="18"/>
  <c r="J36" i="18" s="1"/>
  <c r="K35" i="18"/>
  <c r="I35" i="18"/>
  <c r="M35" i="18" s="1"/>
  <c r="G35" i="18"/>
  <c r="J35" i="18" s="1"/>
  <c r="N35" i="18" s="1"/>
  <c r="K34" i="18"/>
  <c r="H34" i="18"/>
  <c r="L34" i="18" s="1"/>
  <c r="G34" i="18"/>
  <c r="J34" i="18" s="1"/>
  <c r="K33" i="18"/>
  <c r="K32" i="18" s="1"/>
  <c r="C33" i="18"/>
  <c r="N31" i="18"/>
  <c r="K31" i="18"/>
  <c r="J31" i="18"/>
  <c r="H31" i="18" s="1"/>
  <c r="L31" i="18" s="1"/>
  <c r="I31" i="18"/>
  <c r="M31" i="18" s="1"/>
  <c r="G31" i="18"/>
  <c r="K30" i="18"/>
  <c r="J30" i="18"/>
  <c r="H30" i="18" s="1"/>
  <c r="L30" i="18" s="1"/>
  <c r="G30" i="18"/>
  <c r="N29" i="18"/>
  <c r="K29" i="18"/>
  <c r="J29" i="18"/>
  <c r="H29" i="18" s="1"/>
  <c r="L29" i="18" s="1"/>
  <c r="I29" i="18"/>
  <c r="M29" i="18" s="1"/>
  <c r="G29" i="18"/>
  <c r="K28" i="18"/>
  <c r="J28" i="18"/>
  <c r="H28" i="18" s="1"/>
  <c r="L28" i="18" s="1"/>
  <c r="G28" i="18"/>
  <c r="N27" i="18"/>
  <c r="K27" i="18"/>
  <c r="J27" i="18"/>
  <c r="H27" i="18" s="1"/>
  <c r="L27" i="18" s="1"/>
  <c r="I27" i="18"/>
  <c r="M27" i="18" s="1"/>
  <c r="G27" i="18"/>
  <c r="K26" i="18"/>
  <c r="J26" i="18"/>
  <c r="H26" i="18" s="1"/>
  <c r="L26" i="18" s="1"/>
  <c r="L25" i="18" s="1"/>
  <c r="G26" i="18"/>
  <c r="K25" i="18"/>
  <c r="C25" i="18"/>
  <c r="K24" i="18"/>
  <c r="G24" i="18"/>
  <c r="J24" i="18" s="1"/>
  <c r="K23" i="18"/>
  <c r="G23" i="18"/>
  <c r="J23" i="18" s="1"/>
  <c r="K22" i="18"/>
  <c r="G22" i="18"/>
  <c r="J22" i="18" s="1"/>
  <c r="K21" i="18"/>
  <c r="K20" i="18" s="1"/>
  <c r="G21" i="18"/>
  <c r="J21" i="18" s="1"/>
  <c r="C20" i="18"/>
  <c r="N19" i="18"/>
  <c r="M19" i="18"/>
  <c r="K19" i="18"/>
  <c r="J19" i="18"/>
  <c r="H19" i="18" s="1"/>
  <c r="L19" i="18" s="1"/>
  <c r="I19" i="18"/>
  <c r="G19" i="18"/>
  <c r="K18" i="18"/>
  <c r="J18" i="18"/>
  <c r="H18" i="18" s="1"/>
  <c r="L18" i="18" s="1"/>
  <c r="G18" i="18"/>
  <c r="N17" i="18"/>
  <c r="M17" i="18"/>
  <c r="K17" i="18"/>
  <c r="J17" i="18"/>
  <c r="H17" i="18" s="1"/>
  <c r="L17" i="18" s="1"/>
  <c r="I17" i="18"/>
  <c r="G17" i="18"/>
  <c r="K16" i="18"/>
  <c r="J16" i="18"/>
  <c r="H16" i="18" s="1"/>
  <c r="L16" i="18" s="1"/>
  <c r="G16" i="18"/>
  <c r="N15" i="18"/>
  <c r="M15" i="18"/>
  <c r="K15" i="18"/>
  <c r="J15" i="18"/>
  <c r="H15" i="18" s="1"/>
  <c r="L15" i="18" s="1"/>
  <c r="I15" i="18"/>
  <c r="G15" i="18"/>
  <c r="K14" i="18"/>
  <c r="J14" i="18"/>
  <c r="H14" i="18" s="1"/>
  <c r="L14" i="18" s="1"/>
  <c r="G14" i="18"/>
  <c r="N13" i="18"/>
  <c r="M13" i="18"/>
  <c r="K13" i="18"/>
  <c r="J13" i="18"/>
  <c r="H13" i="18" s="1"/>
  <c r="L13" i="18" s="1"/>
  <c r="I13" i="18"/>
  <c r="G13" i="18"/>
  <c r="K12" i="18"/>
  <c r="J12" i="18"/>
  <c r="H12" i="18" s="1"/>
  <c r="L12" i="18" s="1"/>
  <c r="L11" i="18" s="1"/>
  <c r="G12" i="18"/>
  <c r="K11" i="18"/>
  <c r="C11" i="18"/>
  <c r="K234" i="17"/>
  <c r="C234" i="17"/>
  <c r="B234" i="17"/>
  <c r="A234" i="17"/>
  <c r="C233" i="17"/>
  <c r="B233" i="17"/>
  <c r="A233" i="17"/>
  <c r="K232" i="17"/>
  <c r="C232" i="17"/>
  <c r="B232" i="17"/>
  <c r="A232" i="17"/>
  <c r="B231" i="17"/>
  <c r="A231" i="17"/>
  <c r="C230" i="17"/>
  <c r="B230" i="17"/>
  <c r="A230" i="17"/>
  <c r="C229" i="17"/>
  <c r="B229" i="17"/>
  <c r="A229" i="17"/>
  <c r="B228" i="17"/>
  <c r="A228" i="17"/>
  <c r="C227" i="17"/>
  <c r="B227" i="17"/>
  <c r="A227" i="17"/>
  <c r="C226" i="17"/>
  <c r="B226" i="17"/>
  <c r="A226" i="17"/>
  <c r="C225" i="17"/>
  <c r="B225" i="17"/>
  <c r="A225" i="17"/>
  <c r="C224" i="17"/>
  <c r="B224" i="17"/>
  <c r="A224" i="17"/>
  <c r="B223" i="17"/>
  <c r="A223" i="17"/>
  <c r="B222" i="17"/>
  <c r="A222" i="17"/>
  <c r="K167" i="17"/>
  <c r="K162" i="17"/>
  <c r="K160" i="17"/>
  <c r="K151" i="17"/>
  <c r="D151" i="17"/>
  <c r="K133" i="17"/>
  <c r="K103" i="17"/>
  <c r="K96" i="17"/>
  <c r="K95" i="17"/>
  <c r="K92" i="17"/>
  <c r="K91" i="17"/>
  <c r="K88" i="17"/>
  <c r="K78" i="17"/>
  <c r="D66" i="17"/>
  <c r="D67" i="17" s="1"/>
  <c r="L65" i="17"/>
  <c r="K65" i="17"/>
  <c r="M66" i="17" s="1"/>
  <c r="M67" i="17" s="1"/>
  <c r="K63" i="17"/>
  <c r="K64" i="17" s="1"/>
  <c r="K66" i="17" s="1"/>
  <c r="K67" i="17" s="1"/>
  <c r="L60" i="17"/>
  <c r="K58" i="17"/>
  <c r="K54" i="17"/>
  <c r="K53" i="17"/>
  <c r="M51" i="17"/>
  <c r="L51" i="17"/>
  <c r="K51" i="17"/>
  <c r="K48" i="17"/>
  <c r="D48" i="17"/>
  <c r="K47" i="17"/>
  <c r="K44" i="17"/>
  <c r="K42" i="17"/>
  <c r="K39" i="17"/>
  <c r="B18" i="17"/>
  <c r="B13" i="17"/>
  <c r="K241" i="16"/>
  <c r="G241" i="16"/>
  <c r="J241" i="16" s="1"/>
  <c r="K240" i="16"/>
  <c r="G240" i="16"/>
  <c r="J240" i="16" s="1"/>
  <c r="K239" i="16"/>
  <c r="G239" i="16"/>
  <c r="J239" i="16" s="1"/>
  <c r="N239" i="16" s="1"/>
  <c r="K238" i="16"/>
  <c r="K237" i="16"/>
  <c r="G237" i="16"/>
  <c r="J237" i="16" s="1"/>
  <c r="K236" i="16"/>
  <c r="G236" i="16"/>
  <c r="J236" i="16" s="1"/>
  <c r="K235" i="16"/>
  <c r="K229" i="16" s="1"/>
  <c r="K234" i="16"/>
  <c r="G234" i="16"/>
  <c r="J234" i="16" s="1"/>
  <c r="N234" i="16" s="1"/>
  <c r="N233" i="16"/>
  <c r="K233" i="16"/>
  <c r="G233" i="16"/>
  <c r="J233" i="16" s="1"/>
  <c r="K232" i="16"/>
  <c r="G232" i="16"/>
  <c r="J232" i="16" s="1"/>
  <c r="K231" i="16"/>
  <c r="G231" i="16"/>
  <c r="J231" i="16" s="1"/>
  <c r="K230" i="16"/>
  <c r="N228" i="16"/>
  <c r="K228" i="16"/>
  <c r="G228" i="16"/>
  <c r="J228" i="16" s="1"/>
  <c r="K227" i="16"/>
  <c r="G227" i="16"/>
  <c r="J227" i="16" s="1"/>
  <c r="K226" i="16"/>
  <c r="G226" i="16"/>
  <c r="J226" i="16" s="1"/>
  <c r="N225" i="16"/>
  <c r="K225" i="16"/>
  <c r="G225" i="16"/>
  <c r="J225" i="16" s="1"/>
  <c r="K224" i="16"/>
  <c r="G224" i="16"/>
  <c r="J224" i="16" s="1"/>
  <c r="N224" i="16" s="1"/>
  <c r="K223" i="16"/>
  <c r="K222" i="16"/>
  <c r="G222" i="16"/>
  <c r="J222" i="16" s="1"/>
  <c r="K221" i="16"/>
  <c r="G221" i="16"/>
  <c r="J221" i="16" s="1"/>
  <c r="K220" i="16"/>
  <c r="G220" i="16"/>
  <c r="J220" i="16" s="1"/>
  <c r="K219" i="16"/>
  <c r="J219" i="16"/>
  <c r="G219" i="16"/>
  <c r="K218" i="16"/>
  <c r="G218" i="16"/>
  <c r="J218" i="16" s="1"/>
  <c r="K217" i="16"/>
  <c r="G217" i="16"/>
  <c r="J217" i="16" s="1"/>
  <c r="N215" i="16"/>
  <c r="K215" i="16"/>
  <c r="G215" i="16"/>
  <c r="J215" i="16" s="1"/>
  <c r="K214" i="16"/>
  <c r="G214" i="16"/>
  <c r="J214" i="16" s="1"/>
  <c r="K213" i="16"/>
  <c r="G213" i="16"/>
  <c r="J213" i="16" s="1"/>
  <c r="K212" i="16"/>
  <c r="K211" i="16"/>
  <c r="G211" i="16"/>
  <c r="J211" i="16" s="1"/>
  <c r="K210" i="16"/>
  <c r="J210" i="16"/>
  <c r="G210" i="16"/>
  <c r="K209" i="16"/>
  <c r="G209" i="16"/>
  <c r="J209" i="16" s="1"/>
  <c r="K208" i="16"/>
  <c r="G208" i="16"/>
  <c r="J208" i="16" s="1"/>
  <c r="K207" i="16"/>
  <c r="G207" i="16"/>
  <c r="J207" i="16" s="1"/>
  <c r="K205" i="16"/>
  <c r="G205" i="16"/>
  <c r="J205" i="16" s="1"/>
  <c r="K204" i="16"/>
  <c r="G204" i="16"/>
  <c r="J204" i="16" s="1"/>
  <c r="N203" i="16"/>
  <c r="K203" i="16"/>
  <c r="G203" i="16"/>
  <c r="J203" i="16" s="1"/>
  <c r="K202" i="16"/>
  <c r="G202" i="16"/>
  <c r="J202" i="16" s="1"/>
  <c r="N202" i="16" s="1"/>
  <c r="K201" i="16"/>
  <c r="K200" i="16"/>
  <c r="J200" i="16"/>
  <c r="G200" i="16"/>
  <c r="K199" i="16"/>
  <c r="G199" i="16"/>
  <c r="J199" i="16" s="1"/>
  <c r="K198" i="16"/>
  <c r="G198" i="16"/>
  <c r="J198" i="16" s="1"/>
  <c r="K197" i="16"/>
  <c r="J197" i="16"/>
  <c r="G197" i="16"/>
  <c r="K196" i="16"/>
  <c r="K192" i="16" s="1"/>
  <c r="G196" i="16"/>
  <c r="J196" i="16" s="1"/>
  <c r="K195" i="16"/>
  <c r="G195" i="16"/>
  <c r="J195" i="16" s="1"/>
  <c r="K194" i="16"/>
  <c r="I194" i="16"/>
  <c r="M194" i="16" s="1"/>
  <c r="G194" i="16"/>
  <c r="J194" i="16" s="1"/>
  <c r="N194" i="16" s="1"/>
  <c r="K193" i="16"/>
  <c r="G193" i="16"/>
  <c r="J193" i="16" s="1"/>
  <c r="K191" i="16"/>
  <c r="G191" i="16"/>
  <c r="J191" i="16" s="1"/>
  <c r="K190" i="16"/>
  <c r="G190" i="16"/>
  <c r="J190" i="16" s="1"/>
  <c r="N190" i="16" s="1"/>
  <c r="K189" i="16"/>
  <c r="G189" i="16"/>
  <c r="J189" i="16" s="1"/>
  <c r="K188" i="16"/>
  <c r="I188" i="16"/>
  <c r="M188" i="16" s="1"/>
  <c r="G188" i="16"/>
  <c r="J188" i="16" s="1"/>
  <c r="N188" i="16" s="1"/>
  <c r="K187" i="16"/>
  <c r="G187" i="16"/>
  <c r="J187" i="16" s="1"/>
  <c r="K186" i="16"/>
  <c r="G186" i="16"/>
  <c r="J186" i="16" s="1"/>
  <c r="N186" i="16" s="1"/>
  <c r="K185" i="16"/>
  <c r="G185" i="16"/>
  <c r="J185" i="16" s="1"/>
  <c r="K184" i="16"/>
  <c r="G184" i="16"/>
  <c r="J184" i="16" s="1"/>
  <c r="K183" i="16"/>
  <c r="G183" i="16"/>
  <c r="J183" i="16" s="1"/>
  <c r="K182" i="16"/>
  <c r="I182" i="16"/>
  <c r="M182" i="16" s="1"/>
  <c r="G182" i="16"/>
  <c r="J182" i="16" s="1"/>
  <c r="N182" i="16" s="1"/>
  <c r="K181" i="16"/>
  <c r="G181" i="16"/>
  <c r="J181" i="16" s="1"/>
  <c r="K180" i="16"/>
  <c r="I180" i="16"/>
  <c r="M180" i="16" s="1"/>
  <c r="G180" i="16"/>
  <c r="J180" i="16" s="1"/>
  <c r="N180" i="16" s="1"/>
  <c r="K179" i="16"/>
  <c r="G179" i="16"/>
  <c r="J179" i="16" s="1"/>
  <c r="K178" i="16"/>
  <c r="G178" i="16"/>
  <c r="J178" i="16" s="1"/>
  <c r="N178" i="16" s="1"/>
  <c r="K177" i="16"/>
  <c r="K176" i="16"/>
  <c r="G176" i="16"/>
  <c r="J176" i="16" s="1"/>
  <c r="K175" i="16"/>
  <c r="I175" i="16"/>
  <c r="M175" i="16" s="1"/>
  <c r="H175" i="16"/>
  <c r="L175" i="16" s="1"/>
  <c r="G175" i="16"/>
  <c r="J175" i="16" s="1"/>
  <c r="N175" i="16" s="1"/>
  <c r="K174" i="16"/>
  <c r="G174" i="16"/>
  <c r="J174" i="16" s="1"/>
  <c r="K173" i="16"/>
  <c r="G173" i="16"/>
  <c r="J173" i="16" s="1"/>
  <c r="K172" i="16"/>
  <c r="G172" i="16"/>
  <c r="J172" i="16" s="1"/>
  <c r="K171" i="16"/>
  <c r="I171" i="16"/>
  <c r="M171" i="16" s="1"/>
  <c r="H171" i="16"/>
  <c r="L171" i="16" s="1"/>
  <c r="G171" i="16"/>
  <c r="J171" i="16" s="1"/>
  <c r="N171" i="16" s="1"/>
  <c r="K170" i="16"/>
  <c r="G170" i="16"/>
  <c r="J170" i="16" s="1"/>
  <c r="K169" i="16"/>
  <c r="G169" i="16"/>
  <c r="J169" i="16" s="1"/>
  <c r="K168" i="16"/>
  <c r="G168" i="16"/>
  <c r="J168" i="16" s="1"/>
  <c r="K167" i="16"/>
  <c r="I167" i="16"/>
  <c r="M167" i="16" s="1"/>
  <c r="H167" i="16"/>
  <c r="L167" i="16" s="1"/>
  <c r="G167" i="16"/>
  <c r="J167" i="16" s="1"/>
  <c r="N167" i="16" s="1"/>
  <c r="K166" i="16"/>
  <c r="G166" i="16"/>
  <c r="J166" i="16" s="1"/>
  <c r="K165" i="16"/>
  <c r="G165" i="16"/>
  <c r="J165" i="16" s="1"/>
  <c r="K164" i="16"/>
  <c r="G164" i="16"/>
  <c r="J164" i="16" s="1"/>
  <c r="K163" i="16"/>
  <c r="I163" i="16"/>
  <c r="M163" i="16" s="1"/>
  <c r="H163" i="16"/>
  <c r="L163" i="16" s="1"/>
  <c r="G163" i="16"/>
  <c r="J163" i="16" s="1"/>
  <c r="N163" i="16" s="1"/>
  <c r="K162" i="16"/>
  <c r="G162" i="16"/>
  <c r="J162" i="16" s="1"/>
  <c r="K161" i="16"/>
  <c r="G161" i="16"/>
  <c r="J161" i="16" s="1"/>
  <c r="K160" i="16"/>
  <c r="G160" i="16"/>
  <c r="J160" i="16" s="1"/>
  <c r="K159" i="16"/>
  <c r="I159" i="16"/>
  <c r="M159" i="16" s="1"/>
  <c r="H159" i="16"/>
  <c r="L159" i="16" s="1"/>
  <c r="G159" i="16"/>
  <c r="J159" i="16" s="1"/>
  <c r="N159" i="16" s="1"/>
  <c r="K158" i="16"/>
  <c r="G158" i="16"/>
  <c r="J158" i="16" s="1"/>
  <c r="K157" i="16"/>
  <c r="G157" i="16"/>
  <c r="J157" i="16" s="1"/>
  <c r="K156" i="16"/>
  <c r="K154" i="16"/>
  <c r="G154" i="16"/>
  <c r="J154" i="16" s="1"/>
  <c r="H154" i="16" s="1"/>
  <c r="L154" i="16" s="1"/>
  <c r="K153" i="16"/>
  <c r="G153" i="16"/>
  <c r="J153" i="16" s="1"/>
  <c r="L152" i="16"/>
  <c r="K152" i="16"/>
  <c r="G152" i="16"/>
  <c r="J152" i="16" s="1"/>
  <c r="H152" i="16" s="1"/>
  <c r="K151" i="16"/>
  <c r="G151" i="16"/>
  <c r="J151" i="16" s="1"/>
  <c r="K150" i="16"/>
  <c r="G150" i="16"/>
  <c r="J150" i="16" s="1"/>
  <c r="K149" i="16"/>
  <c r="I149" i="16"/>
  <c r="M149" i="16" s="1"/>
  <c r="H149" i="16"/>
  <c r="L149" i="16" s="1"/>
  <c r="G149" i="16"/>
  <c r="J149" i="16" s="1"/>
  <c r="N149" i="16" s="1"/>
  <c r="K148" i="16"/>
  <c r="G148" i="16"/>
  <c r="J148" i="16" s="1"/>
  <c r="K147" i="16"/>
  <c r="G147" i="16"/>
  <c r="J147" i="16" s="1"/>
  <c r="K146" i="16"/>
  <c r="G146" i="16"/>
  <c r="J146" i="16" s="1"/>
  <c r="H146" i="16" s="1"/>
  <c r="L146" i="16" s="1"/>
  <c r="K145" i="16"/>
  <c r="I145" i="16"/>
  <c r="M145" i="16" s="1"/>
  <c r="G145" i="16"/>
  <c r="J145" i="16" s="1"/>
  <c r="N145" i="16" s="1"/>
  <c r="L144" i="16"/>
  <c r="K144" i="16"/>
  <c r="G144" i="16"/>
  <c r="J144" i="16" s="1"/>
  <c r="H144" i="16" s="1"/>
  <c r="K143" i="16"/>
  <c r="K142" i="16"/>
  <c r="G142" i="16"/>
  <c r="J142" i="16" s="1"/>
  <c r="K141" i="16"/>
  <c r="G141" i="16"/>
  <c r="J141" i="16" s="1"/>
  <c r="K140" i="16"/>
  <c r="G140" i="16"/>
  <c r="J140" i="16" s="1"/>
  <c r="K139" i="16"/>
  <c r="G139" i="16"/>
  <c r="J139" i="16" s="1"/>
  <c r="K138" i="16"/>
  <c r="I138" i="16"/>
  <c r="M138" i="16" s="1"/>
  <c r="G138" i="16"/>
  <c r="J138" i="16" s="1"/>
  <c r="N138" i="16" s="1"/>
  <c r="K137" i="16"/>
  <c r="G137" i="16"/>
  <c r="J137" i="16" s="1"/>
  <c r="K136" i="16"/>
  <c r="I136" i="16"/>
  <c r="M136" i="16" s="1"/>
  <c r="H136" i="16"/>
  <c r="L136" i="16" s="1"/>
  <c r="G136" i="16"/>
  <c r="J136" i="16" s="1"/>
  <c r="N136" i="16" s="1"/>
  <c r="K135" i="16"/>
  <c r="K134" i="16"/>
  <c r="I134" i="16"/>
  <c r="M134" i="16" s="1"/>
  <c r="G134" i="16"/>
  <c r="J134" i="16" s="1"/>
  <c r="N134" i="16" s="1"/>
  <c r="K133" i="16"/>
  <c r="G133" i="16"/>
  <c r="J133" i="16" s="1"/>
  <c r="K132" i="16"/>
  <c r="G132" i="16"/>
  <c r="J132" i="16" s="1"/>
  <c r="K131" i="16"/>
  <c r="G131" i="16"/>
  <c r="J131" i="16" s="1"/>
  <c r="K130" i="16"/>
  <c r="K129" i="16"/>
  <c r="G129" i="16"/>
  <c r="J129" i="16" s="1"/>
  <c r="K128" i="16"/>
  <c r="G128" i="16"/>
  <c r="J128" i="16" s="1"/>
  <c r="H128" i="16" s="1"/>
  <c r="L128" i="16" s="1"/>
  <c r="K127" i="16"/>
  <c r="G127" i="16"/>
  <c r="J127" i="16" s="1"/>
  <c r="K126" i="16"/>
  <c r="G126" i="16"/>
  <c r="J126" i="16" s="1"/>
  <c r="K125" i="16"/>
  <c r="G125" i="16"/>
  <c r="J125" i="16" s="1"/>
  <c r="K124" i="16"/>
  <c r="G124" i="16"/>
  <c r="J124" i="16" s="1"/>
  <c r="K123" i="16"/>
  <c r="G123" i="16"/>
  <c r="J123" i="16" s="1"/>
  <c r="K122" i="16"/>
  <c r="G122" i="16"/>
  <c r="J122" i="16" s="1"/>
  <c r="K121" i="16"/>
  <c r="G121" i="16"/>
  <c r="J121" i="16" s="1"/>
  <c r="K120" i="16"/>
  <c r="G120" i="16"/>
  <c r="J120" i="16" s="1"/>
  <c r="K119" i="16"/>
  <c r="G119" i="16"/>
  <c r="J119" i="16" s="1"/>
  <c r="K118" i="16"/>
  <c r="G118" i="16"/>
  <c r="J118" i="16" s="1"/>
  <c r="K117" i="16"/>
  <c r="G117" i="16"/>
  <c r="J117" i="16" s="1"/>
  <c r="K116" i="16"/>
  <c r="G116" i="16"/>
  <c r="J116" i="16" s="1"/>
  <c r="K115" i="16"/>
  <c r="G115" i="16"/>
  <c r="J115" i="16" s="1"/>
  <c r="K114" i="16"/>
  <c r="G114" i="16"/>
  <c r="J114" i="16" s="1"/>
  <c r="K113" i="16"/>
  <c r="G113" i="16"/>
  <c r="J113" i="16" s="1"/>
  <c r="K112" i="16"/>
  <c r="G112" i="16"/>
  <c r="J112" i="16" s="1"/>
  <c r="K111" i="16"/>
  <c r="G111" i="16"/>
  <c r="J111" i="16" s="1"/>
  <c r="K110" i="16"/>
  <c r="G110" i="16"/>
  <c r="J110" i="16" s="1"/>
  <c r="K109" i="16"/>
  <c r="K108" i="16" s="1"/>
  <c r="K105" i="16" s="1"/>
  <c r="G109" i="16"/>
  <c r="J109" i="16" s="1"/>
  <c r="K107" i="16"/>
  <c r="G107" i="16"/>
  <c r="J107" i="16" s="1"/>
  <c r="K106" i="16"/>
  <c r="K104" i="16"/>
  <c r="G104" i="16"/>
  <c r="J104" i="16" s="1"/>
  <c r="K103" i="16"/>
  <c r="G103" i="16"/>
  <c r="J103" i="16" s="1"/>
  <c r="K102" i="16"/>
  <c r="G102" i="16"/>
  <c r="J102" i="16" s="1"/>
  <c r="K101" i="16"/>
  <c r="K100" i="16"/>
  <c r="G100" i="16"/>
  <c r="J100" i="16" s="1"/>
  <c r="K99" i="16"/>
  <c r="G99" i="16"/>
  <c r="J99" i="16" s="1"/>
  <c r="K98" i="16"/>
  <c r="G98" i="16"/>
  <c r="J98" i="16" s="1"/>
  <c r="K97" i="16"/>
  <c r="K96" i="16" s="1"/>
  <c r="K86" i="16" s="1"/>
  <c r="G97" i="16"/>
  <c r="J97" i="16" s="1"/>
  <c r="K95" i="16"/>
  <c r="G95" i="16"/>
  <c r="J95" i="16" s="1"/>
  <c r="K94" i="16"/>
  <c r="G94" i="16"/>
  <c r="J94" i="16" s="1"/>
  <c r="K93" i="16"/>
  <c r="G93" i="16"/>
  <c r="J93" i="16" s="1"/>
  <c r="K92" i="16"/>
  <c r="G92" i="16"/>
  <c r="J92" i="16" s="1"/>
  <c r="K91" i="16"/>
  <c r="G91" i="16"/>
  <c r="J91" i="16" s="1"/>
  <c r="K90" i="16"/>
  <c r="G90" i="16"/>
  <c r="J90" i="16" s="1"/>
  <c r="K89" i="16"/>
  <c r="G89" i="16"/>
  <c r="J89" i="16" s="1"/>
  <c r="K88" i="16"/>
  <c r="G88" i="16"/>
  <c r="J88" i="16" s="1"/>
  <c r="K87" i="16"/>
  <c r="K85" i="16"/>
  <c r="G85" i="16"/>
  <c r="J85" i="16" s="1"/>
  <c r="K84" i="16"/>
  <c r="K83" i="16"/>
  <c r="G83" i="16"/>
  <c r="J83" i="16" s="1"/>
  <c r="K82" i="16"/>
  <c r="G82" i="16"/>
  <c r="J82" i="16" s="1"/>
  <c r="K81" i="16"/>
  <c r="G81" i="16"/>
  <c r="J81" i="16" s="1"/>
  <c r="K80" i="16"/>
  <c r="G80" i="16"/>
  <c r="J80" i="16" s="1"/>
  <c r="K79" i="16"/>
  <c r="G79" i="16"/>
  <c r="J79" i="16" s="1"/>
  <c r="K78" i="16"/>
  <c r="G78" i="16"/>
  <c r="J78" i="16" s="1"/>
  <c r="K77" i="16"/>
  <c r="K76" i="16"/>
  <c r="G76" i="16"/>
  <c r="J76" i="16" s="1"/>
  <c r="K75" i="16"/>
  <c r="G75" i="16"/>
  <c r="J75" i="16" s="1"/>
  <c r="K74" i="16"/>
  <c r="G74" i="16"/>
  <c r="J74" i="16" s="1"/>
  <c r="K73" i="16"/>
  <c r="G73" i="16"/>
  <c r="J73" i="16" s="1"/>
  <c r="K72" i="16"/>
  <c r="G72" i="16"/>
  <c r="J72" i="16" s="1"/>
  <c r="H72" i="16" s="1"/>
  <c r="L72" i="16" s="1"/>
  <c r="K71" i="16"/>
  <c r="K68" i="16" s="1"/>
  <c r="K56" i="16" s="1"/>
  <c r="G71" i="16"/>
  <c r="J71" i="16" s="1"/>
  <c r="K70" i="16"/>
  <c r="G70" i="16"/>
  <c r="J70" i="16" s="1"/>
  <c r="K69" i="16"/>
  <c r="G69" i="16"/>
  <c r="J69" i="16" s="1"/>
  <c r="I69" i="16" s="1"/>
  <c r="M69" i="16" s="1"/>
  <c r="K67" i="16"/>
  <c r="J67" i="16"/>
  <c r="H67" i="16" s="1"/>
  <c r="L67" i="16" s="1"/>
  <c r="G67" i="16"/>
  <c r="K66" i="16"/>
  <c r="J66" i="16"/>
  <c r="G66" i="16"/>
  <c r="K65" i="16"/>
  <c r="J65" i="16"/>
  <c r="H65" i="16" s="1"/>
  <c r="L65" i="16" s="1"/>
  <c r="G65" i="16"/>
  <c r="K64" i="16"/>
  <c r="J64" i="16"/>
  <c r="G64" i="16"/>
  <c r="K63" i="16"/>
  <c r="J63" i="16"/>
  <c r="H63" i="16" s="1"/>
  <c r="L63" i="16" s="1"/>
  <c r="G63" i="16"/>
  <c r="K62" i="16"/>
  <c r="J62" i="16"/>
  <c r="G62" i="16"/>
  <c r="K61" i="16"/>
  <c r="J61" i="16"/>
  <c r="H61" i="16" s="1"/>
  <c r="L61" i="16" s="1"/>
  <c r="G61" i="16"/>
  <c r="K60" i="16"/>
  <c r="J60" i="16"/>
  <c r="G60" i="16"/>
  <c r="K59" i="16"/>
  <c r="J59" i="16"/>
  <c r="H59" i="16" s="1"/>
  <c r="L59" i="16" s="1"/>
  <c r="G59" i="16"/>
  <c r="K58" i="16"/>
  <c r="J58" i="16"/>
  <c r="G58" i="16"/>
  <c r="K57" i="16"/>
  <c r="K55" i="16"/>
  <c r="G55" i="16"/>
  <c r="J55" i="16" s="1"/>
  <c r="K54" i="16"/>
  <c r="G54" i="16"/>
  <c r="J54" i="16" s="1"/>
  <c r="K53" i="16"/>
  <c r="K52" i="16" s="1"/>
  <c r="G53" i="16"/>
  <c r="J53" i="16" s="1"/>
  <c r="K51" i="16"/>
  <c r="H51" i="16"/>
  <c r="L51" i="16" s="1"/>
  <c r="L50" i="16" s="1"/>
  <c r="G51" i="16"/>
  <c r="J51" i="16" s="1"/>
  <c r="K50" i="16"/>
  <c r="K49" i="16"/>
  <c r="G49" i="16"/>
  <c r="J49" i="16" s="1"/>
  <c r="H49" i="16" s="1"/>
  <c r="L49" i="16" s="1"/>
  <c r="K47" i="16"/>
  <c r="J47" i="16"/>
  <c r="I47" i="16"/>
  <c r="M47" i="16" s="1"/>
  <c r="G47" i="16"/>
  <c r="K46" i="16"/>
  <c r="G46" i="16"/>
  <c r="J46" i="16" s="1"/>
  <c r="K45" i="16"/>
  <c r="G45" i="16"/>
  <c r="J45" i="16" s="1"/>
  <c r="N45" i="16" s="1"/>
  <c r="K44" i="16"/>
  <c r="J44" i="16"/>
  <c r="N44" i="16" s="1"/>
  <c r="I44" i="16"/>
  <c r="M44" i="16" s="1"/>
  <c r="H44" i="16"/>
  <c r="L44" i="16" s="1"/>
  <c r="G44" i="16"/>
  <c r="K43" i="16"/>
  <c r="J43" i="16"/>
  <c r="I43" i="16"/>
  <c r="M43" i="16" s="1"/>
  <c r="G43" i="16"/>
  <c r="K42" i="16"/>
  <c r="J42" i="16"/>
  <c r="H42" i="16"/>
  <c r="L42" i="16" s="1"/>
  <c r="G42" i="16"/>
  <c r="K41" i="16"/>
  <c r="I41" i="16"/>
  <c r="M41" i="16" s="1"/>
  <c r="H41" i="16"/>
  <c r="L41" i="16" s="1"/>
  <c r="G41" i="16"/>
  <c r="J41" i="16" s="1"/>
  <c r="N41" i="16" s="1"/>
  <c r="K40" i="16"/>
  <c r="J40" i="16"/>
  <c r="N40" i="16" s="1"/>
  <c r="I40" i="16"/>
  <c r="M40" i="16" s="1"/>
  <c r="G40" i="16"/>
  <c r="K39" i="16"/>
  <c r="K38" i="16"/>
  <c r="G38" i="16"/>
  <c r="J38" i="16" s="1"/>
  <c r="K37" i="16"/>
  <c r="G37" i="16"/>
  <c r="J37" i="16" s="1"/>
  <c r="N37" i="16" s="1"/>
  <c r="K36" i="16"/>
  <c r="J36" i="16"/>
  <c r="N36" i="16" s="1"/>
  <c r="I36" i="16"/>
  <c r="M36" i="16" s="1"/>
  <c r="H36" i="16"/>
  <c r="L36" i="16" s="1"/>
  <c r="G36" i="16"/>
  <c r="K35" i="16"/>
  <c r="G35" i="16"/>
  <c r="J35" i="16" s="1"/>
  <c r="K34" i="16"/>
  <c r="G34" i="16"/>
  <c r="J34" i="16" s="1"/>
  <c r="K33" i="16"/>
  <c r="C33" i="16"/>
  <c r="K32" i="16"/>
  <c r="K31" i="16"/>
  <c r="G31" i="16"/>
  <c r="J31" i="16" s="1"/>
  <c r="K30" i="16"/>
  <c r="G30" i="16"/>
  <c r="J30" i="16" s="1"/>
  <c r="K29" i="16"/>
  <c r="G29" i="16"/>
  <c r="J29" i="16" s="1"/>
  <c r="K28" i="16"/>
  <c r="G28" i="16"/>
  <c r="J28" i="16" s="1"/>
  <c r="K27" i="16"/>
  <c r="G27" i="16"/>
  <c r="J27" i="16" s="1"/>
  <c r="K26" i="16"/>
  <c r="K25" i="16" s="1"/>
  <c r="G26" i="16"/>
  <c r="J26" i="16" s="1"/>
  <c r="C25" i="16"/>
  <c r="K24" i="16"/>
  <c r="G24" i="16"/>
  <c r="J24" i="16" s="1"/>
  <c r="N24" i="16" s="1"/>
  <c r="K23" i="16"/>
  <c r="J23" i="16"/>
  <c r="N23" i="16" s="1"/>
  <c r="I23" i="16"/>
  <c r="M23" i="16" s="1"/>
  <c r="H23" i="16"/>
  <c r="L23" i="16" s="1"/>
  <c r="G23" i="16"/>
  <c r="K22" i="16"/>
  <c r="J22" i="16"/>
  <c r="I22" i="16"/>
  <c r="M22" i="16" s="1"/>
  <c r="G22" i="16"/>
  <c r="K21" i="16"/>
  <c r="J21" i="16"/>
  <c r="H21" i="16"/>
  <c r="L21" i="16" s="1"/>
  <c r="G21" i="16"/>
  <c r="K20" i="16"/>
  <c r="C20" i="16"/>
  <c r="K19" i="16"/>
  <c r="G19" i="16"/>
  <c r="J19" i="16" s="1"/>
  <c r="K18" i="16"/>
  <c r="G18" i="16"/>
  <c r="J18" i="16" s="1"/>
  <c r="K17" i="16"/>
  <c r="G17" i="16"/>
  <c r="J17" i="16" s="1"/>
  <c r="K16" i="16"/>
  <c r="G16" i="16"/>
  <c r="J16" i="16" s="1"/>
  <c r="K15" i="16"/>
  <c r="G15" i="16"/>
  <c r="J15" i="16" s="1"/>
  <c r="K14" i="16"/>
  <c r="G14" i="16"/>
  <c r="J14" i="16" s="1"/>
  <c r="K13" i="16"/>
  <c r="G13" i="16"/>
  <c r="J13" i="16" s="1"/>
  <c r="K12" i="16"/>
  <c r="G12" i="16"/>
  <c r="J12" i="16" s="1"/>
  <c r="K11" i="16"/>
  <c r="C11" i="16"/>
  <c r="C234" i="15"/>
  <c r="B234" i="15"/>
  <c r="A234" i="15"/>
  <c r="C233" i="15"/>
  <c r="B233" i="15"/>
  <c r="A233" i="15"/>
  <c r="C232" i="15"/>
  <c r="B232" i="15"/>
  <c r="A232" i="15"/>
  <c r="B231" i="15"/>
  <c r="A231" i="15"/>
  <c r="C230" i="15"/>
  <c r="B230" i="15"/>
  <c r="A230" i="15"/>
  <c r="C229" i="15"/>
  <c r="B229" i="15"/>
  <c r="A229" i="15"/>
  <c r="B228" i="15"/>
  <c r="A228" i="15"/>
  <c r="C227" i="15"/>
  <c r="B227" i="15"/>
  <c r="A227" i="15"/>
  <c r="C226" i="15"/>
  <c r="B226" i="15"/>
  <c r="A226" i="15"/>
  <c r="C225" i="15"/>
  <c r="B225" i="15"/>
  <c r="A225" i="15"/>
  <c r="C224" i="15"/>
  <c r="B224" i="15"/>
  <c r="A224" i="15"/>
  <c r="B223" i="15"/>
  <c r="A223" i="15"/>
  <c r="B222" i="15"/>
  <c r="A222" i="15"/>
  <c r="L133" i="15"/>
  <c r="L108" i="15"/>
  <c r="K74" i="15"/>
  <c r="D74" i="15"/>
  <c r="M67" i="15"/>
  <c r="M66" i="15"/>
  <c r="K66" i="15"/>
  <c r="K67" i="15" s="1"/>
  <c r="L65" i="15"/>
  <c r="L60" i="15"/>
  <c r="K60" i="15"/>
  <c r="L53" i="15"/>
  <c r="K53" i="15"/>
  <c r="M51" i="15"/>
  <c r="L51" i="15"/>
  <c r="N43" i="15"/>
  <c r="M43" i="15"/>
  <c r="L43" i="15"/>
  <c r="M42" i="15"/>
  <c r="L42" i="15"/>
  <c r="M40" i="15"/>
  <c r="L40" i="15"/>
  <c r="B18" i="15"/>
  <c r="B13" i="15"/>
  <c r="I241" i="14"/>
  <c r="G241" i="14"/>
  <c r="I240" i="14"/>
  <c r="H240" i="14"/>
  <c r="K240" i="14" s="1"/>
  <c r="G240" i="14"/>
  <c r="J240" i="14" s="1"/>
  <c r="I239" i="14"/>
  <c r="I238" i="14" s="1"/>
  <c r="H239" i="14"/>
  <c r="K239" i="14" s="1"/>
  <c r="G239" i="14"/>
  <c r="J239" i="14" s="1"/>
  <c r="G238" i="14"/>
  <c r="H238" i="14" s="1"/>
  <c r="I237" i="14"/>
  <c r="G237" i="14"/>
  <c r="I236" i="14"/>
  <c r="H236" i="14"/>
  <c r="K236" i="14" s="1"/>
  <c r="G236" i="14"/>
  <c r="J236" i="14" s="1"/>
  <c r="I235" i="14"/>
  <c r="H235" i="14"/>
  <c r="G235" i="14"/>
  <c r="J234" i="14"/>
  <c r="I234" i="14"/>
  <c r="G234" i="14"/>
  <c r="H234" i="14" s="1"/>
  <c r="K234" i="14" s="1"/>
  <c r="I233" i="14"/>
  <c r="G233" i="14"/>
  <c r="I232" i="14"/>
  <c r="H232" i="14"/>
  <c r="K232" i="14" s="1"/>
  <c r="G232" i="14"/>
  <c r="J232" i="14" s="1"/>
  <c r="J231" i="14"/>
  <c r="I231" i="14"/>
  <c r="I230" i="14" s="1"/>
  <c r="H231" i="14"/>
  <c r="K231" i="14" s="1"/>
  <c r="G231" i="14"/>
  <c r="I229" i="14"/>
  <c r="I228" i="14"/>
  <c r="H228" i="14"/>
  <c r="K228" i="14" s="1"/>
  <c r="G228" i="14"/>
  <c r="J228" i="14" s="1"/>
  <c r="J227" i="14"/>
  <c r="I227" i="14"/>
  <c r="H227" i="14"/>
  <c r="K227" i="14" s="1"/>
  <c r="G227" i="14"/>
  <c r="J226" i="14"/>
  <c r="I226" i="14"/>
  <c r="G226" i="14"/>
  <c r="H226" i="14" s="1"/>
  <c r="K226" i="14" s="1"/>
  <c r="I225" i="14"/>
  <c r="G225" i="14"/>
  <c r="I224" i="14"/>
  <c r="H224" i="14"/>
  <c r="K224" i="14" s="1"/>
  <c r="G224" i="14"/>
  <c r="J224" i="14" s="1"/>
  <c r="I223" i="14"/>
  <c r="J222" i="14"/>
  <c r="I222" i="14"/>
  <c r="H222" i="14"/>
  <c r="K222" i="14" s="1"/>
  <c r="G222" i="14"/>
  <c r="I221" i="14"/>
  <c r="G221" i="14"/>
  <c r="H221" i="14" s="1"/>
  <c r="K221" i="14" s="1"/>
  <c r="J220" i="14"/>
  <c r="I220" i="14"/>
  <c r="G220" i="14"/>
  <c r="H220" i="14" s="1"/>
  <c r="K220" i="14" s="1"/>
  <c r="I219" i="14"/>
  <c r="G219" i="14"/>
  <c r="J218" i="14"/>
  <c r="I218" i="14"/>
  <c r="H218" i="14"/>
  <c r="K218" i="14" s="1"/>
  <c r="G218" i="14"/>
  <c r="J217" i="14"/>
  <c r="I217" i="14"/>
  <c r="I216" i="14" s="1"/>
  <c r="G217" i="14"/>
  <c r="H217" i="14" s="1"/>
  <c r="K217" i="14" s="1"/>
  <c r="J215" i="14"/>
  <c r="I215" i="14"/>
  <c r="I212" i="14" s="1"/>
  <c r="G215" i="14"/>
  <c r="H215" i="14" s="1"/>
  <c r="K215" i="14" s="1"/>
  <c r="J214" i="14"/>
  <c r="I214" i="14"/>
  <c r="G214" i="14"/>
  <c r="H214" i="14" s="1"/>
  <c r="K214" i="14" s="1"/>
  <c r="I213" i="14"/>
  <c r="G213" i="14"/>
  <c r="I211" i="14"/>
  <c r="G211" i="14"/>
  <c r="J210" i="14"/>
  <c r="I210" i="14"/>
  <c r="H210" i="14"/>
  <c r="K210" i="14" s="1"/>
  <c r="G210" i="14"/>
  <c r="J209" i="14"/>
  <c r="I209" i="14"/>
  <c r="I206" i="14" s="1"/>
  <c r="G209" i="14"/>
  <c r="H209" i="14" s="1"/>
  <c r="K209" i="14" s="1"/>
  <c r="J208" i="14"/>
  <c r="I208" i="14"/>
  <c r="G208" i="14"/>
  <c r="H208" i="14" s="1"/>
  <c r="K208" i="14" s="1"/>
  <c r="I207" i="14"/>
  <c r="G207" i="14"/>
  <c r="I205" i="14"/>
  <c r="G205" i="14"/>
  <c r="J204" i="14"/>
  <c r="I204" i="14"/>
  <c r="H204" i="14"/>
  <c r="K204" i="14" s="1"/>
  <c r="G204" i="14"/>
  <c r="J203" i="14"/>
  <c r="I203" i="14"/>
  <c r="I201" i="14" s="1"/>
  <c r="G203" i="14"/>
  <c r="H203" i="14" s="1"/>
  <c r="K203" i="14" s="1"/>
  <c r="J202" i="14"/>
  <c r="I202" i="14"/>
  <c r="G202" i="14"/>
  <c r="H202" i="14" s="1"/>
  <c r="K202" i="14" s="1"/>
  <c r="J200" i="14"/>
  <c r="I200" i="14"/>
  <c r="G200" i="14"/>
  <c r="H200" i="14" s="1"/>
  <c r="K200" i="14" s="1"/>
  <c r="I199" i="14"/>
  <c r="G199" i="14"/>
  <c r="J198" i="14"/>
  <c r="I198" i="14"/>
  <c r="H198" i="14"/>
  <c r="K198" i="14" s="1"/>
  <c r="G198" i="14"/>
  <c r="J197" i="14"/>
  <c r="I197" i="14"/>
  <c r="G197" i="14"/>
  <c r="H197" i="14" s="1"/>
  <c r="K197" i="14" s="1"/>
  <c r="J196" i="14"/>
  <c r="I196" i="14"/>
  <c r="G196" i="14"/>
  <c r="H196" i="14" s="1"/>
  <c r="K196" i="14" s="1"/>
  <c r="I195" i="14"/>
  <c r="G195" i="14"/>
  <c r="J194" i="14"/>
  <c r="I194" i="14"/>
  <c r="H194" i="14"/>
  <c r="K194" i="14" s="1"/>
  <c r="G194" i="14"/>
  <c r="J193" i="14"/>
  <c r="I193" i="14"/>
  <c r="I192" i="14" s="1"/>
  <c r="G193" i="14"/>
  <c r="H193" i="14" s="1"/>
  <c r="K193" i="14" s="1"/>
  <c r="J191" i="14"/>
  <c r="I191" i="14"/>
  <c r="G191" i="14"/>
  <c r="H191" i="14" s="1"/>
  <c r="K191" i="14" s="1"/>
  <c r="J190" i="14"/>
  <c r="I190" i="14"/>
  <c r="G190" i="14"/>
  <c r="H190" i="14" s="1"/>
  <c r="K190" i="14" s="1"/>
  <c r="I189" i="14"/>
  <c r="G189" i="14"/>
  <c r="J188" i="14"/>
  <c r="I188" i="14"/>
  <c r="H188" i="14"/>
  <c r="K188" i="14" s="1"/>
  <c r="G188" i="14"/>
  <c r="J187" i="14"/>
  <c r="I187" i="14"/>
  <c r="G187" i="14"/>
  <c r="H187" i="14" s="1"/>
  <c r="K187" i="14" s="1"/>
  <c r="J186" i="14"/>
  <c r="I186" i="14"/>
  <c r="G186" i="14"/>
  <c r="H186" i="14" s="1"/>
  <c r="K186" i="14" s="1"/>
  <c r="I185" i="14"/>
  <c r="G185" i="14"/>
  <c r="J184" i="14"/>
  <c r="I184" i="14"/>
  <c r="H184" i="14"/>
  <c r="K184" i="14" s="1"/>
  <c r="G184" i="14"/>
  <c r="J183" i="14"/>
  <c r="I183" i="14"/>
  <c r="G183" i="14"/>
  <c r="H183" i="14" s="1"/>
  <c r="K183" i="14" s="1"/>
  <c r="J182" i="14"/>
  <c r="I182" i="14"/>
  <c r="G182" i="14"/>
  <c r="H182" i="14" s="1"/>
  <c r="K182" i="14" s="1"/>
  <c r="I181" i="14"/>
  <c r="G181" i="14"/>
  <c r="I180" i="14"/>
  <c r="H180" i="14"/>
  <c r="K180" i="14" s="1"/>
  <c r="G180" i="14"/>
  <c r="J180" i="14" s="1"/>
  <c r="J179" i="14"/>
  <c r="I179" i="14"/>
  <c r="G179" i="14"/>
  <c r="H179" i="14" s="1"/>
  <c r="K179" i="14" s="1"/>
  <c r="J178" i="14"/>
  <c r="I178" i="14"/>
  <c r="G178" i="14"/>
  <c r="H178" i="14" s="1"/>
  <c r="K178" i="14" s="1"/>
  <c r="J176" i="14"/>
  <c r="I176" i="14"/>
  <c r="G176" i="14"/>
  <c r="H176" i="14" s="1"/>
  <c r="K176" i="14" s="1"/>
  <c r="I175" i="14"/>
  <c r="G175" i="14"/>
  <c r="I174" i="14"/>
  <c r="H174" i="14"/>
  <c r="K174" i="14" s="1"/>
  <c r="G174" i="14"/>
  <c r="J174" i="14" s="1"/>
  <c r="J173" i="14"/>
  <c r="I173" i="14"/>
  <c r="G173" i="14"/>
  <c r="H173" i="14" s="1"/>
  <c r="K173" i="14" s="1"/>
  <c r="J172" i="14"/>
  <c r="I172" i="14"/>
  <c r="G172" i="14"/>
  <c r="H172" i="14" s="1"/>
  <c r="K172" i="14" s="1"/>
  <c r="I171" i="14"/>
  <c r="G171" i="14"/>
  <c r="I170" i="14"/>
  <c r="H170" i="14"/>
  <c r="K170" i="14" s="1"/>
  <c r="G170" i="14"/>
  <c r="J170" i="14" s="1"/>
  <c r="J169" i="14"/>
  <c r="I169" i="14"/>
  <c r="G169" i="14"/>
  <c r="H169" i="14" s="1"/>
  <c r="K169" i="14" s="1"/>
  <c r="J168" i="14"/>
  <c r="I168" i="14"/>
  <c r="G168" i="14"/>
  <c r="H168" i="14" s="1"/>
  <c r="K168" i="14" s="1"/>
  <c r="I167" i="14"/>
  <c r="G167" i="14"/>
  <c r="I166" i="14"/>
  <c r="H166" i="14"/>
  <c r="K166" i="14" s="1"/>
  <c r="G166" i="14"/>
  <c r="J166" i="14" s="1"/>
  <c r="J165" i="14"/>
  <c r="I165" i="14"/>
  <c r="H165" i="14"/>
  <c r="K165" i="14" s="1"/>
  <c r="G165" i="14"/>
  <c r="J164" i="14"/>
  <c r="I164" i="14"/>
  <c r="G164" i="14"/>
  <c r="H164" i="14" s="1"/>
  <c r="K164" i="14" s="1"/>
  <c r="I163" i="14"/>
  <c r="G163" i="14"/>
  <c r="I162" i="14"/>
  <c r="H162" i="14"/>
  <c r="K162" i="14" s="1"/>
  <c r="G162" i="14"/>
  <c r="J162" i="14" s="1"/>
  <c r="J161" i="14"/>
  <c r="I161" i="14"/>
  <c r="H161" i="14"/>
  <c r="K161" i="14" s="1"/>
  <c r="G161" i="14"/>
  <c r="J160" i="14"/>
  <c r="I160" i="14"/>
  <c r="G160" i="14"/>
  <c r="H160" i="14" s="1"/>
  <c r="K160" i="14" s="1"/>
  <c r="I159" i="14"/>
  <c r="G159" i="14"/>
  <c r="I158" i="14"/>
  <c r="H158" i="14"/>
  <c r="K158" i="14" s="1"/>
  <c r="G158" i="14"/>
  <c r="J158" i="14" s="1"/>
  <c r="J157" i="14"/>
  <c r="I157" i="14"/>
  <c r="I156" i="14" s="1"/>
  <c r="G157" i="14"/>
  <c r="H157" i="14" s="1"/>
  <c r="K157" i="14" s="1"/>
  <c r="J155" i="14"/>
  <c r="I154" i="14"/>
  <c r="H154" i="14"/>
  <c r="K154" i="14" s="1"/>
  <c r="G154" i="14"/>
  <c r="J154" i="14" s="1"/>
  <c r="J153" i="14"/>
  <c r="I153" i="14"/>
  <c r="G153" i="14"/>
  <c r="H153" i="14" s="1"/>
  <c r="K153" i="14" s="1"/>
  <c r="J152" i="14"/>
  <c r="I152" i="14"/>
  <c r="G152" i="14"/>
  <c r="H152" i="14" s="1"/>
  <c r="K152" i="14" s="1"/>
  <c r="I151" i="14"/>
  <c r="G151" i="14"/>
  <c r="I150" i="14"/>
  <c r="H150" i="14"/>
  <c r="K150" i="14" s="1"/>
  <c r="G150" i="14"/>
  <c r="J150" i="14" s="1"/>
  <c r="J149" i="14"/>
  <c r="I149" i="14"/>
  <c r="G149" i="14"/>
  <c r="H149" i="14" s="1"/>
  <c r="K149" i="14" s="1"/>
  <c r="J148" i="14"/>
  <c r="I148" i="14"/>
  <c r="G148" i="14"/>
  <c r="H148" i="14" s="1"/>
  <c r="K148" i="14" s="1"/>
  <c r="I147" i="14"/>
  <c r="H147" i="14"/>
  <c r="K147" i="14" s="1"/>
  <c r="G147" i="14"/>
  <c r="J147" i="14" s="1"/>
  <c r="I146" i="14"/>
  <c r="H146" i="14"/>
  <c r="K146" i="14" s="1"/>
  <c r="G146" i="14"/>
  <c r="J146" i="14" s="1"/>
  <c r="J145" i="14"/>
  <c r="I145" i="14"/>
  <c r="I143" i="14" s="1"/>
  <c r="G145" i="14"/>
  <c r="H145" i="14" s="1"/>
  <c r="K145" i="14" s="1"/>
  <c r="K144" i="14"/>
  <c r="I144" i="14"/>
  <c r="G144" i="14"/>
  <c r="H144" i="14" s="1"/>
  <c r="K143" i="14"/>
  <c r="I142" i="14"/>
  <c r="G142" i="14"/>
  <c r="I141" i="14"/>
  <c r="G141" i="14"/>
  <c r="I140" i="14"/>
  <c r="H140" i="14"/>
  <c r="K140" i="14" s="1"/>
  <c r="G140" i="14"/>
  <c r="J140" i="14" s="1"/>
  <c r="J139" i="14"/>
  <c r="I139" i="14"/>
  <c r="G139" i="14"/>
  <c r="H139" i="14" s="1"/>
  <c r="K139" i="14" s="1"/>
  <c r="J138" i="14"/>
  <c r="J135" i="14" s="1"/>
  <c r="I138" i="14"/>
  <c r="G138" i="14"/>
  <c r="H138" i="14" s="1"/>
  <c r="K138" i="14" s="1"/>
  <c r="I137" i="14"/>
  <c r="G137" i="14"/>
  <c r="J137" i="14" s="1"/>
  <c r="I136" i="14"/>
  <c r="H136" i="14"/>
  <c r="K136" i="14" s="1"/>
  <c r="G136" i="14"/>
  <c r="J136" i="14" s="1"/>
  <c r="I135" i="14"/>
  <c r="I134" i="14"/>
  <c r="H134" i="14"/>
  <c r="K134" i="14" s="1"/>
  <c r="G134" i="14"/>
  <c r="J134" i="14" s="1"/>
  <c r="J133" i="14"/>
  <c r="I133" i="14"/>
  <c r="I130" i="14" s="1"/>
  <c r="G133" i="14"/>
  <c r="H133" i="14" s="1"/>
  <c r="K133" i="14" s="1"/>
  <c r="K132" i="14"/>
  <c r="J132" i="14"/>
  <c r="I132" i="14"/>
  <c r="G132" i="14"/>
  <c r="H132" i="14" s="1"/>
  <c r="I131" i="14"/>
  <c r="H131" i="14"/>
  <c r="K131" i="14" s="1"/>
  <c r="K130" i="14" s="1"/>
  <c r="G131" i="14"/>
  <c r="J131" i="14" s="1"/>
  <c r="I129" i="14"/>
  <c r="G129" i="14"/>
  <c r="J129" i="14" s="1"/>
  <c r="I128" i="14"/>
  <c r="H128" i="14"/>
  <c r="K128" i="14" s="1"/>
  <c r="G128" i="14"/>
  <c r="J128" i="14" s="1"/>
  <c r="J127" i="14"/>
  <c r="I127" i="14"/>
  <c r="G127" i="14"/>
  <c r="H127" i="14" s="1"/>
  <c r="K127" i="14" s="1"/>
  <c r="I126" i="14"/>
  <c r="G126" i="14"/>
  <c r="I125" i="14"/>
  <c r="G125" i="14"/>
  <c r="I124" i="14"/>
  <c r="H124" i="14"/>
  <c r="K124" i="14" s="1"/>
  <c r="G124" i="14"/>
  <c r="J124" i="14" s="1"/>
  <c r="J123" i="14"/>
  <c r="I123" i="14"/>
  <c r="H123" i="14"/>
  <c r="K123" i="14" s="1"/>
  <c r="G123" i="14"/>
  <c r="I122" i="14"/>
  <c r="G122" i="14"/>
  <c r="J121" i="14"/>
  <c r="I121" i="14"/>
  <c r="H121" i="14"/>
  <c r="K121" i="14" s="1"/>
  <c r="G121" i="14"/>
  <c r="I120" i="14"/>
  <c r="G120" i="14"/>
  <c r="H120" i="14" s="1"/>
  <c r="K120" i="14" s="1"/>
  <c r="J119" i="14"/>
  <c r="I119" i="14"/>
  <c r="H119" i="14"/>
  <c r="K119" i="14" s="1"/>
  <c r="G119" i="14"/>
  <c r="I118" i="14"/>
  <c r="G118" i="14"/>
  <c r="J117" i="14"/>
  <c r="I117" i="14"/>
  <c r="H117" i="14"/>
  <c r="K117" i="14" s="1"/>
  <c r="G117" i="14"/>
  <c r="I116" i="14"/>
  <c r="G116" i="14"/>
  <c r="H116" i="14" s="1"/>
  <c r="K116" i="14" s="1"/>
  <c r="J115" i="14"/>
  <c r="I115" i="14"/>
  <c r="H115" i="14"/>
  <c r="K115" i="14" s="1"/>
  <c r="G115" i="14"/>
  <c r="I114" i="14"/>
  <c r="G114" i="14"/>
  <c r="J113" i="14"/>
  <c r="I113" i="14"/>
  <c r="H113" i="14"/>
  <c r="K113" i="14" s="1"/>
  <c r="G113" i="14"/>
  <c r="I112" i="14"/>
  <c r="I108" i="14" s="1"/>
  <c r="G112" i="14"/>
  <c r="H112" i="14" s="1"/>
  <c r="K112" i="14" s="1"/>
  <c r="J111" i="14"/>
  <c r="I111" i="14"/>
  <c r="H111" i="14"/>
  <c r="K111" i="14" s="1"/>
  <c r="G111" i="14"/>
  <c r="I110" i="14"/>
  <c r="G110" i="14"/>
  <c r="J109" i="14"/>
  <c r="I109" i="14"/>
  <c r="H109" i="14"/>
  <c r="K109" i="14" s="1"/>
  <c r="G109" i="14"/>
  <c r="J107" i="14"/>
  <c r="J106" i="14" s="1"/>
  <c r="I107" i="14"/>
  <c r="H107" i="14"/>
  <c r="K107" i="14" s="1"/>
  <c r="G107" i="14"/>
  <c r="I106" i="14"/>
  <c r="J105" i="14"/>
  <c r="I104" i="14"/>
  <c r="G104" i="14"/>
  <c r="J103" i="14"/>
  <c r="I103" i="14"/>
  <c r="H103" i="14"/>
  <c r="K103" i="14" s="1"/>
  <c r="G103" i="14"/>
  <c r="I102" i="14"/>
  <c r="I101" i="14" s="1"/>
  <c r="G102" i="14"/>
  <c r="H102" i="14" s="1"/>
  <c r="K102" i="14" s="1"/>
  <c r="I100" i="14"/>
  <c r="G100" i="14"/>
  <c r="H100" i="14" s="1"/>
  <c r="K100" i="14" s="1"/>
  <c r="J99" i="14"/>
  <c r="I99" i="14"/>
  <c r="H99" i="14"/>
  <c r="K99" i="14" s="1"/>
  <c r="G99" i="14"/>
  <c r="I98" i="14"/>
  <c r="G98" i="14"/>
  <c r="J97" i="14"/>
  <c r="I97" i="14"/>
  <c r="H97" i="14"/>
  <c r="K97" i="14" s="1"/>
  <c r="G97" i="14"/>
  <c r="I96" i="14"/>
  <c r="J95" i="14"/>
  <c r="I95" i="14"/>
  <c r="H95" i="14"/>
  <c r="K95" i="14" s="1"/>
  <c r="G95" i="14"/>
  <c r="I94" i="14"/>
  <c r="G94" i="14"/>
  <c r="H94" i="14" s="1"/>
  <c r="K94" i="14" s="1"/>
  <c r="J93" i="14"/>
  <c r="I93" i="14"/>
  <c r="H93" i="14"/>
  <c r="K93" i="14" s="1"/>
  <c r="G93" i="14"/>
  <c r="I92" i="14"/>
  <c r="G92" i="14"/>
  <c r="J91" i="14"/>
  <c r="I91" i="14"/>
  <c r="H91" i="14"/>
  <c r="K91" i="14" s="1"/>
  <c r="G91" i="14"/>
  <c r="I90" i="14"/>
  <c r="G90" i="14"/>
  <c r="H90" i="14" s="1"/>
  <c r="K90" i="14" s="1"/>
  <c r="J89" i="14"/>
  <c r="I89" i="14"/>
  <c r="H89" i="14"/>
  <c r="K89" i="14" s="1"/>
  <c r="G89" i="14"/>
  <c r="I88" i="14"/>
  <c r="I87" i="14" s="1"/>
  <c r="G88" i="14"/>
  <c r="I85" i="14"/>
  <c r="H85" i="14"/>
  <c r="G85" i="14"/>
  <c r="I84" i="14"/>
  <c r="J83" i="14"/>
  <c r="I83" i="14"/>
  <c r="H83" i="14"/>
  <c r="K83" i="14" s="1"/>
  <c r="G83" i="14"/>
  <c r="I82" i="14"/>
  <c r="G82" i="14"/>
  <c r="H82" i="14" s="1"/>
  <c r="K82" i="14" s="1"/>
  <c r="J81" i="14"/>
  <c r="I81" i="14"/>
  <c r="H81" i="14"/>
  <c r="K81" i="14" s="1"/>
  <c r="G81" i="14"/>
  <c r="I80" i="14"/>
  <c r="G80" i="14"/>
  <c r="J79" i="14"/>
  <c r="I79" i="14"/>
  <c r="H79" i="14"/>
  <c r="K79" i="14" s="1"/>
  <c r="G79" i="14"/>
  <c r="I78" i="14"/>
  <c r="G78" i="14"/>
  <c r="H78" i="14" s="1"/>
  <c r="K78" i="14" s="1"/>
  <c r="I76" i="14"/>
  <c r="G76" i="14"/>
  <c r="H76" i="14" s="1"/>
  <c r="K76" i="14" s="1"/>
  <c r="J75" i="14"/>
  <c r="I75" i="14"/>
  <c r="H75" i="14"/>
  <c r="K75" i="14" s="1"/>
  <c r="G75" i="14"/>
  <c r="I74" i="14"/>
  <c r="G74" i="14"/>
  <c r="J73" i="14"/>
  <c r="I73" i="14"/>
  <c r="H73" i="14"/>
  <c r="K73" i="14" s="1"/>
  <c r="G73" i="14"/>
  <c r="I72" i="14"/>
  <c r="I68" i="14" s="1"/>
  <c r="G72" i="14"/>
  <c r="H72" i="14" s="1"/>
  <c r="K72" i="14" s="1"/>
  <c r="J71" i="14"/>
  <c r="I71" i="14"/>
  <c r="H71" i="14"/>
  <c r="K71" i="14" s="1"/>
  <c r="G71" i="14"/>
  <c r="I70" i="14"/>
  <c r="G70" i="14"/>
  <c r="J69" i="14"/>
  <c r="I69" i="14"/>
  <c r="H69" i="14"/>
  <c r="K69" i="14" s="1"/>
  <c r="G69" i="14"/>
  <c r="J67" i="14"/>
  <c r="I67" i="14"/>
  <c r="H67" i="14"/>
  <c r="K67" i="14" s="1"/>
  <c r="G67" i="14"/>
  <c r="I66" i="14"/>
  <c r="G66" i="14"/>
  <c r="J65" i="14"/>
  <c r="I65" i="14"/>
  <c r="H65" i="14"/>
  <c r="K65" i="14" s="1"/>
  <c r="G65" i="14"/>
  <c r="I64" i="14"/>
  <c r="G64" i="14"/>
  <c r="J63" i="14"/>
  <c r="I63" i="14"/>
  <c r="H63" i="14"/>
  <c r="K63" i="14" s="1"/>
  <c r="G63" i="14"/>
  <c r="I62" i="14"/>
  <c r="G62" i="14"/>
  <c r="J61" i="14"/>
  <c r="I61" i="14"/>
  <c r="H61" i="14"/>
  <c r="K61" i="14" s="1"/>
  <c r="G61" i="14"/>
  <c r="I60" i="14"/>
  <c r="G60" i="14"/>
  <c r="J59" i="14"/>
  <c r="I59" i="14"/>
  <c r="H59" i="14"/>
  <c r="K59" i="14" s="1"/>
  <c r="G59" i="14"/>
  <c r="I58" i="14"/>
  <c r="I57" i="14" s="1"/>
  <c r="G58" i="14"/>
  <c r="J55" i="14"/>
  <c r="I55" i="14"/>
  <c r="H55" i="14"/>
  <c r="K55" i="14" s="1"/>
  <c r="G55" i="14"/>
  <c r="I54" i="14"/>
  <c r="G54" i="14"/>
  <c r="J53" i="14"/>
  <c r="I53" i="14"/>
  <c r="H53" i="14"/>
  <c r="K53" i="14" s="1"/>
  <c r="G53" i="14"/>
  <c r="I52" i="14"/>
  <c r="J51" i="14"/>
  <c r="J50" i="14" s="1"/>
  <c r="I51" i="14"/>
  <c r="H51" i="14"/>
  <c r="K51" i="14" s="1"/>
  <c r="K50" i="14" s="1"/>
  <c r="K48" i="14" s="1"/>
  <c r="G51" i="14"/>
  <c r="I50" i="14"/>
  <c r="J49" i="14"/>
  <c r="J48" i="14" s="1"/>
  <c r="I49" i="14"/>
  <c r="H49" i="14"/>
  <c r="K49" i="14" s="1"/>
  <c r="G49" i="14"/>
  <c r="I48" i="14"/>
  <c r="J47" i="14"/>
  <c r="I47" i="14"/>
  <c r="H47" i="14"/>
  <c r="K47" i="14" s="1"/>
  <c r="G47" i="14"/>
  <c r="I46" i="14"/>
  <c r="G46" i="14"/>
  <c r="J45" i="14"/>
  <c r="I45" i="14"/>
  <c r="H45" i="14"/>
  <c r="K45" i="14" s="1"/>
  <c r="G45" i="14"/>
  <c r="I44" i="14"/>
  <c r="G44" i="14"/>
  <c r="J43" i="14"/>
  <c r="I43" i="14"/>
  <c r="H43" i="14"/>
  <c r="K43" i="14" s="1"/>
  <c r="G43" i="14"/>
  <c r="I42" i="14"/>
  <c r="G42" i="14"/>
  <c r="J41" i="14"/>
  <c r="I41" i="14"/>
  <c r="H41" i="14"/>
  <c r="K41" i="14" s="1"/>
  <c r="G41" i="14"/>
  <c r="I40" i="14"/>
  <c r="I39" i="14" s="1"/>
  <c r="G40" i="14"/>
  <c r="I38" i="14"/>
  <c r="G38" i="14"/>
  <c r="J37" i="14"/>
  <c r="I37" i="14"/>
  <c r="H37" i="14"/>
  <c r="K37" i="14" s="1"/>
  <c r="G37" i="14"/>
  <c r="I36" i="14"/>
  <c r="G36" i="14"/>
  <c r="J35" i="14"/>
  <c r="I35" i="14"/>
  <c r="H35" i="14"/>
  <c r="K35" i="14" s="1"/>
  <c r="G35" i="14"/>
  <c r="I34" i="14"/>
  <c r="G34" i="14"/>
  <c r="C33" i="14"/>
  <c r="I31" i="14"/>
  <c r="G31" i="14"/>
  <c r="I30" i="14"/>
  <c r="H30" i="14"/>
  <c r="K30" i="14" s="1"/>
  <c r="G30" i="14"/>
  <c r="J30" i="14" s="1"/>
  <c r="I29" i="14"/>
  <c r="H29" i="14"/>
  <c r="K29" i="14" s="1"/>
  <c r="G29" i="14"/>
  <c r="J29" i="14" s="1"/>
  <c r="J28" i="14"/>
  <c r="I28" i="14"/>
  <c r="H28" i="14"/>
  <c r="K28" i="14" s="1"/>
  <c r="G28" i="14"/>
  <c r="J27" i="14"/>
  <c r="I27" i="14"/>
  <c r="I25" i="14" s="1"/>
  <c r="G27" i="14"/>
  <c r="H27" i="14" s="1"/>
  <c r="K27" i="14" s="1"/>
  <c r="I26" i="14"/>
  <c r="G26" i="14"/>
  <c r="J26" i="14" s="1"/>
  <c r="J25" i="14" s="1"/>
  <c r="C25" i="14"/>
  <c r="I24" i="14"/>
  <c r="H24" i="14"/>
  <c r="K24" i="14" s="1"/>
  <c r="G24" i="14"/>
  <c r="J24" i="14" s="1"/>
  <c r="J23" i="14"/>
  <c r="I23" i="14"/>
  <c r="H23" i="14"/>
  <c r="K23" i="14" s="1"/>
  <c r="G23" i="14"/>
  <c r="J22" i="14"/>
  <c r="I22" i="14"/>
  <c r="I20" i="14" s="1"/>
  <c r="G22" i="14"/>
  <c r="H22" i="14" s="1"/>
  <c r="K22" i="14" s="1"/>
  <c r="I21" i="14"/>
  <c r="G21" i="14"/>
  <c r="J21" i="14" s="1"/>
  <c r="J20" i="14" s="1"/>
  <c r="C20" i="14"/>
  <c r="I19" i="14"/>
  <c r="H19" i="14"/>
  <c r="K19" i="14" s="1"/>
  <c r="G19" i="14"/>
  <c r="J19" i="14" s="1"/>
  <c r="J18" i="14"/>
  <c r="I18" i="14"/>
  <c r="H18" i="14"/>
  <c r="K18" i="14" s="1"/>
  <c r="G18" i="14"/>
  <c r="J17" i="14"/>
  <c r="I17" i="14"/>
  <c r="G17" i="14"/>
  <c r="H17" i="14" s="1"/>
  <c r="K17" i="14" s="1"/>
  <c r="I16" i="14"/>
  <c r="G16" i="14"/>
  <c r="J16" i="14" s="1"/>
  <c r="I15" i="14"/>
  <c r="H15" i="14"/>
  <c r="K15" i="14" s="1"/>
  <c r="G15" i="14"/>
  <c r="J15" i="14" s="1"/>
  <c r="J14" i="14"/>
  <c r="I14" i="14"/>
  <c r="H14" i="14"/>
  <c r="K14" i="14" s="1"/>
  <c r="G14" i="14"/>
  <c r="J13" i="14"/>
  <c r="I13" i="14"/>
  <c r="I11" i="14" s="1"/>
  <c r="G13" i="14"/>
  <c r="H13" i="14" s="1"/>
  <c r="K13" i="14" s="1"/>
  <c r="I12" i="14"/>
  <c r="G12" i="14"/>
  <c r="J12" i="14" s="1"/>
  <c r="C11" i="14"/>
  <c r="C234" i="11"/>
  <c r="B234" i="11"/>
  <c r="A234" i="11"/>
  <c r="C233" i="11"/>
  <c r="B233" i="11"/>
  <c r="A233" i="11"/>
  <c r="C232" i="11"/>
  <c r="B232" i="11"/>
  <c r="A232" i="11"/>
  <c r="B231" i="11"/>
  <c r="A231" i="11"/>
  <c r="C230" i="11"/>
  <c r="B230" i="11"/>
  <c r="A230" i="11"/>
  <c r="C229" i="11"/>
  <c r="B229" i="11"/>
  <c r="A229" i="11"/>
  <c r="B228" i="11"/>
  <c r="A228" i="11"/>
  <c r="K227" i="11"/>
  <c r="D227" i="11"/>
  <c r="C227" i="11"/>
  <c r="B227" i="11"/>
  <c r="A227" i="11"/>
  <c r="K226" i="11"/>
  <c r="C226" i="11"/>
  <c r="B226" i="11"/>
  <c r="A226" i="11"/>
  <c r="C225" i="11"/>
  <c r="B225" i="11"/>
  <c r="A225" i="11"/>
  <c r="K224" i="11"/>
  <c r="C224" i="11"/>
  <c r="B224" i="11"/>
  <c r="A224" i="11"/>
  <c r="B223" i="11"/>
  <c r="A223" i="11"/>
  <c r="B222" i="11"/>
  <c r="A222" i="11"/>
  <c r="L133" i="11"/>
  <c r="L108" i="11"/>
  <c r="L64" i="11"/>
  <c r="M51" i="11"/>
  <c r="L51" i="11"/>
  <c r="N43" i="11"/>
  <c r="M43" i="11"/>
  <c r="L43" i="11"/>
  <c r="M42" i="11"/>
  <c r="L42" i="11"/>
  <c r="M40" i="11"/>
  <c r="L40" i="11"/>
  <c r="B18" i="11"/>
  <c r="B13" i="11"/>
  <c r="I241" i="10"/>
  <c r="G241" i="10"/>
  <c r="I240" i="10"/>
  <c r="G240" i="10"/>
  <c r="J240" i="10" s="1"/>
  <c r="I239" i="10"/>
  <c r="I238" i="10" s="1"/>
  <c r="G239" i="10"/>
  <c r="I237" i="10"/>
  <c r="G237" i="10"/>
  <c r="H237" i="10" s="1"/>
  <c r="K237" i="10" s="1"/>
  <c r="I236" i="10"/>
  <c r="G236" i="10"/>
  <c r="H236" i="10" s="1"/>
  <c r="K236" i="10" s="1"/>
  <c r="K235" i="10" s="1"/>
  <c r="I234" i="10"/>
  <c r="G234" i="10"/>
  <c r="I233" i="10"/>
  <c r="H233" i="10"/>
  <c r="K233" i="10" s="1"/>
  <c r="G233" i="10"/>
  <c r="J233" i="10" s="1"/>
  <c r="I232" i="10"/>
  <c r="G232" i="10"/>
  <c r="J232" i="10" s="1"/>
  <c r="I231" i="10"/>
  <c r="G231" i="10"/>
  <c r="J231" i="10" s="1"/>
  <c r="I230" i="10"/>
  <c r="I228" i="10"/>
  <c r="G228" i="10"/>
  <c r="J228" i="10" s="1"/>
  <c r="I227" i="10"/>
  <c r="I223" i="10" s="1"/>
  <c r="G227" i="10"/>
  <c r="H227" i="10" s="1"/>
  <c r="K227" i="10" s="1"/>
  <c r="I226" i="10"/>
  <c r="G226" i="10"/>
  <c r="H226" i="10" s="1"/>
  <c r="K226" i="10" s="1"/>
  <c r="I225" i="10"/>
  <c r="G225" i="10"/>
  <c r="I224" i="10"/>
  <c r="G224" i="10"/>
  <c r="J224" i="10" s="1"/>
  <c r="I222" i="10"/>
  <c r="G222" i="10"/>
  <c r="J222" i="10" s="1"/>
  <c r="I221" i="10"/>
  <c r="G221" i="10"/>
  <c r="I220" i="10"/>
  <c r="G220" i="10"/>
  <c r="I219" i="10"/>
  <c r="H219" i="10"/>
  <c r="K219" i="10" s="1"/>
  <c r="G219" i="10"/>
  <c r="J219" i="10" s="1"/>
  <c r="I218" i="10"/>
  <c r="G218" i="10"/>
  <c r="I217" i="10"/>
  <c r="I216" i="10" s="1"/>
  <c r="G217" i="10"/>
  <c r="J217" i="10" s="1"/>
  <c r="I215" i="10"/>
  <c r="G215" i="10"/>
  <c r="J215" i="10" s="1"/>
  <c r="I214" i="10"/>
  <c r="G214" i="10"/>
  <c r="I213" i="10"/>
  <c r="G213" i="10"/>
  <c r="J213" i="10" s="1"/>
  <c r="I212" i="10"/>
  <c r="I211" i="10"/>
  <c r="G211" i="10"/>
  <c r="J211" i="10" s="1"/>
  <c r="I210" i="10"/>
  <c r="G210" i="10"/>
  <c r="I209" i="10"/>
  <c r="G209" i="10"/>
  <c r="H209" i="10" s="1"/>
  <c r="K209" i="10" s="1"/>
  <c r="I208" i="10"/>
  <c r="I206" i="10" s="1"/>
  <c r="G208" i="10"/>
  <c r="I207" i="10"/>
  <c r="G207" i="10"/>
  <c r="I205" i="10"/>
  <c r="G205" i="10"/>
  <c r="J205" i="10" s="1"/>
  <c r="I204" i="10"/>
  <c r="H204" i="10"/>
  <c r="K204" i="10" s="1"/>
  <c r="G204" i="10"/>
  <c r="J204" i="10" s="1"/>
  <c r="I203" i="10"/>
  <c r="G203" i="10"/>
  <c r="J203" i="10" s="1"/>
  <c r="I202" i="10"/>
  <c r="I201" i="10" s="1"/>
  <c r="G202" i="10"/>
  <c r="I200" i="10"/>
  <c r="G200" i="10"/>
  <c r="H200" i="10" s="1"/>
  <c r="K200" i="10" s="1"/>
  <c r="I199" i="10"/>
  <c r="G199" i="10"/>
  <c r="I198" i="10"/>
  <c r="G198" i="10"/>
  <c r="I197" i="10"/>
  <c r="G197" i="10"/>
  <c r="J197" i="10" s="1"/>
  <c r="I196" i="10"/>
  <c r="G196" i="10"/>
  <c r="I195" i="10"/>
  <c r="G195" i="10"/>
  <c r="I194" i="10"/>
  <c r="G194" i="10"/>
  <c r="J194" i="10" s="1"/>
  <c r="I193" i="10"/>
  <c r="G193" i="10"/>
  <c r="J193" i="10" s="1"/>
  <c r="I192" i="10"/>
  <c r="I191" i="10"/>
  <c r="G191" i="10"/>
  <c r="H191" i="10" s="1"/>
  <c r="K191" i="10" s="1"/>
  <c r="I190" i="10"/>
  <c r="G190" i="10"/>
  <c r="I189" i="10"/>
  <c r="G189" i="10"/>
  <c r="J189" i="10" s="1"/>
  <c r="I188" i="10"/>
  <c r="G188" i="10"/>
  <c r="I187" i="10"/>
  <c r="G187" i="10"/>
  <c r="H187" i="10" s="1"/>
  <c r="K187" i="10" s="1"/>
  <c r="I186" i="10"/>
  <c r="G186" i="10"/>
  <c r="H186" i="10" s="1"/>
  <c r="K186" i="10" s="1"/>
  <c r="I185" i="10"/>
  <c r="G185" i="10"/>
  <c r="J185" i="10" s="1"/>
  <c r="I184" i="10"/>
  <c r="G184" i="10"/>
  <c r="J184" i="10" s="1"/>
  <c r="I183" i="10"/>
  <c r="G183" i="10"/>
  <c r="J183" i="10" s="1"/>
  <c r="I182" i="10"/>
  <c r="G182" i="10"/>
  <c r="H182" i="10" s="1"/>
  <c r="K182" i="10" s="1"/>
  <c r="I181" i="10"/>
  <c r="G181" i="10"/>
  <c r="I180" i="10"/>
  <c r="G180" i="10"/>
  <c r="J180" i="10" s="1"/>
  <c r="I179" i="10"/>
  <c r="G179" i="10"/>
  <c r="H179" i="10" s="1"/>
  <c r="K179" i="10" s="1"/>
  <c r="I178" i="10"/>
  <c r="G178" i="10"/>
  <c r="H178" i="10" s="1"/>
  <c r="K178" i="10" s="1"/>
  <c r="J176" i="10"/>
  <c r="I176" i="10"/>
  <c r="G176" i="10"/>
  <c r="H176" i="10" s="1"/>
  <c r="K176" i="10" s="1"/>
  <c r="I175" i="10"/>
  <c r="G175" i="10"/>
  <c r="J175" i="10" s="1"/>
  <c r="I174" i="10"/>
  <c r="G174" i="10"/>
  <c r="J174" i="10" s="1"/>
  <c r="I173" i="10"/>
  <c r="G173" i="10"/>
  <c r="I172" i="10"/>
  <c r="G172" i="10"/>
  <c r="I171" i="10"/>
  <c r="G171" i="10"/>
  <c r="I170" i="10"/>
  <c r="G170" i="10"/>
  <c r="J170" i="10" s="1"/>
  <c r="I169" i="10"/>
  <c r="G169" i="10"/>
  <c r="J169" i="10" s="1"/>
  <c r="I168" i="10"/>
  <c r="G168" i="10"/>
  <c r="H168" i="10" s="1"/>
  <c r="K168" i="10" s="1"/>
  <c r="I167" i="10"/>
  <c r="G167" i="10"/>
  <c r="I166" i="10"/>
  <c r="G166" i="10"/>
  <c r="I165" i="10"/>
  <c r="G165" i="10"/>
  <c r="J165" i="10" s="1"/>
  <c r="I164" i="10"/>
  <c r="G164" i="10"/>
  <c r="I163" i="10"/>
  <c r="G163" i="10"/>
  <c r="J163" i="10" s="1"/>
  <c r="I162" i="10"/>
  <c r="G162" i="10"/>
  <c r="J162" i="10" s="1"/>
  <c r="I161" i="10"/>
  <c r="G161" i="10"/>
  <c r="I160" i="10"/>
  <c r="G160" i="10"/>
  <c r="I159" i="10"/>
  <c r="G159" i="10"/>
  <c r="J159" i="10" s="1"/>
  <c r="I158" i="10"/>
  <c r="G158" i="10"/>
  <c r="I157" i="10"/>
  <c r="G157" i="10"/>
  <c r="J157" i="10" s="1"/>
  <c r="J155" i="10" s="1"/>
  <c r="I154" i="10"/>
  <c r="G154" i="10"/>
  <c r="J154" i="10" s="1"/>
  <c r="I153" i="10"/>
  <c r="G153" i="10"/>
  <c r="I152" i="10"/>
  <c r="G152" i="10"/>
  <c r="H152" i="10" s="1"/>
  <c r="K152" i="10" s="1"/>
  <c r="I151" i="10"/>
  <c r="G151" i="10"/>
  <c r="I150" i="10"/>
  <c r="G150" i="10"/>
  <c r="I149" i="10"/>
  <c r="G149" i="10"/>
  <c r="J149" i="10" s="1"/>
  <c r="I148" i="10"/>
  <c r="G148" i="10"/>
  <c r="I147" i="10"/>
  <c r="H147" i="10"/>
  <c r="K147" i="10" s="1"/>
  <c r="G147" i="10"/>
  <c r="J147" i="10" s="1"/>
  <c r="I146" i="10"/>
  <c r="G146" i="10"/>
  <c r="J146" i="10" s="1"/>
  <c r="I145" i="10"/>
  <c r="G145" i="10"/>
  <c r="J145" i="10" s="1"/>
  <c r="I144" i="10"/>
  <c r="I143" i="10" s="1"/>
  <c r="G144" i="10"/>
  <c r="I142" i="10"/>
  <c r="G142" i="10"/>
  <c r="H142" i="10" s="1"/>
  <c r="K142" i="10" s="1"/>
  <c r="I141" i="10"/>
  <c r="G141" i="10"/>
  <c r="I140" i="10"/>
  <c r="G140" i="10"/>
  <c r="J140" i="10" s="1"/>
  <c r="I139" i="10"/>
  <c r="G139" i="10"/>
  <c r="I138" i="10"/>
  <c r="G138" i="10"/>
  <c r="I137" i="10"/>
  <c r="G137" i="10"/>
  <c r="J137" i="10" s="1"/>
  <c r="I136" i="10"/>
  <c r="I135" i="10" s="1"/>
  <c r="G136" i="10"/>
  <c r="J136" i="10" s="1"/>
  <c r="I134" i="10"/>
  <c r="G134" i="10"/>
  <c r="I133" i="10"/>
  <c r="I130" i="10" s="1"/>
  <c r="G133" i="10"/>
  <c r="I132" i="10"/>
  <c r="G132" i="10"/>
  <c r="I131" i="10"/>
  <c r="G131" i="10"/>
  <c r="I129" i="10"/>
  <c r="G129" i="10"/>
  <c r="I128" i="10"/>
  <c r="G128" i="10"/>
  <c r="J128" i="10" s="1"/>
  <c r="I127" i="10"/>
  <c r="H127" i="10"/>
  <c r="K127" i="10" s="1"/>
  <c r="G127" i="10"/>
  <c r="J127" i="10" s="1"/>
  <c r="I126" i="10"/>
  <c r="G126" i="10"/>
  <c r="J126" i="10" s="1"/>
  <c r="I125" i="10"/>
  <c r="G125" i="10"/>
  <c r="H125" i="10" s="1"/>
  <c r="K125" i="10" s="1"/>
  <c r="I124" i="10"/>
  <c r="G124" i="10"/>
  <c r="J124" i="10" s="1"/>
  <c r="I123" i="10"/>
  <c r="G123" i="10"/>
  <c r="J123" i="10" s="1"/>
  <c r="I122" i="10"/>
  <c r="G122" i="10"/>
  <c r="J122" i="10" s="1"/>
  <c r="I121" i="10"/>
  <c r="G121" i="10"/>
  <c r="I120" i="10"/>
  <c r="G120" i="10"/>
  <c r="H120" i="10" s="1"/>
  <c r="K120" i="10" s="1"/>
  <c r="I119" i="10"/>
  <c r="G119" i="10"/>
  <c r="I118" i="10"/>
  <c r="G118" i="10"/>
  <c r="H118" i="10" s="1"/>
  <c r="K118" i="10" s="1"/>
  <c r="I117" i="10"/>
  <c r="G117" i="10"/>
  <c r="J116" i="10"/>
  <c r="I116" i="10"/>
  <c r="G116" i="10"/>
  <c r="H116" i="10" s="1"/>
  <c r="K116" i="10" s="1"/>
  <c r="I115" i="10"/>
  <c r="G115" i="10"/>
  <c r="J115" i="10" s="1"/>
  <c r="I114" i="10"/>
  <c r="G114" i="10"/>
  <c r="I113" i="10"/>
  <c r="G113" i="10"/>
  <c r="H113" i="10" s="1"/>
  <c r="K113" i="10" s="1"/>
  <c r="I112" i="10"/>
  <c r="G112" i="10"/>
  <c r="J112" i="10" s="1"/>
  <c r="I111" i="10"/>
  <c r="G111" i="10"/>
  <c r="J111" i="10" s="1"/>
  <c r="I110" i="10"/>
  <c r="G110" i="10"/>
  <c r="H110" i="10" s="1"/>
  <c r="K110" i="10" s="1"/>
  <c r="I109" i="10"/>
  <c r="G109" i="10"/>
  <c r="H109" i="10" s="1"/>
  <c r="K109" i="10" s="1"/>
  <c r="I107" i="10"/>
  <c r="I106" i="10" s="1"/>
  <c r="G107" i="10"/>
  <c r="H107" i="10" s="1"/>
  <c r="K107" i="10" s="1"/>
  <c r="I104" i="10"/>
  <c r="I101" i="10" s="1"/>
  <c r="G104" i="10"/>
  <c r="H104" i="10" s="1"/>
  <c r="K104" i="10" s="1"/>
  <c r="I103" i="10"/>
  <c r="G103" i="10"/>
  <c r="H103" i="10" s="1"/>
  <c r="K103" i="10" s="1"/>
  <c r="I102" i="10"/>
  <c r="G102" i="10"/>
  <c r="J102" i="10" s="1"/>
  <c r="I100" i="10"/>
  <c r="G100" i="10"/>
  <c r="I99" i="10"/>
  <c r="G99" i="10"/>
  <c r="J99" i="10" s="1"/>
  <c r="I98" i="10"/>
  <c r="G98" i="10"/>
  <c r="J98" i="10" s="1"/>
  <c r="I97" i="10"/>
  <c r="G97" i="10"/>
  <c r="H97" i="10" s="1"/>
  <c r="K97" i="10" s="1"/>
  <c r="I95" i="10"/>
  <c r="G95" i="10"/>
  <c r="I94" i="10"/>
  <c r="G94" i="10"/>
  <c r="I93" i="10"/>
  <c r="G93" i="10"/>
  <c r="I92" i="10"/>
  <c r="G92" i="10"/>
  <c r="H92" i="10" s="1"/>
  <c r="K92" i="10" s="1"/>
  <c r="I91" i="10"/>
  <c r="G91" i="10"/>
  <c r="I90" i="10"/>
  <c r="G90" i="10"/>
  <c r="H90" i="10" s="1"/>
  <c r="K90" i="10" s="1"/>
  <c r="I89" i="10"/>
  <c r="G89" i="10"/>
  <c r="J89" i="10" s="1"/>
  <c r="I88" i="10"/>
  <c r="I87" i="10" s="1"/>
  <c r="G88" i="10"/>
  <c r="J88" i="10" s="1"/>
  <c r="I85" i="10"/>
  <c r="I84" i="10" s="1"/>
  <c r="G85" i="10"/>
  <c r="H85" i="10" s="1"/>
  <c r="I83" i="10"/>
  <c r="G83" i="10"/>
  <c r="H83" i="10" s="1"/>
  <c r="K83" i="10" s="1"/>
  <c r="I82" i="10"/>
  <c r="G82" i="10"/>
  <c r="I81" i="10"/>
  <c r="G81" i="10"/>
  <c r="J81" i="10" s="1"/>
  <c r="I80" i="10"/>
  <c r="G80" i="10"/>
  <c r="J80" i="10" s="1"/>
  <c r="I79" i="10"/>
  <c r="G79" i="10"/>
  <c r="H79" i="10" s="1"/>
  <c r="K79" i="10" s="1"/>
  <c r="I78" i="10"/>
  <c r="G78" i="10"/>
  <c r="I77" i="10"/>
  <c r="I76" i="10"/>
  <c r="G76" i="10"/>
  <c r="I75" i="10"/>
  <c r="G75" i="10"/>
  <c r="J75" i="10" s="1"/>
  <c r="I74" i="10"/>
  <c r="G74" i="10"/>
  <c r="J74" i="10" s="1"/>
  <c r="I73" i="10"/>
  <c r="G73" i="10"/>
  <c r="I72" i="10"/>
  <c r="G72" i="10"/>
  <c r="H72" i="10" s="1"/>
  <c r="K72" i="10" s="1"/>
  <c r="I71" i="10"/>
  <c r="G71" i="10"/>
  <c r="I70" i="10"/>
  <c r="G70" i="10"/>
  <c r="H70" i="10" s="1"/>
  <c r="K70" i="10" s="1"/>
  <c r="I69" i="10"/>
  <c r="G69" i="10"/>
  <c r="I67" i="10"/>
  <c r="G67" i="10"/>
  <c r="H67" i="10" s="1"/>
  <c r="K67" i="10" s="1"/>
  <c r="I66" i="10"/>
  <c r="G66" i="10"/>
  <c r="J66" i="10" s="1"/>
  <c r="I65" i="10"/>
  <c r="G65" i="10"/>
  <c r="I64" i="10"/>
  <c r="G64" i="10"/>
  <c r="J64" i="10" s="1"/>
  <c r="I63" i="10"/>
  <c r="G63" i="10"/>
  <c r="I62" i="10"/>
  <c r="G62" i="10"/>
  <c r="J62" i="10" s="1"/>
  <c r="I61" i="10"/>
  <c r="G61" i="10"/>
  <c r="J61" i="10" s="1"/>
  <c r="I60" i="10"/>
  <c r="I57" i="10" s="1"/>
  <c r="G60" i="10"/>
  <c r="J60" i="10" s="1"/>
  <c r="I59" i="10"/>
  <c r="G59" i="10"/>
  <c r="I58" i="10"/>
  <c r="G58" i="10"/>
  <c r="I55" i="10"/>
  <c r="G55" i="10"/>
  <c r="H55" i="10" s="1"/>
  <c r="K55" i="10" s="1"/>
  <c r="I54" i="10"/>
  <c r="G54" i="10"/>
  <c r="J54" i="10" s="1"/>
  <c r="I53" i="10"/>
  <c r="G53" i="10"/>
  <c r="J53" i="10" s="1"/>
  <c r="I52" i="10"/>
  <c r="I51" i="10"/>
  <c r="I48" i="10" s="1"/>
  <c r="G51" i="10"/>
  <c r="I50" i="10"/>
  <c r="I49" i="10"/>
  <c r="G49" i="10"/>
  <c r="J49" i="10" s="1"/>
  <c r="I47" i="10"/>
  <c r="G47" i="10"/>
  <c r="I46" i="10"/>
  <c r="G46" i="10"/>
  <c r="H46" i="10" s="1"/>
  <c r="K46" i="10" s="1"/>
  <c r="I45" i="10"/>
  <c r="G45" i="10"/>
  <c r="I44" i="10"/>
  <c r="G44" i="10"/>
  <c r="I43" i="10"/>
  <c r="G43" i="10"/>
  <c r="J43" i="10" s="1"/>
  <c r="I42" i="10"/>
  <c r="I39" i="10" s="1"/>
  <c r="G42" i="10"/>
  <c r="J42" i="10" s="1"/>
  <c r="I41" i="10"/>
  <c r="G41" i="10"/>
  <c r="H41" i="10" s="1"/>
  <c r="K41" i="10" s="1"/>
  <c r="I40" i="10"/>
  <c r="G40" i="10"/>
  <c r="J40" i="10" s="1"/>
  <c r="I38" i="10"/>
  <c r="G38" i="10"/>
  <c r="I37" i="10"/>
  <c r="G37" i="10"/>
  <c r="J37" i="10" s="1"/>
  <c r="I36" i="10"/>
  <c r="I33" i="10" s="1"/>
  <c r="G36" i="10"/>
  <c r="I35" i="10"/>
  <c r="G35" i="10"/>
  <c r="H35" i="10" s="1"/>
  <c r="K35" i="10" s="1"/>
  <c r="I34" i="10"/>
  <c r="G34" i="10"/>
  <c r="J34" i="10" s="1"/>
  <c r="C33" i="10"/>
  <c r="I31" i="10"/>
  <c r="G31" i="10"/>
  <c r="J31" i="10" s="1"/>
  <c r="I30" i="10"/>
  <c r="G30" i="10"/>
  <c r="J30" i="10" s="1"/>
  <c r="I29" i="10"/>
  <c r="I25" i="10" s="1"/>
  <c r="G29" i="10"/>
  <c r="J29" i="10" s="1"/>
  <c r="I28" i="10"/>
  <c r="G28" i="10"/>
  <c r="I27" i="10"/>
  <c r="G27" i="10"/>
  <c r="I26" i="10"/>
  <c r="G26" i="10"/>
  <c r="J26" i="10" s="1"/>
  <c r="C25" i="10"/>
  <c r="I24" i="10"/>
  <c r="I20" i="10" s="1"/>
  <c r="G24" i="10"/>
  <c r="H24" i="10" s="1"/>
  <c r="K24" i="10" s="1"/>
  <c r="I23" i="10"/>
  <c r="G23" i="10"/>
  <c r="I22" i="10"/>
  <c r="G22" i="10"/>
  <c r="I21" i="10"/>
  <c r="G21" i="10"/>
  <c r="J21" i="10" s="1"/>
  <c r="C20" i="10"/>
  <c r="I19" i="10"/>
  <c r="I11" i="10" s="1"/>
  <c r="G19" i="10"/>
  <c r="H19" i="10" s="1"/>
  <c r="K19" i="10" s="1"/>
  <c r="I18" i="10"/>
  <c r="G18" i="10"/>
  <c r="I17" i="10"/>
  <c r="G17" i="10"/>
  <c r="H17" i="10" s="1"/>
  <c r="K17" i="10" s="1"/>
  <c r="I16" i="10"/>
  <c r="G16" i="10"/>
  <c r="J16" i="10" s="1"/>
  <c r="I15" i="10"/>
  <c r="G15" i="10"/>
  <c r="H15" i="10" s="1"/>
  <c r="K15" i="10" s="1"/>
  <c r="I14" i="10"/>
  <c r="G14" i="10"/>
  <c r="H14" i="10" s="1"/>
  <c r="K14" i="10" s="1"/>
  <c r="I13" i="10"/>
  <c r="G13" i="10"/>
  <c r="J13" i="10" s="1"/>
  <c r="I12" i="10"/>
  <c r="G12" i="10"/>
  <c r="J12" i="10" s="1"/>
  <c r="C11" i="10"/>
  <c r="L133" i="9"/>
  <c r="K122" i="9"/>
  <c r="L108" i="9"/>
  <c r="L64" i="9"/>
  <c r="M51" i="9"/>
  <c r="L51" i="9"/>
  <c r="K51" i="9"/>
  <c r="N43" i="9"/>
  <c r="M43" i="9"/>
  <c r="L43" i="9"/>
  <c r="M42" i="9"/>
  <c r="L42" i="9"/>
  <c r="M40" i="9"/>
  <c r="L40" i="9"/>
  <c r="B18" i="9"/>
  <c r="B13" i="9"/>
  <c r="I228" i="8"/>
  <c r="G228" i="8"/>
  <c r="I227" i="8"/>
  <c r="G227" i="8"/>
  <c r="I226" i="8"/>
  <c r="G226" i="8"/>
  <c r="I225" i="8"/>
  <c r="G225" i="8"/>
  <c r="J225" i="8" s="1"/>
  <c r="I224" i="8"/>
  <c r="G224" i="8"/>
  <c r="I223" i="8"/>
  <c r="I222" i="8"/>
  <c r="G222" i="8"/>
  <c r="J222" i="8" s="1"/>
  <c r="I221" i="8"/>
  <c r="G221" i="8"/>
  <c r="I220" i="8"/>
  <c r="G220" i="8"/>
  <c r="H220" i="8" s="1"/>
  <c r="K220" i="8" s="1"/>
  <c r="I219" i="8"/>
  <c r="G219" i="8"/>
  <c r="J219" i="8" s="1"/>
  <c r="I218" i="8"/>
  <c r="G218" i="8"/>
  <c r="J218" i="8" s="1"/>
  <c r="I217" i="8"/>
  <c r="G217" i="8"/>
  <c r="I215" i="8"/>
  <c r="I212" i="8" s="1"/>
  <c r="G215" i="8"/>
  <c r="I214" i="8"/>
  <c r="G214" i="8"/>
  <c r="H214" i="8" s="1"/>
  <c r="K214" i="8" s="1"/>
  <c r="I213" i="8"/>
  <c r="G213" i="8"/>
  <c r="J213" i="8" s="1"/>
  <c r="I211" i="8"/>
  <c r="G211" i="8"/>
  <c r="J211" i="8" s="1"/>
  <c r="I210" i="8"/>
  <c r="G210" i="8"/>
  <c r="I209" i="8"/>
  <c r="I206" i="8" s="1"/>
  <c r="G209" i="8"/>
  <c r="I208" i="8"/>
  <c r="G208" i="8"/>
  <c r="H208" i="8" s="1"/>
  <c r="K208" i="8" s="1"/>
  <c r="I207" i="8"/>
  <c r="G207" i="8"/>
  <c r="I205" i="8"/>
  <c r="G205" i="8"/>
  <c r="J205" i="8" s="1"/>
  <c r="I204" i="8"/>
  <c r="G204" i="8"/>
  <c r="I203" i="8"/>
  <c r="I201" i="8" s="1"/>
  <c r="G203" i="8"/>
  <c r="I202" i="8"/>
  <c r="G202" i="8"/>
  <c r="H202" i="8" s="1"/>
  <c r="K202" i="8" s="1"/>
  <c r="I200" i="8"/>
  <c r="G200" i="8"/>
  <c r="I199" i="8"/>
  <c r="G199" i="8"/>
  <c r="J199" i="8" s="1"/>
  <c r="I198" i="8"/>
  <c r="G198" i="8"/>
  <c r="I197" i="8"/>
  <c r="G197" i="8"/>
  <c r="H197" i="8" s="1"/>
  <c r="K197" i="8" s="1"/>
  <c r="I196" i="8"/>
  <c r="G196" i="8"/>
  <c r="H196" i="8" s="1"/>
  <c r="K196" i="8" s="1"/>
  <c r="I195" i="8"/>
  <c r="G195" i="8"/>
  <c r="I194" i="8"/>
  <c r="G194" i="8"/>
  <c r="I193" i="8"/>
  <c r="G193" i="8"/>
  <c r="G192" i="8"/>
  <c r="H192" i="8" s="1"/>
  <c r="I191" i="8"/>
  <c r="G191" i="8"/>
  <c r="I190" i="8"/>
  <c r="G190" i="8"/>
  <c r="H190" i="8" s="1"/>
  <c r="K190" i="8" s="1"/>
  <c r="I189" i="8"/>
  <c r="G189" i="8"/>
  <c r="I188" i="8"/>
  <c r="G188" i="8"/>
  <c r="H188" i="8" s="1"/>
  <c r="K188" i="8" s="1"/>
  <c r="I187" i="8"/>
  <c r="G187" i="8"/>
  <c r="J187" i="8" s="1"/>
  <c r="I186" i="8"/>
  <c r="G186" i="8"/>
  <c r="H186" i="8" s="1"/>
  <c r="K186" i="8" s="1"/>
  <c r="I185" i="8"/>
  <c r="I177" i="8" s="1"/>
  <c r="G185" i="8"/>
  <c r="I184" i="8"/>
  <c r="G184" i="8"/>
  <c r="H184" i="8" s="1"/>
  <c r="K184" i="8" s="1"/>
  <c r="I183" i="8"/>
  <c r="G183" i="8"/>
  <c r="J183" i="8" s="1"/>
  <c r="I182" i="8"/>
  <c r="G182" i="8"/>
  <c r="J182" i="8" s="1"/>
  <c r="I181" i="8"/>
  <c r="G181" i="8"/>
  <c r="I180" i="8"/>
  <c r="G180" i="8"/>
  <c r="I179" i="8"/>
  <c r="G179" i="8"/>
  <c r="I178" i="8"/>
  <c r="G178" i="8"/>
  <c r="H178" i="8" s="1"/>
  <c r="K178" i="8" s="1"/>
  <c r="G177" i="8"/>
  <c r="H177" i="8" s="1"/>
  <c r="I176" i="8"/>
  <c r="G176" i="8"/>
  <c r="I175" i="8"/>
  <c r="G175" i="8"/>
  <c r="J175" i="8" s="1"/>
  <c r="I174" i="8"/>
  <c r="G174" i="8"/>
  <c r="J174" i="8" s="1"/>
  <c r="I173" i="8"/>
  <c r="G173" i="8"/>
  <c r="I172" i="8"/>
  <c r="G172" i="8"/>
  <c r="H172" i="8" s="1"/>
  <c r="K172" i="8" s="1"/>
  <c r="I171" i="8"/>
  <c r="G171" i="8"/>
  <c r="J171" i="8" s="1"/>
  <c r="I170" i="8"/>
  <c r="G170" i="8"/>
  <c r="J170" i="8" s="1"/>
  <c r="I169" i="8"/>
  <c r="G169" i="8"/>
  <c r="I168" i="8"/>
  <c r="G168" i="8"/>
  <c r="H168" i="8" s="1"/>
  <c r="K168" i="8" s="1"/>
  <c r="I167" i="8"/>
  <c r="G167" i="8"/>
  <c r="J167" i="8" s="1"/>
  <c r="I166" i="8"/>
  <c r="G166" i="8"/>
  <c r="J166" i="8" s="1"/>
  <c r="I165" i="8"/>
  <c r="G165" i="8"/>
  <c r="I164" i="8"/>
  <c r="G164" i="8"/>
  <c r="I163" i="8"/>
  <c r="G163" i="8"/>
  <c r="I162" i="8"/>
  <c r="G162" i="8"/>
  <c r="J162" i="8" s="1"/>
  <c r="I161" i="8"/>
  <c r="G161" i="8"/>
  <c r="I160" i="8"/>
  <c r="G160" i="8"/>
  <c r="H160" i="8" s="1"/>
  <c r="K160" i="8" s="1"/>
  <c r="I159" i="8"/>
  <c r="G159" i="8"/>
  <c r="I158" i="8"/>
  <c r="H158" i="8"/>
  <c r="K158" i="8" s="1"/>
  <c r="G158" i="8"/>
  <c r="J158" i="8" s="1"/>
  <c r="I157" i="8"/>
  <c r="G157" i="8"/>
  <c r="I154" i="8"/>
  <c r="G154" i="8"/>
  <c r="I153" i="8"/>
  <c r="G153" i="8"/>
  <c r="I152" i="8"/>
  <c r="G152" i="8"/>
  <c r="H152" i="8" s="1"/>
  <c r="K152" i="8" s="1"/>
  <c r="I151" i="8"/>
  <c r="G151" i="8"/>
  <c r="J151" i="8" s="1"/>
  <c r="I150" i="8"/>
  <c r="G150" i="8"/>
  <c r="J150" i="8" s="1"/>
  <c r="I149" i="8"/>
  <c r="G149" i="8"/>
  <c r="I148" i="8"/>
  <c r="G148" i="8"/>
  <c r="I147" i="8"/>
  <c r="G147" i="8"/>
  <c r="I146" i="8"/>
  <c r="G146" i="8"/>
  <c r="J146" i="8" s="1"/>
  <c r="I145" i="8"/>
  <c r="G145" i="8"/>
  <c r="I144" i="8"/>
  <c r="G144" i="8"/>
  <c r="G143" i="8"/>
  <c r="H143" i="8" s="1"/>
  <c r="I142" i="8"/>
  <c r="G142" i="8"/>
  <c r="J142" i="8" s="1"/>
  <c r="I141" i="8"/>
  <c r="G141" i="8"/>
  <c r="I140" i="8"/>
  <c r="G140" i="8"/>
  <c r="H140" i="8" s="1"/>
  <c r="K140" i="8" s="1"/>
  <c r="I139" i="8"/>
  <c r="G139" i="8"/>
  <c r="I138" i="8"/>
  <c r="G138" i="8"/>
  <c r="I137" i="8"/>
  <c r="G137" i="8"/>
  <c r="H137" i="8" s="1"/>
  <c r="K137" i="8" s="1"/>
  <c r="I136" i="8"/>
  <c r="G136" i="8"/>
  <c r="G135" i="8"/>
  <c r="H135" i="8" s="1"/>
  <c r="I134" i="8"/>
  <c r="G134" i="8"/>
  <c r="H134" i="8" s="1"/>
  <c r="K134" i="8" s="1"/>
  <c r="I133" i="8"/>
  <c r="I130" i="8" s="1"/>
  <c r="G133" i="8"/>
  <c r="H133" i="8" s="1"/>
  <c r="K133" i="8" s="1"/>
  <c r="I132" i="8"/>
  <c r="G132" i="8"/>
  <c r="I131" i="8"/>
  <c r="G131" i="8"/>
  <c r="J131" i="8" s="1"/>
  <c r="G130" i="8"/>
  <c r="H130" i="8" s="1"/>
  <c r="I129" i="8"/>
  <c r="G129" i="8"/>
  <c r="I128" i="8"/>
  <c r="G128" i="8"/>
  <c r="I127" i="8"/>
  <c r="G127" i="8"/>
  <c r="I126" i="8"/>
  <c r="G126" i="8"/>
  <c r="H126" i="8" s="1"/>
  <c r="K126" i="8" s="1"/>
  <c r="I125" i="8"/>
  <c r="G125" i="8"/>
  <c r="H125" i="8" s="1"/>
  <c r="K125" i="8" s="1"/>
  <c r="I124" i="8"/>
  <c r="G124" i="8"/>
  <c r="I123" i="8"/>
  <c r="G123" i="8"/>
  <c r="I122" i="8"/>
  <c r="G122" i="8"/>
  <c r="J122" i="8" s="1"/>
  <c r="I121" i="8"/>
  <c r="G121" i="8"/>
  <c r="I120" i="8"/>
  <c r="G120" i="8"/>
  <c r="J120" i="8" s="1"/>
  <c r="I119" i="8"/>
  <c r="G119" i="8"/>
  <c r="I118" i="8"/>
  <c r="G118" i="8"/>
  <c r="H118" i="8" s="1"/>
  <c r="K118" i="8" s="1"/>
  <c r="I117" i="8"/>
  <c r="G117" i="8"/>
  <c r="H117" i="8" s="1"/>
  <c r="K117" i="8" s="1"/>
  <c r="I116" i="8"/>
  <c r="G116" i="8"/>
  <c r="J116" i="8" s="1"/>
  <c r="I115" i="8"/>
  <c r="G115" i="8"/>
  <c r="I114" i="8"/>
  <c r="G114" i="8"/>
  <c r="I113" i="8"/>
  <c r="G113" i="8"/>
  <c r="H113" i="8" s="1"/>
  <c r="K113" i="8" s="1"/>
  <c r="I112" i="8"/>
  <c r="G112" i="8"/>
  <c r="J112" i="8" s="1"/>
  <c r="I111" i="8"/>
  <c r="G111" i="8"/>
  <c r="I110" i="8"/>
  <c r="G110" i="8"/>
  <c r="H110" i="8" s="1"/>
  <c r="K110" i="8" s="1"/>
  <c r="I109" i="8"/>
  <c r="I108" i="8" s="1"/>
  <c r="G109" i="8"/>
  <c r="H109" i="8" s="1"/>
  <c r="K109" i="8" s="1"/>
  <c r="G108" i="8"/>
  <c r="H108" i="8" s="1"/>
  <c r="I107" i="8"/>
  <c r="I106" i="8" s="1"/>
  <c r="G107" i="8"/>
  <c r="H106" i="8"/>
  <c r="G106" i="8"/>
  <c r="I104" i="8"/>
  <c r="G104" i="8"/>
  <c r="H104" i="8" s="1"/>
  <c r="K104" i="8" s="1"/>
  <c r="I103" i="8"/>
  <c r="I101" i="8" s="1"/>
  <c r="G103" i="8"/>
  <c r="H103" i="8" s="1"/>
  <c r="K103" i="8" s="1"/>
  <c r="I102" i="8"/>
  <c r="G102" i="8"/>
  <c r="G101" i="8"/>
  <c r="H101" i="8" s="1"/>
  <c r="I100" i="8"/>
  <c r="G100" i="8"/>
  <c r="J100" i="8" s="1"/>
  <c r="I99" i="8"/>
  <c r="G99" i="8"/>
  <c r="H99" i="8" s="1"/>
  <c r="K99" i="8" s="1"/>
  <c r="I98" i="8"/>
  <c r="G98" i="8"/>
  <c r="J98" i="8" s="1"/>
  <c r="I97" i="8"/>
  <c r="G97" i="8"/>
  <c r="G96" i="8"/>
  <c r="H96" i="8" s="1"/>
  <c r="I95" i="8"/>
  <c r="G95" i="8"/>
  <c r="I94" i="8"/>
  <c r="G94" i="8"/>
  <c r="H94" i="8" s="1"/>
  <c r="K94" i="8" s="1"/>
  <c r="I93" i="8"/>
  <c r="G93" i="8"/>
  <c r="I92" i="8"/>
  <c r="G92" i="8"/>
  <c r="J92" i="8" s="1"/>
  <c r="I91" i="8"/>
  <c r="G91" i="8"/>
  <c r="I90" i="8"/>
  <c r="G90" i="8"/>
  <c r="I89" i="8"/>
  <c r="I87" i="8" s="1"/>
  <c r="G89" i="8"/>
  <c r="I88" i="8"/>
  <c r="G88" i="8"/>
  <c r="J88" i="8" s="1"/>
  <c r="G87" i="8"/>
  <c r="H87" i="8" s="1"/>
  <c r="I85" i="8"/>
  <c r="I84" i="8" s="1"/>
  <c r="G85" i="8"/>
  <c r="H85" i="8" s="1"/>
  <c r="G84" i="8"/>
  <c r="H84" i="8" s="1"/>
  <c r="I83" i="8"/>
  <c r="G83" i="8"/>
  <c r="I82" i="8"/>
  <c r="G82" i="8"/>
  <c r="H82" i="8" s="1"/>
  <c r="K82" i="8" s="1"/>
  <c r="I81" i="8"/>
  <c r="G81" i="8"/>
  <c r="I80" i="8"/>
  <c r="G80" i="8"/>
  <c r="H80" i="8" s="1"/>
  <c r="K80" i="8" s="1"/>
  <c r="I79" i="8"/>
  <c r="G79" i="8"/>
  <c r="I78" i="8"/>
  <c r="G78" i="8"/>
  <c r="I77" i="8"/>
  <c r="G77" i="8"/>
  <c r="H77" i="8" s="1"/>
  <c r="I76" i="8"/>
  <c r="G76" i="8"/>
  <c r="I75" i="8"/>
  <c r="G75" i="8"/>
  <c r="I74" i="8"/>
  <c r="G74" i="8"/>
  <c r="I73" i="8"/>
  <c r="G73" i="8"/>
  <c r="J72" i="8"/>
  <c r="I72" i="8"/>
  <c r="G72" i="8"/>
  <c r="H72" i="8" s="1"/>
  <c r="K72" i="8" s="1"/>
  <c r="I71" i="8"/>
  <c r="G71" i="8"/>
  <c r="I70" i="8"/>
  <c r="G70" i="8"/>
  <c r="H70" i="8" s="1"/>
  <c r="K70" i="8" s="1"/>
  <c r="I69" i="8"/>
  <c r="I68" i="8" s="1"/>
  <c r="G69" i="8"/>
  <c r="G68" i="8"/>
  <c r="H68" i="8" s="1"/>
  <c r="I67" i="8"/>
  <c r="G67" i="8"/>
  <c r="I66" i="8"/>
  <c r="G66" i="8"/>
  <c r="H66" i="8" s="1"/>
  <c r="K66" i="8" s="1"/>
  <c r="I65" i="8"/>
  <c r="G65" i="8"/>
  <c r="I64" i="8"/>
  <c r="G64" i="8"/>
  <c r="I63" i="8"/>
  <c r="G63" i="8"/>
  <c r="I62" i="8"/>
  <c r="G62" i="8"/>
  <c r="J62" i="8" s="1"/>
  <c r="I61" i="8"/>
  <c r="I57" i="8" s="1"/>
  <c r="I56" i="8" s="1"/>
  <c r="G61" i="8"/>
  <c r="I60" i="8"/>
  <c r="G60" i="8"/>
  <c r="H60" i="8" s="1"/>
  <c r="K60" i="8" s="1"/>
  <c r="I59" i="8"/>
  <c r="G59" i="8"/>
  <c r="I58" i="8"/>
  <c r="G58" i="8"/>
  <c r="J58" i="8" s="1"/>
  <c r="G57" i="8"/>
  <c r="H57" i="8" s="1"/>
  <c r="I55" i="8"/>
  <c r="G55" i="8"/>
  <c r="I54" i="8"/>
  <c r="G54" i="8"/>
  <c r="J54" i="8" s="1"/>
  <c r="I53" i="8"/>
  <c r="I52" i="8" s="1"/>
  <c r="G53" i="8"/>
  <c r="I51" i="8"/>
  <c r="G51" i="8"/>
  <c r="J51" i="8" s="1"/>
  <c r="J50" i="8" s="1"/>
  <c r="I50" i="8"/>
  <c r="G50" i="8"/>
  <c r="H50" i="8" s="1"/>
  <c r="I49" i="8"/>
  <c r="I48" i="8" s="1"/>
  <c r="G49" i="8"/>
  <c r="I47" i="8"/>
  <c r="G47" i="8"/>
  <c r="H47" i="8" s="1"/>
  <c r="K47" i="8" s="1"/>
  <c r="I46" i="8"/>
  <c r="G46" i="8"/>
  <c r="I45" i="8"/>
  <c r="G45" i="8"/>
  <c r="J45" i="8" s="1"/>
  <c r="I44" i="8"/>
  <c r="G44" i="8"/>
  <c r="J44" i="8" s="1"/>
  <c r="I43" i="8"/>
  <c r="G43" i="8"/>
  <c r="I42" i="8"/>
  <c r="G42" i="8"/>
  <c r="I41" i="8"/>
  <c r="G41" i="8"/>
  <c r="J41" i="8" s="1"/>
  <c r="I40" i="8"/>
  <c r="G40" i="8"/>
  <c r="J40" i="8" s="1"/>
  <c r="I39" i="8"/>
  <c r="I38" i="8"/>
  <c r="G38" i="8"/>
  <c r="J38" i="8" s="1"/>
  <c r="I37" i="8"/>
  <c r="G37" i="8"/>
  <c r="J37" i="8" s="1"/>
  <c r="I36" i="8"/>
  <c r="G36" i="8"/>
  <c r="I35" i="8"/>
  <c r="G35" i="8"/>
  <c r="J35" i="8" s="1"/>
  <c r="I34" i="8"/>
  <c r="G34" i="8"/>
  <c r="J34" i="8" s="1"/>
  <c r="I33" i="8"/>
  <c r="I32" i="8" s="1"/>
  <c r="G33" i="8"/>
  <c r="H33" i="8" s="1"/>
  <c r="C33" i="8"/>
  <c r="I31" i="8"/>
  <c r="G31" i="8"/>
  <c r="I30" i="8"/>
  <c r="G30" i="8"/>
  <c r="J30" i="8" s="1"/>
  <c r="I29" i="8"/>
  <c r="G29" i="8"/>
  <c r="J29" i="8" s="1"/>
  <c r="I28" i="8"/>
  <c r="I25" i="8" s="1"/>
  <c r="G28" i="8"/>
  <c r="I27" i="8"/>
  <c r="G27" i="8"/>
  <c r="H27" i="8" s="1"/>
  <c r="K27" i="8" s="1"/>
  <c r="I26" i="8"/>
  <c r="G26" i="8"/>
  <c r="J26" i="8" s="1"/>
  <c r="C25" i="8"/>
  <c r="I24" i="8"/>
  <c r="G24" i="8"/>
  <c r="J24" i="8" s="1"/>
  <c r="I23" i="8"/>
  <c r="I20" i="8" s="1"/>
  <c r="G23" i="8"/>
  <c r="I22" i="8"/>
  <c r="G22" i="8"/>
  <c r="I21" i="8"/>
  <c r="G21" i="8"/>
  <c r="J21" i="8" s="1"/>
  <c r="C20" i="8"/>
  <c r="I19" i="8"/>
  <c r="G19" i="8"/>
  <c r="J19" i="8" s="1"/>
  <c r="I18" i="8"/>
  <c r="G18" i="8"/>
  <c r="I17" i="8"/>
  <c r="G17" i="8"/>
  <c r="H17" i="8" s="1"/>
  <c r="K17" i="8" s="1"/>
  <c r="I16" i="8"/>
  <c r="G16" i="8"/>
  <c r="J16" i="8" s="1"/>
  <c r="I15" i="8"/>
  <c r="G15" i="8"/>
  <c r="I14" i="8"/>
  <c r="I11" i="8" s="1"/>
  <c r="G14" i="8"/>
  <c r="I13" i="8"/>
  <c r="G13" i="8"/>
  <c r="I12" i="8"/>
  <c r="G12" i="8"/>
  <c r="J12" i="8" s="1"/>
  <c r="C11" i="8"/>
  <c r="L64" i="7"/>
  <c r="K64" i="7"/>
  <c r="K63" i="7" s="1"/>
  <c r="K51" i="7"/>
  <c r="N43" i="7"/>
  <c r="M43" i="7"/>
  <c r="L43" i="7"/>
  <c r="M42" i="7"/>
  <c r="L42" i="7"/>
  <c r="K42" i="7"/>
  <c r="M40" i="7"/>
  <c r="L40" i="7"/>
  <c r="B18" i="7"/>
  <c r="B13" i="7"/>
  <c r="I228" i="6"/>
  <c r="G228" i="6"/>
  <c r="I227" i="6"/>
  <c r="G227" i="6"/>
  <c r="J227" i="6" s="1"/>
  <c r="I226" i="6"/>
  <c r="G226" i="6"/>
  <c r="I225" i="6"/>
  <c r="G225" i="6"/>
  <c r="I224" i="6"/>
  <c r="G224" i="6"/>
  <c r="I223" i="6"/>
  <c r="I222" i="6"/>
  <c r="G222" i="6"/>
  <c r="J222" i="6" s="1"/>
  <c r="I221" i="6"/>
  <c r="G221" i="6"/>
  <c r="H221" i="6" s="1"/>
  <c r="K221" i="6" s="1"/>
  <c r="I220" i="6"/>
  <c r="G220" i="6"/>
  <c r="H220" i="6" s="1"/>
  <c r="K220" i="6" s="1"/>
  <c r="I219" i="6"/>
  <c r="G219" i="6"/>
  <c r="I218" i="6"/>
  <c r="G218" i="6"/>
  <c r="I217" i="6"/>
  <c r="I216" i="6" s="1"/>
  <c r="G217" i="6"/>
  <c r="H217" i="6" s="1"/>
  <c r="K217" i="6" s="1"/>
  <c r="I215" i="6"/>
  <c r="G215" i="6"/>
  <c r="H215" i="6" s="1"/>
  <c r="K215" i="6" s="1"/>
  <c r="I214" i="6"/>
  <c r="G214" i="6"/>
  <c r="I213" i="6"/>
  <c r="G213" i="6"/>
  <c r="I211" i="6"/>
  <c r="G211" i="6"/>
  <c r="I210" i="6"/>
  <c r="G210" i="6"/>
  <c r="J210" i="6" s="1"/>
  <c r="I209" i="6"/>
  <c r="G209" i="6"/>
  <c r="H209" i="6" s="1"/>
  <c r="K209" i="6" s="1"/>
  <c r="I208" i="6"/>
  <c r="G208" i="6"/>
  <c r="H208" i="6" s="1"/>
  <c r="K208" i="6" s="1"/>
  <c r="I207" i="6"/>
  <c r="I206" i="6" s="1"/>
  <c r="G207" i="6"/>
  <c r="G206" i="6"/>
  <c r="H206" i="6" s="1"/>
  <c r="I205" i="6"/>
  <c r="I201" i="6" s="1"/>
  <c r="G205" i="6"/>
  <c r="H205" i="6" s="1"/>
  <c r="K205" i="6" s="1"/>
  <c r="I204" i="6"/>
  <c r="G204" i="6"/>
  <c r="I203" i="6"/>
  <c r="G203" i="6"/>
  <c r="I202" i="6"/>
  <c r="G202" i="6"/>
  <c r="G201" i="6"/>
  <c r="H201" i="6" s="1"/>
  <c r="I200" i="6"/>
  <c r="G200" i="6"/>
  <c r="J200" i="6" s="1"/>
  <c r="I199" i="6"/>
  <c r="G199" i="6"/>
  <c r="I198" i="6"/>
  <c r="G198" i="6"/>
  <c r="J198" i="6" s="1"/>
  <c r="I197" i="6"/>
  <c r="G197" i="6"/>
  <c r="H197" i="6" s="1"/>
  <c r="K197" i="6" s="1"/>
  <c r="I196" i="6"/>
  <c r="G196" i="6"/>
  <c r="I195" i="6"/>
  <c r="G195" i="6"/>
  <c r="I194" i="6"/>
  <c r="G194" i="6"/>
  <c r="H194" i="6" s="1"/>
  <c r="K194" i="6" s="1"/>
  <c r="I193" i="6"/>
  <c r="G193" i="6"/>
  <c r="H193" i="6" s="1"/>
  <c r="K193" i="6" s="1"/>
  <c r="G192" i="6"/>
  <c r="H192" i="6" s="1"/>
  <c r="I191" i="6"/>
  <c r="G191" i="6"/>
  <c r="I190" i="6"/>
  <c r="G190" i="6"/>
  <c r="I189" i="6"/>
  <c r="G189" i="6"/>
  <c r="H189" i="6" s="1"/>
  <c r="K189" i="6" s="1"/>
  <c r="I188" i="6"/>
  <c r="G188" i="6"/>
  <c r="H188" i="6" s="1"/>
  <c r="K188" i="6" s="1"/>
  <c r="I187" i="6"/>
  <c r="G187" i="6"/>
  <c r="I186" i="6"/>
  <c r="G186" i="6"/>
  <c r="I185" i="6"/>
  <c r="G185" i="6"/>
  <c r="H185" i="6" s="1"/>
  <c r="K185" i="6" s="1"/>
  <c r="I184" i="6"/>
  <c r="G184" i="6"/>
  <c r="I183" i="6"/>
  <c r="G183" i="6"/>
  <c r="I182" i="6"/>
  <c r="G182" i="6"/>
  <c r="I181" i="6"/>
  <c r="G181" i="6"/>
  <c r="H181" i="6" s="1"/>
  <c r="K181" i="6" s="1"/>
  <c r="I180" i="6"/>
  <c r="G180" i="6"/>
  <c r="I179" i="6"/>
  <c r="G179" i="6"/>
  <c r="I178" i="6"/>
  <c r="G178" i="6"/>
  <c r="I177" i="6"/>
  <c r="G177" i="6"/>
  <c r="H177" i="6" s="1"/>
  <c r="I176" i="6"/>
  <c r="G176" i="6"/>
  <c r="H176" i="6" s="1"/>
  <c r="K176" i="6" s="1"/>
  <c r="I175" i="6"/>
  <c r="G175" i="6"/>
  <c r="I174" i="6"/>
  <c r="G174" i="6"/>
  <c r="I173" i="6"/>
  <c r="G173" i="6"/>
  <c r="H173" i="6" s="1"/>
  <c r="K173" i="6" s="1"/>
  <c r="I172" i="6"/>
  <c r="G172" i="6"/>
  <c r="H172" i="6" s="1"/>
  <c r="K172" i="6" s="1"/>
  <c r="I171" i="6"/>
  <c r="G171" i="6"/>
  <c r="I170" i="6"/>
  <c r="G170" i="6"/>
  <c r="I169" i="6"/>
  <c r="G169" i="6"/>
  <c r="H169" i="6" s="1"/>
  <c r="K169" i="6" s="1"/>
  <c r="I168" i="6"/>
  <c r="G168" i="6"/>
  <c r="I167" i="6"/>
  <c r="G167" i="6"/>
  <c r="I166" i="6"/>
  <c r="G166" i="6"/>
  <c r="I165" i="6"/>
  <c r="G165" i="6"/>
  <c r="H165" i="6" s="1"/>
  <c r="K165" i="6" s="1"/>
  <c r="I164" i="6"/>
  <c r="G164" i="6"/>
  <c r="I163" i="6"/>
  <c r="G163" i="6"/>
  <c r="I162" i="6"/>
  <c r="G162" i="6"/>
  <c r="I161" i="6"/>
  <c r="G161" i="6"/>
  <c r="H161" i="6" s="1"/>
  <c r="K161" i="6" s="1"/>
  <c r="I160" i="6"/>
  <c r="G160" i="6"/>
  <c r="I159" i="6"/>
  <c r="G159" i="6"/>
  <c r="I158" i="6"/>
  <c r="G158" i="6"/>
  <c r="J158" i="6" s="1"/>
  <c r="I157" i="6"/>
  <c r="G157" i="6"/>
  <c r="H157" i="6" s="1"/>
  <c r="K157" i="6" s="1"/>
  <c r="I154" i="6"/>
  <c r="G154" i="6"/>
  <c r="I153" i="6"/>
  <c r="G153" i="6"/>
  <c r="H153" i="6" s="1"/>
  <c r="K153" i="6" s="1"/>
  <c r="I152" i="6"/>
  <c r="G152" i="6"/>
  <c r="J152" i="6" s="1"/>
  <c r="I151" i="6"/>
  <c r="G151" i="6"/>
  <c r="I150" i="6"/>
  <c r="G150" i="6"/>
  <c r="H150" i="6" s="1"/>
  <c r="K150" i="6" s="1"/>
  <c r="I149" i="6"/>
  <c r="G149" i="6"/>
  <c r="H149" i="6" s="1"/>
  <c r="K149" i="6" s="1"/>
  <c r="I148" i="6"/>
  <c r="G148" i="6"/>
  <c r="J148" i="6" s="1"/>
  <c r="I147" i="6"/>
  <c r="G147" i="6"/>
  <c r="I146" i="6"/>
  <c r="G146" i="6"/>
  <c r="H146" i="6" s="1"/>
  <c r="K146" i="6" s="1"/>
  <c r="I145" i="6"/>
  <c r="I143" i="6" s="1"/>
  <c r="G145" i="6"/>
  <c r="H145" i="6" s="1"/>
  <c r="K145" i="6" s="1"/>
  <c r="I144" i="6"/>
  <c r="G144" i="6"/>
  <c r="G143" i="6"/>
  <c r="H143" i="6" s="1"/>
  <c r="I142" i="6"/>
  <c r="G142" i="6"/>
  <c r="J142" i="6" s="1"/>
  <c r="I141" i="6"/>
  <c r="G141" i="6"/>
  <c r="H141" i="6" s="1"/>
  <c r="K141" i="6" s="1"/>
  <c r="I140" i="6"/>
  <c r="G140" i="6"/>
  <c r="H140" i="6" s="1"/>
  <c r="K140" i="6" s="1"/>
  <c r="I139" i="6"/>
  <c r="G139" i="6"/>
  <c r="I138" i="6"/>
  <c r="G138" i="6"/>
  <c r="H138" i="6" s="1"/>
  <c r="K138" i="6" s="1"/>
  <c r="I137" i="6"/>
  <c r="I135" i="6" s="1"/>
  <c r="G137" i="6"/>
  <c r="H137" i="6" s="1"/>
  <c r="K137" i="6" s="1"/>
  <c r="I136" i="6"/>
  <c r="G136" i="6"/>
  <c r="G135" i="6"/>
  <c r="H135" i="6" s="1"/>
  <c r="I134" i="6"/>
  <c r="G134" i="6"/>
  <c r="I133" i="6"/>
  <c r="G133" i="6"/>
  <c r="H133" i="6" s="1"/>
  <c r="K133" i="6" s="1"/>
  <c r="I132" i="6"/>
  <c r="G132" i="6"/>
  <c r="J132" i="6" s="1"/>
  <c r="I131" i="6"/>
  <c r="G131" i="6"/>
  <c r="G130" i="6"/>
  <c r="H130" i="6" s="1"/>
  <c r="I129" i="6"/>
  <c r="G129" i="6"/>
  <c r="H129" i="6" s="1"/>
  <c r="K129" i="6" s="1"/>
  <c r="I128" i="6"/>
  <c r="G128" i="6"/>
  <c r="H128" i="6" s="1"/>
  <c r="K128" i="6" s="1"/>
  <c r="I127" i="6"/>
  <c r="G127" i="6"/>
  <c r="I126" i="6"/>
  <c r="G126" i="6"/>
  <c r="I125" i="6"/>
  <c r="G125" i="6"/>
  <c r="H125" i="6" s="1"/>
  <c r="K125" i="6" s="1"/>
  <c r="I124" i="6"/>
  <c r="G124" i="6"/>
  <c r="I123" i="6"/>
  <c r="G123" i="6"/>
  <c r="I122" i="6"/>
  <c r="G122" i="6"/>
  <c r="I121" i="6"/>
  <c r="G121" i="6"/>
  <c r="I120" i="6"/>
  <c r="G120" i="6"/>
  <c r="H120" i="6" s="1"/>
  <c r="K120" i="6" s="1"/>
  <c r="I119" i="6"/>
  <c r="G119" i="6"/>
  <c r="J119" i="6" s="1"/>
  <c r="I118" i="6"/>
  <c r="G118" i="6"/>
  <c r="I117" i="6"/>
  <c r="G117" i="6"/>
  <c r="I116" i="6"/>
  <c r="G116" i="6"/>
  <c r="I115" i="6"/>
  <c r="G115" i="6"/>
  <c r="J115" i="6" s="1"/>
  <c r="I114" i="6"/>
  <c r="G114" i="6"/>
  <c r="I113" i="6"/>
  <c r="G113" i="6"/>
  <c r="I112" i="6"/>
  <c r="G112" i="6"/>
  <c r="H112" i="6" s="1"/>
  <c r="K112" i="6" s="1"/>
  <c r="I111" i="6"/>
  <c r="G111" i="6"/>
  <c r="J111" i="6" s="1"/>
  <c r="I110" i="6"/>
  <c r="G110" i="6"/>
  <c r="J110" i="6" s="1"/>
  <c r="I109" i="6"/>
  <c r="G109" i="6"/>
  <c r="G108" i="6"/>
  <c r="H108" i="6" s="1"/>
  <c r="I107" i="6"/>
  <c r="G107" i="6"/>
  <c r="J107" i="6" s="1"/>
  <c r="J106" i="6" s="1"/>
  <c r="I106" i="6"/>
  <c r="G106" i="6"/>
  <c r="H106" i="6" s="1"/>
  <c r="I104" i="6"/>
  <c r="G104" i="6"/>
  <c r="I103" i="6"/>
  <c r="I101" i="6" s="1"/>
  <c r="G103" i="6"/>
  <c r="I102" i="6"/>
  <c r="G102" i="6"/>
  <c r="G101" i="6"/>
  <c r="H101" i="6" s="1"/>
  <c r="I100" i="6"/>
  <c r="G100" i="6"/>
  <c r="J100" i="6" s="1"/>
  <c r="I99" i="6"/>
  <c r="I96" i="6" s="1"/>
  <c r="G99" i="6"/>
  <c r="I98" i="6"/>
  <c r="G98" i="6"/>
  <c r="H98" i="6" s="1"/>
  <c r="K98" i="6" s="1"/>
  <c r="I97" i="6"/>
  <c r="G97" i="6"/>
  <c r="J97" i="6" s="1"/>
  <c r="G96" i="6"/>
  <c r="H96" i="6" s="1"/>
  <c r="I95" i="6"/>
  <c r="G95" i="6"/>
  <c r="H95" i="6" s="1"/>
  <c r="K95" i="6" s="1"/>
  <c r="I94" i="6"/>
  <c r="G94" i="6"/>
  <c r="I93" i="6"/>
  <c r="G93" i="6"/>
  <c r="J93" i="6" s="1"/>
  <c r="I92" i="6"/>
  <c r="G92" i="6"/>
  <c r="H92" i="6" s="1"/>
  <c r="K92" i="6" s="1"/>
  <c r="I91" i="6"/>
  <c r="I87" i="6" s="1"/>
  <c r="I86" i="6" s="1"/>
  <c r="G91" i="6"/>
  <c r="I90" i="6"/>
  <c r="G90" i="6"/>
  <c r="I89" i="6"/>
  <c r="G89" i="6"/>
  <c r="J89" i="6" s="1"/>
  <c r="I88" i="6"/>
  <c r="G88" i="6"/>
  <c r="J88" i="6" s="1"/>
  <c r="G87" i="6"/>
  <c r="H87" i="6" s="1"/>
  <c r="I85" i="6"/>
  <c r="G85" i="6"/>
  <c r="H85" i="6" s="1"/>
  <c r="I84" i="6"/>
  <c r="G84" i="6"/>
  <c r="H84" i="6" s="1"/>
  <c r="I83" i="6"/>
  <c r="I77" i="6" s="1"/>
  <c r="G83" i="6"/>
  <c r="I82" i="6"/>
  <c r="G82" i="6"/>
  <c r="H82" i="6" s="1"/>
  <c r="K82" i="6" s="1"/>
  <c r="I81" i="6"/>
  <c r="G81" i="6"/>
  <c r="J81" i="6" s="1"/>
  <c r="I80" i="6"/>
  <c r="G80" i="6"/>
  <c r="I79" i="6"/>
  <c r="G79" i="6"/>
  <c r="I78" i="6"/>
  <c r="G78" i="6"/>
  <c r="G77" i="6"/>
  <c r="H77" i="6" s="1"/>
  <c r="I76" i="6"/>
  <c r="G76" i="6"/>
  <c r="I75" i="6"/>
  <c r="G75" i="6"/>
  <c r="H75" i="6" s="1"/>
  <c r="K75" i="6" s="1"/>
  <c r="I74" i="6"/>
  <c r="G74" i="6"/>
  <c r="J74" i="6" s="1"/>
  <c r="I73" i="6"/>
  <c r="G73" i="6"/>
  <c r="J73" i="6" s="1"/>
  <c r="I72" i="6"/>
  <c r="G72" i="6"/>
  <c r="I71" i="6"/>
  <c r="G71" i="6"/>
  <c r="H71" i="6" s="1"/>
  <c r="K71" i="6" s="1"/>
  <c r="I70" i="6"/>
  <c r="G70" i="6"/>
  <c r="J70" i="6" s="1"/>
  <c r="I69" i="6"/>
  <c r="G69" i="6"/>
  <c r="I68" i="6"/>
  <c r="G68" i="6"/>
  <c r="H68" i="6" s="1"/>
  <c r="I67" i="6"/>
  <c r="G67" i="6"/>
  <c r="H67" i="6" s="1"/>
  <c r="K67" i="6" s="1"/>
  <c r="I66" i="6"/>
  <c r="G66" i="6"/>
  <c r="I65" i="6"/>
  <c r="G65" i="6"/>
  <c r="J65" i="6" s="1"/>
  <c r="I64" i="6"/>
  <c r="I57" i="6" s="1"/>
  <c r="I56" i="6" s="1"/>
  <c r="G64" i="6"/>
  <c r="I63" i="6"/>
  <c r="G63" i="6"/>
  <c r="I62" i="6"/>
  <c r="G62" i="6"/>
  <c r="H62" i="6" s="1"/>
  <c r="K62" i="6" s="1"/>
  <c r="I61" i="6"/>
  <c r="G61" i="6"/>
  <c r="J61" i="6" s="1"/>
  <c r="I60" i="6"/>
  <c r="G60" i="6"/>
  <c r="J60" i="6" s="1"/>
  <c r="I59" i="6"/>
  <c r="G59" i="6"/>
  <c r="H59" i="6" s="1"/>
  <c r="K59" i="6" s="1"/>
  <c r="I58" i="6"/>
  <c r="G58" i="6"/>
  <c r="J58" i="6" s="1"/>
  <c r="G57" i="6"/>
  <c r="H57" i="6" s="1"/>
  <c r="I55" i="6"/>
  <c r="G55" i="6"/>
  <c r="J55" i="6" s="1"/>
  <c r="I54" i="6"/>
  <c r="G54" i="6"/>
  <c r="J54" i="6" s="1"/>
  <c r="I53" i="6"/>
  <c r="G53" i="6"/>
  <c r="I51" i="6"/>
  <c r="I50" i="6" s="1"/>
  <c r="G51" i="6"/>
  <c r="H51" i="6" s="1"/>
  <c r="K51" i="6" s="1"/>
  <c r="K50" i="6" s="1"/>
  <c r="G50" i="6"/>
  <c r="H50" i="6" s="1"/>
  <c r="I49" i="6"/>
  <c r="G49" i="6"/>
  <c r="J49" i="6" s="1"/>
  <c r="G48" i="6"/>
  <c r="H48" i="6" s="1"/>
  <c r="I47" i="6"/>
  <c r="G47" i="6"/>
  <c r="H47" i="6" s="1"/>
  <c r="K47" i="6" s="1"/>
  <c r="I46" i="6"/>
  <c r="G46" i="6"/>
  <c r="I45" i="6"/>
  <c r="G45" i="6"/>
  <c r="J45" i="6" s="1"/>
  <c r="I44" i="6"/>
  <c r="G44" i="6"/>
  <c r="J44" i="6" s="1"/>
  <c r="I43" i="6"/>
  <c r="G43" i="6"/>
  <c r="I42" i="6"/>
  <c r="G42" i="6"/>
  <c r="I41" i="6"/>
  <c r="G41" i="6"/>
  <c r="J41" i="6" s="1"/>
  <c r="I40" i="6"/>
  <c r="I39" i="6" s="1"/>
  <c r="I32" i="6" s="1"/>
  <c r="G40" i="6"/>
  <c r="G39" i="6"/>
  <c r="H39" i="6" s="1"/>
  <c r="I38" i="6"/>
  <c r="G38" i="6"/>
  <c r="I37" i="6"/>
  <c r="G37" i="6"/>
  <c r="J37" i="6" s="1"/>
  <c r="I36" i="6"/>
  <c r="G36" i="6"/>
  <c r="J36" i="6" s="1"/>
  <c r="I35" i="6"/>
  <c r="G35" i="6"/>
  <c r="H35" i="6" s="1"/>
  <c r="K35" i="6" s="1"/>
  <c r="I34" i="6"/>
  <c r="G34" i="6"/>
  <c r="J34" i="6" s="1"/>
  <c r="I33" i="6"/>
  <c r="G33" i="6"/>
  <c r="H33" i="6" s="1"/>
  <c r="C33" i="6"/>
  <c r="I31" i="6"/>
  <c r="G31" i="6"/>
  <c r="J31" i="6" s="1"/>
  <c r="I30" i="6"/>
  <c r="G30" i="6"/>
  <c r="H30" i="6" s="1"/>
  <c r="K30" i="6" s="1"/>
  <c r="I29" i="6"/>
  <c r="G29" i="6"/>
  <c r="I28" i="6"/>
  <c r="I25" i="6" s="1"/>
  <c r="G28" i="6"/>
  <c r="I27" i="6"/>
  <c r="G27" i="6"/>
  <c r="I26" i="6"/>
  <c r="G26" i="6"/>
  <c r="J26" i="6" s="1"/>
  <c r="C25" i="6"/>
  <c r="I24" i="6"/>
  <c r="G24" i="6"/>
  <c r="I23" i="6"/>
  <c r="I20" i="6" s="1"/>
  <c r="G23" i="6"/>
  <c r="H23" i="6" s="1"/>
  <c r="K23" i="6" s="1"/>
  <c r="I22" i="6"/>
  <c r="G22" i="6"/>
  <c r="I21" i="6"/>
  <c r="G21" i="6"/>
  <c r="J21" i="6" s="1"/>
  <c r="C20" i="6"/>
  <c r="I19" i="6"/>
  <c r="G19" i="6"/>
  <c r="J19" i="6" s="1"/>
  <c r="I18" i="6"/>
  <c r="G18" i="6"/>
  <c r="I17" i="6"/>
  <c r="G17" i="6"/>
  <c r="I16" i="6"/>
  <c r="G16" i="6"/>
  <c r="J16" i="6" s="1"/>
  <c r="I15" i="6"/>
  <c r="G15" i="6"/>
  <c r="J15" i="6" s="1"/>
  <c r="I14" i="6"/>
  <c r="I11" i="6" s="1"/>
  <c r="G14" i="6"/>
  <c r="I13" i="6"/>
  <c r="G13" i="6"/>
  <c r="H13" i="6" s="1"/>
  <c r="K13" i="6" s="1"/>
  <c r="I12" i="6"/>
  <c r="G12" i="6"/>
  <c r="J12" i="6" s="1"/>
  <c r="C11" i="6"/>
  <c r="M42" i="5"/>
  <c r="L42" i="5"/>
  <c r="K42" i="5" s="1"/>
  <c r="M40" i="5"/>
  <c r="K40" i="5" s="1"/>
  <c r="L40" i="5"/>
  <c r="K36" i="5"/>
  <c r="K37" i="5" s="1"/>
  <c r="K35" i="5"/>
  <c r="K34" i="5"/>
  <c r="B18" i="5"/>
  <c r="B13" i="5"/>
  <c r="I228" i="4"/>
  <c r="G228" i="4"/>
  <c r="J228" i="4" s="1"/>
  <c r="I227" i="4"/>
  <c r="G227" i="4"/>
  <c r="J227" i="4" s="1"/>
  <c r="I226" i="4"/>
  <c r="G226" i="4"/>
  <c r="I225" i="4"/>
  <c r="G225" i="4"/>
  <c r="I224" i="4"/>
  <c r="G224" i="4"/>
  <c r="J224" i="4" s="1"/>
  <c r="I223" i="4"/>
  <c r="I222" i="4"/>
  <c r="G222" i="4"/>
  <c r="J222" i="4" s="1"/>
  <c r="I221" i="4"/>
  <c r="G221" i="4"/>
  <c r="H221" i="4" s="1"/>
  <c r="K221" i="4" s="1"/>
  <c r="I220" i="4"/>
  <c r="G220" i="4"/>
  <c r="I219" i="4"/>
  <c r="G219" i="4"/>
  <c r="I218" i="4"/>
  <c r="G218" i="4"/>
  <c r="J218" i="4" s="1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I211" i="4"/>
  <c r="G211" i="4"/>
  <c r="I210" i="4"/>
  <c r="G210" i="4"/>
  <c r="I209" i="4"/>
  <c r="I206" i="4" s="1"/>
  <c r="G209" i="4"/>
  <c r="I208" i="4"/>
  <c r="G208" i="4"/>
  <c r="I207" i="4"/>
  <c r="G207" i="4"/>
  <c r="I205" i="4"/>
  <c r="G205" i="4"/>
  <c r="I204" i="4"/>
  <c r="G204" i="4"/>
  <c r="I203" i="4"/>
  <c r="I201" i="4" s="1"/>
  <c r="G203" i="4"/>
  <c r="H203" i="4" s="1"/>
  <c r="K203" i="4" s="1"/>
  <c r="I202" i="4"/>
  <c r="G202" i="4"/>
  <c r="H202" i="4" s="1"/>
  <c r="K202" i="4" s="1"/>
  <c r="I200" i="4"/>
  <c r="G200" i="4"/>
  <c r="I199" i="4"/>
  <c r="G199" i="4"/>
  <c r="I198" i="4"/>
  <c r="G198" i="4"/>
  <c r="J198" i="4" s="1"/>
  <c r="I197" i="4"/>
  <c r="G197" i="4"/>
  <c r="H197" i="4" s="1"/>
  <c r="K197" i="4" s="1"/>
  <c r="I196" i="4"/>
  <c r="G196" i="4"/>
  <c r="H196" i="4" s="1"/>
  <c r="K196" i="4" s="1"/>
  <c r="I195" i="4"/>
  <c r="G195" i="4"/>
  <c r="I194" i="4"/>
  <c r="G194" i="4"/>
  <c r="J194" i="4" s="1"/>
  <c r="I193" i="4"/>
  <c r="I192" i="4" s="1"/>
  <c r="G193" i="4"/>
  <c r="H193" i="4" s="1"/>
  <c r="K193" i="4" s="1"/>
  <c r="I191" i="4"/>
  <c r="G191" i="4"/>
  <c r="H191" i="4" s="1"/>
  <c r="K191" i="4" s="1"/>
  <c r="I190" i="4"/>
  <c r="G190" i="4"/>
  <c r="H190" i="4" s="1"/>
  <c r="K190" i="4" s="1"/>
  <c r="I189" i="4"/>
  <c r="G189" i="4"/>
  <c r="I188" i="4"/>
  <c r="G188" i="4"/>
  <c r="H188" i="4" s="1"/>
  <c r="K188" i="4" s="1"/>
  <c r="I187" i="4"/>
  <c r="G187" i="4"/>
  <c r="H187" i="4" s="1"/>
  <c r="K187" i="4" s="1"/>
  <c r="I186" i="4"/>
  <c r="G186" i="4"/>
  <c r="I185" i="4"/>
  <c r="G185" i="4"/>
  <c r="I184" i="4"/>
  <c r="G184" i="4"/>
  <c r="H184" i="4" s="1"/>
  <c r="K184" i="4" s="1"/>
  <c r="I183" i="4"/>
  <c r="G183" i="4"/>
  <c r="I182" i="4"/>
  <c r="G182" i="4"/>
  <c r="H182" i="4" s="1"/>
  <c r="K182" i="4" s="1"/>
  <c r="I181" i="4"/>
  <c r="G181" i="4"/>
  <c r="I180" i="4"/>
  <c r="G180" i="4"/>
  <c r="H180" i="4" s="1"/>
  <c r="K180" i="4" s="1"/>
  <c r="I179" i="4"/>
  <c r="G179" i="4"/>
  <c r="H179" i="4" s="1"/>
  <c r="K179" i="4" s="1"/>
  <c r="I178" i="4"/>
  <c r="G178" i="4"/>
  <c r="I176" i="4"/>
  <c r="G176" i="4"/>
  <c r="H176" i="4" s="1"/>
  <c r="K176" i="4" s="1"/>
  <c r="I175" i="4"/>
  <c r="G175" i="4"/>
  <c r="I174" i="4"/>
  <c r="G174" i="4"/>
  <c r="I173" i="4"/>
  <c r="G173" i="4"/>
  <c r="H173" i="4" s="1"/>
  <c r="K173" i="4" s="1"/>
  <c r="I172" i="4"/>
  <c r="G172" i="4"/>
  <c r="I171" i="4"/>
  <c r="G171" i="4"/>
  <c r="I170" i="4"/>
  <c r="G170" i="4"/>
  <c r="J170" i="4" s="1"/>
  <c r="I169" i="4"/>
  <c r="G169" i="4"/>
  <c r="H169" i="4" s="1"/>
  <c r="K169" i="4" s="1"/>
  <c r="I168" i="4"/>
  <c r="G168" i="4"/>
  <c r="H168" i="4" s="1"/>
  <c r="K168" i="4" s="1"/>
  <c r="I167" i="4"/>
  <c r="G167" i="4"/>
  <c r="I166" i="4"/>
  <c r="G166" i="4"/>
  <c r="I165" i="4"/>
  <c r="G165" i="4"/>
  <c r="I164" i="4"/>
  <c r="G164" i="4"/>
  <c r="I163" i="4"/>
  <c r="G163" i="4"/>
  <c r="I162" i="4"/>
  <c r="G162" i="4"/>
  <c r="I161" i="4"/>
  <c r="G161" i="4"/>
  <c r="H161" i="4" s="1"/>
  <c r="K161" i="4" s="1"/>
  <c r="I160" i="4"/>
  <c r="G160" i="4"/>
  <c r="I159" i="4"/>
  <c r="G159" i="4"/>
  <c r="I158" i="4"/>
  <c r="G158" i="4"/>
  <c r="I157" i="4"/>
  <c r="G157" i="4"/>
  <c r="I154" i="4"/>
  <c r="G154" i="4"/>
  <c r="J154" i="4" s="1"/>
  <c r="I153" i="4"/>
  <c r="G153" i="4"/>
  <c r="I152" i="4"/>
  <c r="G152" i="4"/>
  <c r="H152" i="4" s="1"/>
  <c r="K152" i="4" s="1"/>
  <c r="I151" i="4"/>
  <c r="G151" i="4"/>
  <c r="I150" i="4"/>
  <c r="G150" i="4"/>
  <c r="J150" i="4" s="1"/>
  <c r="I149" i="4"/>
  <c r="G149" i="4"/>
  <c r="I148" i="4"/>
  <c r="G148" i="4"/>
  <c r="H148" i="4" s="1"/>
  <c r="K148" i="4" s="1"/>
  <c r="I147" i="4"/>
  <c r="G147" i="4"/>
  <c r="I146" i="4"/>
  <c r="G146" i="4"/>
  <c r="I145" i="4"/>
  <c r="G145" i="4"/>
  <c r="H145" i="4" s="1"/>
  <c r="K145" i="4" s="1"/>
  <c r="I144" i="4"/>
  <c r="I143" i="4" s="1"/>
  <c r="G144" i="4"/>
  <c r="H144" i="4" s="1"/>
  <c r="K144" i="4" s="1"/>
  <c r="I142" i="4"/>
  <c r="G142" i="4"/>
  <c r="H142" i="4" s="1"/>
  <c r="K142" i="4" s="1"/>
  <c r="I141" i="4"/>
  <c r="G141" i="4"/>
  <c r="I140" i="4"/>
  <c r="G140" i="4"/>
  <c r="J140" i="4" s="1"/>
  <c r="I139" i="4"/>
  <c r="I135" i="4" s="1"/>
  <c r="G139" i="4"/>
  <c r="H139" i="4" s="1"/>
  <c r="K139" i="4" s="1"/>
  <c r="I138" i="4"/>
  <c r="G138" i="4"/>
  <c r="I137" i="4"/>
  <c r="G137" i="4"/>
  <c r="I136" i="4"/>
  <c r="G136" i="4"/>
  <c r="I134" i="4"/>
  <c r="G134" i="4"/>
  <c r="J134" i="4" s="1"/>
  <c r="I133" i="4"/>
  <c r="I130" i="4" s="1"/>
  <c r="G133" i="4"/>
  <c r="I132" i="4"/>
  <c r="G132" i="4"/>
  <c r="H132" i="4" s="1"/>
  <c r="K132" i="4" s="1"/>
  <c r="I131" i="4"/>
  <c r="G131" i="4"/>
  <c r="I129" i="4"/>
  <c r="G129" i="4"/>
  <c r="I128" i="4"/>
  <c r="G128" i="4"/>
  <c r="J128" i="4" s="1"/>
  <c r="I127" i="4"/>
  <c r="G127" i="4"/>
  <c r="I126" i="4"/>
  <c r="G126" i="4"/>
  <c r="H126" i="4" s="1"/>
  <c r="K126" i="4" s="1"/>
  <c r="I125" i="4"/>
  <c r="G125" i="4"/>
  <c r="J125" i="4" s="1"/>
  <c r="I124" i="4"/>
  <c r="G124" i="4"/>
  <c r="I123" i="4"/>
  <c r="G123" i="4"/>
  <c r="H123" i="4" s="1"/>
  <c r="K123" i="4" s="1"/>
  <c r="I122" i="4"/>
  <c r="G122" i="4"/>
  <c r="H122" i="4" s="1"/>
  <c r="K122" i="4" s="1"/>
  <c r="I121" i="4"/>
  <c r="G121" i="4"/>
  <c r="J121" i="4" s="1"/>
  <c r="I120" i="4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I108" i="4" s="1"/>
  <c r="G115" i="4"/>
  <c r="H115" i="4" s="1"/>
  <c r="K115" i="4" s="1"/>
  <c r="I114" i="4"/>
  <c r="G114" i="4"/>
  <c r="I113" i="4"/>
  <c r="G113" i="4"/>
  <c r="J113" i="4" s="1"/>
  <c r="I112" i="4"/>
  <c r="G112" i="4"/>
  <c r="J112" i="4" s="1"/>
  <c r="I111" i="4"/>
  <c r="G111" i="4"/>
  <c r="H111" i="4" s="1"/>
  <c r="K111" i="4" s="1"/>
  <c r="I110" i="4"/>
  <c r="G110" i="4"/>
  <c r="H110" i="4" s="1"/>
  <c r="K110" i="4" s="1"/>
  <c r="I109" i="4"/>
  <c r="G109" i="4"/>
  <c r="I107" i="4"/>
  <c r="G107" i="4"/>
  <c r="I106" i="4"/>
  <c r="I104" i="4"/>
  <c r="G104" i="4"/>
  <c r="I103" i="4"/>
  <c r="G103" i="4"/>
  <c r="I102" i="4"/>
  <c r="G102" i="4"/>
  <c r="J102" i="4" s="1"/>
  <c r="I101" i="4"/>
  <c r="I100" i="4"/>
  <c r="G100" i="4"/>
  <c r="J100" i="4" s="1"/>
  <c r="I99" i="4"/>
  <c r="I96" i="4" s="1"/>
  <c r="G99" i="4"/>
  <c r="J99" i="4" s="1"/>
  <c r="I98" i="4"/>
  <c r="G98" i="4"/>
  <c r="I97" i="4"/>
  <c r="G97" i="4"/>
  <c r="I95" i="4"/>
  <c r="G95" i="4"/>
  <c r="I94" i="4"/>
  <c r="G94" i="4"/>
  <c r="J94" i="4" s="1"/>
  <c r="I93" i="4"/>
  <c r="G93" i="4"/>
  <c r="I92" i="4"/>
  <c r="G92" i="4"/>
  <c r="H92" i="4" s="1"/>
  <c r="K92" i="4" s="1"/>
  <c r="I91" i="4"/>
  <c r="G91" i="4"/>
  <c r="I90" i="4"/>
  <c r="G90" i="4"/>
  <c r="I89" i="4"/>
  <c r="G89" i="4"/>
  <c r="H89" i="4" s="1"/>
  <c r="K89" i="4" s="1"/>
  <c r="I88" i="4"/>
  <c r="I87" i="4" s="1"/>
  <c r="I86" i="4" s="1"/>
  <c r="G88" i="4"/>
  <c r="H88" i="4" s="1"/>
  <c r="K88" i="4" s="1"/>
  <c r="I85" i="4"/>
  <c r="G85" i="4"/>
  <c r="H85" i="4" s="1"/>
  <c r="I84" i="4"/>
  <c r="I83" i="4"/>
  <c r="G83" i="4"/>
  <c r="I82" i="4"/>
  <c r="G82" i="4"/>
  <c r="I81" i="4"/>
  <c r="G81" i="4"/>
  <c r="H81" i="4" s="1"/>
  <c r="K81" i="4" s="1"/>
  <c r="I80" i="4"/>
  <c r="G80" i="4"/>
  <c r="H80" i="4" s="1"/>
  <c r="K80" i="4" s="1"/>
  <c r="I79" i="4"/>
  <c r="G79" i="4"/>
  <c r="I78" i="4"/>
  <c r="G78" i="4"/>
  <c r="J78" i="4" s="1"/>
  <c r="I77" i="4"/>
  <c r="I76" i="4"/>
  <c r="G76" i="4"/>
  <c r="J76" i="4" s="1"/>
  <c r="I75" i="4"/>
  <c r="G75" i="4"/>
  <c r="H75" i="4" s="1"/>
  <c r="K75" i="4" s="1"/>
  <c r="I74" i="4"/>
  <c r="G74" i="4"/>
  <c r="H74" i="4" s="1"/>
  <c r="K74" i="4" s="1"/>
  <c r="I73" i="4"/>
  <c r="G73" i="4"/>
  <c r="I72" i="4"/>
  <c r="G72" i="4"/>
  <c r="J72" i="4" s="1"/>
  <c r="I71" i="4"/>
  <c r="I68" i="4" s="1"/>
  <c r="G71" i="4"/>
  <c r="H71" i="4" s="1"/>
  <c r="K71" i="4" s="1"/>
  <c r="I70" i="4"/>
  <c r="G70" i="4"/>
  <c r="H70" i="4" s="1"/>
  <c r="K70" i="4" s="1"/>
  <c r="I69" i="4"/>
  <c r="G69" i="4"/>
  <c r="I67" i="4"/>
  <c r="G67" i="4"/>
  <c r="I66" i="4"/>
  <c r="G66" i="4"/>
  <c r="J66" i="4" s="1"/>
  <c r="I65" i="4"/>
  <c r="I57" i="4" s="1"/>
  <c r="I56" i="4" s="1"/>
  <c r="G65" i="4"/>
  <c r="I64" i="4"/>
  <c r="G64" i="4"/>
  <c r="I63" i="4"/>
  <c r="G63" i="4"/>
  <c r="I62" i="4"/>
  <c r="G62" i="4"/>
  <c r="J62" i="4" s="1"/>
  <c r="I61" i="4"/>
  <c r="G61" i="4"/>
  <c r="H61" i="4" s="1"/>
  <c r="K61" i="4" s="1"/>
  <c r="I60" i="4"/>
  <c r="G60" i="4"/>
  <c r="H60" i="4" s="1"/>
  <c r="K60" i="4" s="1"/>
  <c r="I59" i="4"/>
  <c r="G59" i="4"/>
  <c r="I58" i="4"/>
  <c r="G58" i="4"/>
  <c r="J58" i="4" s="1"/>
  <c r="I55" i="4"/>
  <c r="G55" i="4"/>
  <c r="I54" i="4"/>
  <c r="G54" i="4"/>
  <c r="J54" i="4" s="1"/>
  <c r="I53" i="4"/>
  <c r="I52" i="4" s="1"/>
  <c r="G53" i="4"/>
  <c r="J53" i="4" s="1"/>
  <c r="I51" i="4"/>
  <c r="I50" i="4" s="1"/>
  <c r="G51" i="4"/>
  <c r="J51" i="4" s="1"/>
  <c r="J50" i="4" s="1"/>
  <c r="I49" i="4"/>
  <c r="G49" i="4"/>
  <c r="H49" i="4" s="1"/>
  <c r="K49" i="4" s="1"/>
  <c r="I47" i="4"/>
  <c r="I39" i="4" s="1"/>
  <c r="I32" i="4" s="1"/>
  <c r="G47" i="4"/>
  <c r="H47" i="4" s="1"/>
  <c r="K47" i="4" s="1"/>
  <c r="I46" i="4"/>
  <c r="G46" i="4"/>
  <c r="H46" i="4" s="1"/>
  <c r="K46" i="4" s="1"/>
  <c r="I45" i="4"/>
  <c r="G45" i="4"/>
  <c r="I44" i="4"/>
  <c r="G44" i="4"/>
  <c r="J44" i="4" s="1"/>
  <c r="I43" i="4"/>
  <c r="G43" i="4"/>
  <c r="H43" i="4" s="1"/>
  <c r="K43" i="4" s="1"/>
  <c r="I42" i="4"/>
  <c r="G42" i="4"/>
  <c r="H42" i="4" s="1"/>
  <c r="K42" i="4" s="1"/>
  <c r="I41" i="4"/>
  <c r="G41" i="4"/>
  <c r="I40" i="4"/>
  <c r="G40" i="4"/>
  <c r="J40" i="4" s="1"/>
  <c r="I38" i="4"/>
  <c r="G38" i="4"/>
  <c r="J38" i="4" s="1"/>
  <c r="J37" i="4"/>
  <c r="I37" i="4"/>
  <c r="G37" i="4"/>
  <c r="H37" i="4" s="1"/>
  <c r="K37" i="4" s="1"/>
  <c r="I36" i="4"/>
  <c r="G36" i="4"/>
  <c r="H36" i="4" s="1"/>
  <c r="K36" i="4" s="1"/>
  <c r="I35" i="4"/>
  <c r="G35" i="4"/>
  <c r="I34" i="4"/>
  <c r="G34" i="4"/>
  <c r="J34" i="4" s="1"/>
  <c r="I33" i="4"/>
  <c r="C33" i="4"/>
  <c r="I31" i="4"/>
  <c r="G31" i="4"/>
  <c r="J31" i="4" s="1"/>
  <c r="I30" i="4"/>
  <c r="G30" i="4"/>
  <c r="H30" i="4" s="1"/>
  <c r="K30" i="4" s="1"/>
  <c r="I29" i="4"/>
  <c r="G29" i="4"/>
  <c r="H29" i="4" s="1"/>
  <c r="K29" i="4" s="1"/>
  <c r="I28" i="4"/>
  <c r="G28" i="4"/>
  <c r="I27" i="4"/>
  <c r="G27" i="4"/>
  <c r="J27" i="4" s="1"/>
  <c r="I26" i="4"/>
  <c r="I25" i="4" s="1"/>
  <c r="G26" i="4"/>
  <c r="H26" i="4" s="1"/>
  <c r="K26" i="4" s="1"/>
  <c r="C25" i="4"/>
  <c r="I24" i="4"/>
  <c r="G24" i="4"/>
  <c r="I23" i="4"/>
  <c r="G23" i="4"/>
  <c r="I22" i="4"/>
  <c r="G22" i="4"/>
  <c r="I21" i="4"/>
  <c r="I20" i="4" s="1"/>
  <c r="G21" i="4"/>
  <c r="H21" i="4" s="1"/>
  <c r="K21" i="4" s="1"/>
  <c r="C20" i="4"/>
  <c r="I19" i="4"/>
  <c r="G19" i="4"/>
  <c r="I18" i="4"/>
  <c r="G18" i="4"/>
  <c r="I17" i="4"/>
  <c r="G17" i="4"/>
  <c r="J17" i="4" s="1"/>
  <c r="I16" i="4"/>
  <c r="G16" i="4"/>
  <c r="J16" i="4" s="1"/>
  <c r="I15" i="4"/>
  <c r="G15" i="4"/>
  <c r="I14" i="4"/>
  <c r="G14" i="4"/>
  <c r="I13" i="4"/>
  <c r="G13" i="4"/>
  <c r="J13" i="4" s="1"/>
  <c r="I12" i="4"/>
  <c r="G12" i="4"/>
  <c r="J12" i="4" s="1"/>
  <c r="C11" i="4"/>
  <c r="K46" i="3"/>
  <c r="K29" i="3"/>
  <c r="B18" i="3"/>
  <c r="L16" i="3"/>
  <c r="L15" i="3"/>
  <c r="B13" i="3"/>
  <c r="I228" i="2"/>
  <c r="G228" i="2"/>
  <c r="I227" i="2"/>
  <c r="G227" i="2"/>
  <c r="J227" i="2" s="1"/>
  <c r="I226" i="2"/>
  <c r="G226" i="2"/>
  <c r="J226" i="2" s="1"/>
  <c r="I225" i="2"/>
  <c r="G225" i="2"/>
  <c r="H225" i="2" s="1"/>
  <c r="K225" i="2" s="1"/>
  <c r="I224" i="2"/>
  <c r="I223" i="2" s="1"/>
  <c r="G224" i="2"/>
  <c r="I222" i="2"/>
  <c r="G222" i="2"/>
  <c r="I221" i="2"/>
  <c r="G221" i="2"/>
  <c r="J221" i="2" s="1"/>
  <c r="I220" i="2"/>
  <c r="G220" i="2"/>
  <c r="I219" i="2"/>
  <c r="G219" i="2"/>
  <c r="I218" i="2"/>
  <c r="G218" i="2"/>
  <c r="I217" i="2"/>
  <c r="G217" i="2"/>
  <c r="J217" i="2" s="1"/>
  <c r="I216" i="2"/>
  <c r="I215" i="2"/>
  <c r="G215" i="2"/>
  <c r="J215" i="2" s="1"/>
  <c r="I214" i="2"/>
  <c r="G214" i="2"/>
  <c r="I213" i="2"/>
  <c r="I212" i="2" s="1"/>
  <c r="G213" i="2"/>
  <c r="I211" i="2"/>
  <c r="G211" i="2"/>
  <c r="J211" i="2" s="1"/>
  <c r="I210" i="2"/>
  <c r="G210" i="2"/>
  <c r="I209" i="2"/>
  <c r="G209" i="2"/>
  <c r="J209" i="2" s="1"/>
  <c r="I208" i="2"/>
  <c r="G208" i="2"/>
  <c r="J208" i="2" s="1"/>
  <c r="I207" i="2"/>
  <c r="I206" i="2" s="1"/>
  <c r="G207" i="2"/>
  <c r="J207" i="2" s="1"/>
  <c r="I205" i="2"/>
  <c r="G205" i="2"/>
  <c r="J205" i="2" s="1"/>
  <c r="I204" i="2"/>
  <c r="G204" i="2"/>
  <c r="I203" i="2"/>
  <c r="G203" i="2"/>
  <c r="J203" i="2" s="1"/>
  <c r="I202" i="2"/>
  <c r="I201" i="2" s="1"/>
  <c r="G202" i="2"/>
  <c r="J202" i="2" s="1"/>
  <c r="I200" i="2"/>
  <c r="I192" i="2" s="1"/>
  <c r="G200" i="2"/>
  <c r="I199" i="2"/>
  <c r="G199" i="2"/>
  <c r="I198" i="2"/>
  <c r="G198" i="2"/>
  <c r="I197" i="2"/>
  <c r="G197" i="2"/>
  <c r="I196" i="2"/>
  <c r="G196" i="2"/>
  <c r="I195" i="2"/>
  <c r="G195" i="2"/>
  <c r="H195" i="2" s="1"/>
  <c r="K195" i="2" s="1"/>
  <c r="I194" i="2"/>
  <c r="G194" i="2"/>
  <c r="I193" i="2"/>
  <c r="G193" i="2"/>
  <c r="I191" i="2"/>
  <c r="G191" i="2"/>
  <c r="J191" i="2" s="1"/>
  <c r="I190" i="2"/>
  <c r="G190" i="2"/>
  <c r="J190" i="2" s="1"/>
  <c r="I189" i="2"/>
  <c r="G189" i="2"/>
  <c r="H189" i="2" s="1"/>
  <c r="K189" i="2" s="1"/>
  <c r="I188" i="2"/>
  <c r="G188" i="2"/>
  <c r="I187" i="2"/>
  <c r="G187" i="2"/>
  <c r="J187" i="2" s="1"/>
  <c r="I186" i="2"/>
  <c r="G186" i="2"/>
  <c r="J186" i="2" s="1"/>
  <c r="I185" i="2"/>
  <c r="G185" i="2"/>
  <c r="I184" i="2"/>
  <c r="G184" i="2"/>
  <c r="I183" i="2"/>
  <c r="G183" i="2"/>
  <c r="J183" i="2" s="1"/>
  <c r="I182" i="2"/>
  <c r="G182" i="2"/>
  <c r="I181" i="2"/>
  <c r="G181" i="2"/>
  <c r="I180" i="2"/>
  <c r="G180" i="2"/>
  <c r="I179" i="2"/>
  <c r="G179" i="2"/>
  <c r="I178" i="2"/>
  <c r="I177" i="2" s="1"/>
  <c r="G178" i="2"/>
  <c r="I176" i="2"/>
  <c r="G176" i="2"/>
  <c r="J176" i="2" s="1"/>
  <c r="I175" i="2"/>
  <c r="G175" i="2"/>
  <c r="H175" i="2" s="1"/>
  <c r="K175" i="2" s="1"/>
  <c r="I174" i="2"/>
  <c r="G174" i="2"/>
  <c r="I173" i="2"/>
  <c r="G173" i="2"/>
  <c r="J173" i="2" s="1"/>
  <c r="I172" i="2"/>
  <c r="G172" i="2"/>
  <c r="J172" i="2" s="1"/>
  <c r="I171" i="2"/>
  <c r="G171" i="2"/>
  <c r="I170" i="2"/>
  <c r="G170" i="2"/>
  <c r="I169" i="2"/>
  <c r="G169" i="2"/>
  <c r="J169" i="2" s="1"/>
  <c r="I168" i="2"/>
  <c r="G168" i="2"/>
  <c r="J168" i="2" s="1"/>
  <c r="I167" i="2"/>
  <c r="G167" i="2"/>
  <c r="I166" i="2"/>
  <c r="G166" i="2"/>
  <c r="I165" i="2"/>
  <c r="G165" i="2"/>
  <c r="J165" i="2" s="1"/>
  <c r="I164" i="2"/>
  <c r="G164" i="2"/>
  <c r="I163" i="2"/>
  <c r="G163" i="2"/>
  <c r="H163" i="2" s="1"/>
  <c r="K163" i="2" s="1"/>
  <c r="I162" i="2"/>
  <c r="G162" i="2"/>
  <c r="I161" i="2"/>
  <c r="G161" i="2"/>
  <c r="I160" i="2"/>
  <c r="G160" i="2"/>
  <c r="J160" i="2" s="1"/>
  <c r="I159" i="2"/>
  <c r="G159" i="2"/>
  <c r="H159" i="2" s="1"/>
  <c r="K159" i="2" s="1"/>
  <c r="I158" i="2"/>
  <c r="G158" i="2"/>
  <c r="I157" i="2"/>
  <c r="G157" i="2"/>
  <c r="J157" i="2" s="1"/>
  <c r="I156" i="2"/>
  <c r="I154" i="2"/>
  <c r="G154" i="2"/>
  <c r="I153" i="2"/>
  <c r="G153" i="2"/>
  <c r="J153" i="2" s="1"/>
  <c r="I152" i="2"/>
  <c r="G152" i="2"/>
  <c r="I151" i="2"/>
  <c r="G151" i="2"/>
  <c r="H151" i="2" s="1"/>
  <c r="K151" i="2" s="1"/>
  <c r="I150" i="2"/>
  <c r="G150" i="2"/>
  <c r="I149" i="2"/>
  <c r="G149" i="2"/>
  <c r="I148" i="2"/>
  <c r="G148" i="2"/>
  <c r="I147" i="2"/>
  <c r="G147" i="2"/>
  <c r="H147" i="2" s="1"/>
  <c r="K147" i="2" s="1"/>
  <c r="I146" i="2"/>
  <c r="G146" i="2"/>
  <c r="I145" i="2"/>
  <c r="G145" i="2"/>
  <c r="I144" i="2"/>
  <c r="I143" i="2" s="1"/>
  <c r="G144" i="2"/>
  <c r="J144" i="2" s="1"/>
  <c r="I142" i="2"/>
  <c r="G142" i="2"/>
  <c r="J142" i="2" s="1"/>
  <c r="I141" i="2"/>
  <c r="G141" i="2"/>
  <c r="I140" i="2"/>
  <c r="G140" i="2"/>
  <c r="I139" i="2"/>
  <c r="G139" i="2"/>
  <c r="J139" i="2" s="1"/>
  <c r="I138" i="2"/>
  <c r="G138" i="2"/>
  <c r="J138" i="2" s="1"/>
  <c r="I137" i="2"/>
  <c r="I135" i="2" s="1"/>
  <c r="G137" i="2"/>
  <c r="I136" i="2"/>
  <c r="G136" i="2"/>
  <c r="I134" i="2"/>
  <c r="G134" i="2"/>
  <c r="I133" i="2"/>
  <c r="G133" i="2"/>
  <c r="J133" i="2" s="1"/>
  <c r="I132" i="2"/>
  <c r="G132" i="2"/>
  <c r="J132" i="2" s="1"/>
  <c r="I131" i="2"/>
  <c r="I130" i="2" s="1"/>
  <c r="G131" i="2"/>
  <c r="J131" i="2" s="1"/>
  <c r="I129" i="2"/>
  <c r="G129" i="2"/>
  <c r="I128" i="2"/>
  <c r="G128" i="2"/>
  <c r="I127" i="2"/>
  <c r="G127" i="2"/>
  <c r="J127" i="2" s="1"/>
  <c r="I126" i="2"/>
  <c r="G126" i="2"/>
  <c r="J126" i="2" s="1"/>
  <c r="I125" i="2"/>
  <c r="G125" i="2"/>
  <c r="I124" i="2"/>
  <c r="G124" i="2"/>
  <c r="H124" i="2" s="1"/>
  <c r="K124" i="2" s="1"/>
  <c r="I123" i="2"/>
  <c r="G123" i="2"/>
  <c r="J123" i="2" s="1"/>
  <c r="I122" i="2"/>
  <c r="G122" i="2"/>
  <c r="J122" i="2" s="1"/>
  <c r="I121" i="2"/>
  <c r="G121" i="2"/>
  <c r="I120" i="2"/>
  <c r="G120" i="2"/>
  <c r="I119" i="2"/>
  <c r="G119" i="2"/>
  <c r="J119" i="2" s="1"/>
  <c r="I118" i="2"/>
  <c r="G118" i="2"/>
  <c r="J118" i="2" s="1"/>
  <c r="I117" i="2"/>
  <c r="G117" i="2"/>
  <c r="I116" i="2"/>
  <c r="G116" i="2"/>
  <c r="H116" i="2" s="1"/>
  <c r="K116" i="2" s="1"/>
  <c r="I115" i="2"/>
  <c r="G115" i="2"/>
  <c r="H115" i="2" s="1"/>
  <c r="K115" i="2" s="1"/>
  <c r="I114" i="2"/>
  <c r="G114" i="2"/>
  <c r="H114" i="2" s="1"/>
  <c r="K114" i="2" s="1"/>
  <c r="I113" i="2"/>
  <c r="G113" i="2"/>
  <c r="I112" i="2"/>
  <c r="G112" i="2"/>
  <c r="H112" i="2" s="1"/>
  <c r="K112" i="2" s="1"/>
  <c r="I111" i="2"/>
  <c r="G111" i="2"/>
  <c r="H111" i="2" s="1"/>
  <c r="K111" i="2" s="1"/>
  <c r="I110" i="2"/>
  <c r="G110" i="2"/>
  <c r="H110" i="2" s="1"/>
  <c r="K110" i="2" s="1"/>
  <c r="I109" i="2"/>
  <c r="G109" i="2"/>
  <c r="I107" i="2"/>
  <c r="I106" i="2" s="1"/>
  <c r="G107" i="2"/>
  <c r="G106" i="2"/>
  <c r="H106" i="2" s="1"/>
  <c r="I104" i="2"/>
  <c r="G104" i="2"/>
  <c r="H104" i="2" s="1"/>
  <c r="K104" i="2" s="1"/>
  <c r="I103" i="2"/>
  <c r="I101" i="2" s="1"/>
  <c r="G103" i="2"/>
  <c r="H103" i="2" s="1"/>
  <c r="K103" i="2" s="1"/>
  <c r="I102" i="2"/>
  <c r="G102" i="2"/>
  <c r="H102" i="2" s="1"/>
  <c r="K102" i="2" s="1"/>
  <c r="I100" i="2"/>
  <c r="G100" i="2"/>
  <c r="H100" i="2" s="1"/>
  <c r="K100" i="2" s="1"/>
  <c r="I99" i="2"/>
  <c r="G99" i="2"/>
  <c r="I98" i="2"/>
  <c r="G98" i="2"/>
  <c r="H98" i="2" s="1"/>
  <c r="K98" i="2" s="1"/>
  <c r="I97" i="2"/>
  <c r="I96" i="2" s="1"/>
  <c r="G97" i="2"/>
  <c r="H97" i="2" s="1"/>
  <c r="K97" i="2" s="1"/>
  <c r="I95" i="2"/>
  <c r="G95" i="2"/>
  <c r="H95" i="2" s="1"/>
  <c r="K95" i="2" s="1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H88" i="2" s="1"/>
  <c r="K88" i="2" s="1"/>
  <c r="I87" i="2"/>
  <c r="I85" i="2"/>
  <c r="I84" i="2" s="1"/>
  <c r="G85" i="2"/>
  <c r="H85" i="2" s="1"/>
  <c r="I83" i="2"/>
  <c r="G83" i="2"/>
  <c r="I82" i="2"/>
  <c r="G82" i="2"/>
  <c r="I81" i="2"/>
  <c r="G81" i="2"/>
  <c r="I80" i="2"/>
  <c r="G80" i="2"/>
  <c r="I79" i="2"/>
  <c r="I77" i="2" s="1"/>
  <c r="G79" i="2"/>
  <c r="H79" i="2" s="1"/>
  <c r="K79" i="2" s="1"/>
  <c r="I78" i="2"/>
  <c r="G78" i="2"/>
  <c r="I76" i="2"/>
  <c r="G76" i="2"/>
  <c r="I75" i="2"/>
  <c r="G75" i="2"/>
  <c r="I74" i="2"/>
  <c r="G74" i="2"/>
  <c r="H74" i="2" s="1"/>
  <c r="K74" i="2" s="1"/>
  <c r="I73" i="2"/>
  <c r="G73" i="2"/>
  <c r="H73" i="2" s="1"/>
  <c r="K73" i="2" s="1"/>
  <c r="I72" i="2"/>
  <c r="G72" i="2"/>
  <c r="I71" i="2"/>
  <c r="G71" i="2"/>
  <c r="I70" i="2"/>
  <c r="G70" i="2"/>
  <c r="H70" i="2" s="1"/>
  <c r="K70" i="2" s="1"/>
  <c r="I69" i="2"/>
  <c r="G69" i="2"/>
  <c r="H69" i="2" s="1"/>
  <c r="K69" i="2" s="1"/>
  <c r="I67" i="2"/>
  <c r="G67" i="2"/>
  <c r="I66" i="2"/>
  <c r="G66" i="2"/>
  <c r="I65" i="2"/>
  <c r="G65" i="2"/>
  <c r="I64" i="2"/>
  <c r="G64" i="2"/>
  <c r="J64" i="2" s="1"/>
  <c r="I63" i="2"/>
  <c r="G63" i="2"/>
  <c r="I62" i="2"/>
  <c r="G62" i="2"/>
  <c r="I61" i="2"/>
  <c r="G61" i="2"/>
  <c r="I60" i="2"/>
  <c r="G60" i="2"/>
  <c r="H60" i="2" s="1"/>
  <c r="K60" i="2" s="1"/>
  <c r="I59" i="2"/>
  <c r="I57" i="2" s="1"/>
  <c r="G59" i="2"/>
  <c r="I58" i="2"/>
  <c r="G58" i="2"/>
  <c r="I55" i="2"/>
  <c r="I52" i="2" s="1"/>
  <c r="G55" i="2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I45" i="2"/>
  <c r="G45" i="2"/>
  <c r="I44" i="2"/>
  <c r="G44" i="2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I38" i="2"/>
  <c r="G38" i="2"/>
  <c r="I37" i="2"/>
  <c r="G37" i="2"/>
  <c r="I36" i="2"/>
  <c r="G36" i="2"/>
  <c r="J36" i="2" s="1"/>
  <c r="I35" i="2"/>
  <c r="I33" i="2" s="1"/>
  <c r="I32" i="2" s="1"/>
  <c r="G35" i="2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I28" i="2"/>
  <c r="G28" i="2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J17" i="2" s="1"/>
  <c r="I16" i="2"/>
  <c r="G16" i="2"/>
  <c r="I15" i="2"/>
  <c r="G15" i="2"/>
  <c r="J15" i="2" s="1"/>
  <c r="I14" i="2"/>
  <c r="G14" i="2"/>
  <c r="I13" i="2"/>
  <c r="G13" i="2"/>
  <c r="J13" i="2" s="1"/>
  <c r="I12" i="2"/>
  <c r="I11" i="2" s="1"/>
  <c r="G12" i="2"/>
  <c r="C11" i="2"/>
  <c r="L87" i="18" l="1"/>
  <c r="M96" i="18"/>
  <c r="L143" i="18"/>
  <c r="H54" i="18"/>
  <c r="L54" i="18" s="1"/>
  <c r="N54" i="18"/>
  <c r="I54" i="18"/>
  <c r="M54" i="18" s="1"/>
  <c r="L177" i="18"/>
  <c r="L201" i="18"/>
  <c r="N21" i="18"/>
  <c r="I21" i="18"/>
  <c r="M21" i="18" s="1"/>
  <c r="N22" i="18"/>
  <c r="I22" i="18"/>
  <c r="M22" i="18" s="1"/>
  <c r="N23" i="18"/>
  <c r="I23" i="18"/>
  <c r="M23" i="18" s="1"/>
  <c r="N24" i="18"/>
  <c r="I24" i="18"/>
  <c r="M24" i="18" s="1"/>
  <c r="I49" i="18"/>
  <c r="M49" i="18" s="1"/>
  <c r="M48" i="18" s="1"/>
  <c r="N49" i="18"/>
  <c r="H49" i="18"/>
  <c r="L49" i="18" s="1"/>
  <c r="I51" i="18"/>
  <c r="M51" i="18" s="1"/>
  <c r="M50" i="18" s="1"/>
  <c r="N51" i="18"/>
  <c r="N50" i="18" s="1"/>
  <c r="H51" i="18"/>
  <c r="L51" i="18" s="1"/>
  <c r="L50" i="18" s="1"/>
  <c r="M57" i="18"/>
  <c r="L68" i="18"/>
  <c r="M87" i="18"/>
  <c r="L108" i="18"/>
  <c r="L105" i="18" s="1"/>
  <c r="M135" i="18"/>
  <c r="M143" i="18"/>
  <c r="L156" i="18"/>
  <c r="L155" i="18" s="1"/>
  <c r="M212" i="18"/>
  <c r="N40" i="18"/>
  <c r="I40" i="18"/>
  <c r="M40" i="18" s="1"/>
  <c r="H40" i="18"/>
  <c r="L40" i="18" s="1"/>
  <c r="L39" i="18" s="1"/>
  <c r="N42" i="18"/>
  <c r="I42" i="18"/>
  <c r="M42" i="18" s="1"/>
  <c r="H42" i="18"/>
  <c r="L42" i="18" s="1"/>
  <c r="N44" i="18"/>
  <c r="I44" i="18"/>
  <c r="M44" i="18" s="1"/>
  <c r="H44" i="18"/>
  <c r="L44" i="18" s="1"/>
  <c r="N46" i="18"/>
  <c r="I46" i="18"/>
  <c r="M46" i="18" s="1"/>
  <c r="H46" i="18"/>
  <c r="L46" i="18" s="1"/>
  <c r="H53" i="18"/>
  <c r="L53" i="18" s="1"/>
  <c r="L52" i="18" s="1"/>
  <c r="I53" i="18"/>
  <c r="M53" i="18" s="1"/>
  <c r="M52" i="18" s="1"/>
  <c r="N53" i="18"/>
  <c r="N52" i="18" s="1"/>
  <c r="O52" i="18" s="1"/>
  <c r="L57" i="18"/>
  <c r="H21" i="18"/>
  <c r="L21" i="18" s="1"/>
  <c r="H22" i="18"/>
  <c r="L22" i="18" s="1"/>
  <c r="H23" i="18"/>
  <c r="L23" i="18" s="1"/>
  <c r="H24" i="18"/>
  <c r="L24" i="18" s="1"/>
  <c r="I26" i="18"/>
  <c r="M26" i="18" s="1"/>
  <c r="N26" i="18"/>
  <c r="I28" i="18"/>
  <c r="M28" i="18" s="1"/>
  <c r="N28" i="18"/>
  <c r="I30" i="18"/>
  <c r="M30" i="18" s="1"/>
  <c r="N30" i="18"/>
  <c r="N34" i="18"/>
  <c r="I34" i="18"/>
  <c r="M34" i="18" s="1"/>
  <c r="N36" i="18"/>
  <c r="I36" i="18"/>
  <c r="M36" i="18" s="1"/>
  <c r="N38" i="18"/>
  <c r="I38" i="18"/>
  <c r="M38" i="18" s="1"/>
  <c r="L77" i="18"/>
  <c r="L101" i="18"/>
  <c r="M105" i="18"/>
  <c r="M130" i="18"/>
  <c r="I12" i="18"/>
  <c r="M12" i="18" s="1"/>
  <c r="N12" i="18"/>
  <c r="I14" i="18"/>
  <c r="M14" i="18" s="1"/>
  <c r="N14" i="18"/>
  <c r="I16" i="18"/>
  <c r="M16" i="18" s="1"/>
  <c r="N16" i="18"/>
  <c r="I18" i="18"/>
  <c r="M18" i="18" s="1"/>
  <c r="N18" i="18"/>
  <c r="M77" i="18"/>
  <c r="L96" i="18"/>
  <c r="M101" i="18"/>
  <c r="M216" i="18"/>
  <c r="N87" i="18"/>
  <c r="N86" i="18" s="1"/>
  <c r="N143" i="18"/>
  <c r="M223" i="18"/>
  <c r="M235" i="18"/>
  <c r="N130" i="18"/>
  <c r="N105" i="18" s="1"/>
  <c r="K242" i="18"/>
  <c r="G253" i="18" s="1"/>
  <c r="N239" i="18"/>
  <c r="N238" i="18" s="1"/>
  <c r="N229" i="18" s="1"/>
  <c r="I239" i="18"/>
  <c r="M239" i="18" s="1"/>
  <c r="H239" i="18"/>
  <c r="L239" i="18" s="1"/>
  <c r="N241" i="18"/>
  <c r="I241" i="18"/>
  <c r="M241" i="18" s="1"/>
  <c r="H241" i="18"/>
  <c r="L241" i="18" s="1"/>
  <c r="N135" i="18"/>
  <c r="H35" i="18"/>
  <c r="L35" i="18" s="1"/>
  <c r="L33" i="18" s="1"/>
  <c r="L32" i="18" s="1"/>
  <c r="H37" i="18"/>
  <c r="L37" i="18" s="1"/>
  <c r="N57" i="18"/>
  <c r="N56" i="18" s="1"/>
  <c r="N77" i="18"/>
  <c r="N101" i="18"/>
  <c r="N177" i="18"/>
  <c r="N155" i="18" s="1"/>
  <c r="N201" i="18"/>
  <c r="L206" i="18"/>
  <c r="L230" i="18"/>
  <c r="N192" i="18"/>
  <c r="N212" i="18"/>
  <c r="N216" i="18"/>
  <c r="N223" i="18"/>
  <c r="N38" i="16"/>
  <c r="I38" i="16"/>
  <c r="M38" i="16" s="1"/>
  <c r="H38" i="16"/>
  <c r="L38" i="16" s="1"/>
  <c r="N34" i="16"/>
  <c r="N33" i="16" s="1"/>
  <c r="I34" i="16"/>
  <c r="M34" i="16" s="1"/>
  <c r="H34" i="16"/>
  <c r="L34" i="16" s="1"/>
  <c r="N46" i="16"/>
  <c r="I46" i="16"/>
  <c r="M46" i="16" s="1"/>
  <c r="H46" i="16"/>
  <c r="L46" i="16" s="1"/>
  <c r="N35" i="16"/>
  <c r="H35" i="16"/>
  <c r="L35" i="16" s="1"/>
  <c r="L33" i="16" s="1"/>
  <c r="L32" i="16" s="1"/>
  <c r="I35" i="16"/>
  <c r="M35" i="16" s="1"/>
  <c r="H172" i="10"/>
  <c r="K172" i="10" s="1"/>
  <c r="J172" i="10"/>
  <c r="N129" i="16"/>
  <c r="I129" i="16"/>
  <c r="M129" i="16" s="1"/>
  <c r="H129" i="16"/>
  <c r="L129" i="16" s="1"/>
  <c r="N184" i="16"/>
  <c r="I184" i="16"/>
  <c r="M184" i="16" s="1"/>
  <c r="N43" i="16"/>
  <c r="H43" i="16"/>
  <c r="L43" i="16" s="1"/>
  <c r="H45" i="16"/>
  <c r="L45" i="16" s="1"/>
  <c r="N47" i="16"/>
  <c r="H47" i="16"/>
  <c r="L47" i="16" s="1"/>
  <c r="H62" i="16"/>
  <c r="L62" i="16" s="1"/>
  <c r="I62" i="16"/>
  <c r="M62" i="16" s="1"/>
  <c r="N62" i="16"/>
  <c r="H122" i="6"/>
  <c r="K122" i="6" s="1"/>
  <c r="J122" i="6"/>
  <c r="H70" i="16"/>
  <c r="L70" i="16" s="1"/>
  <c r="I70" i="16"/>
  <c r="M70" i="16" s="1"/>
  <c r="H64" i="6"/>
  <c r="K64" i="6" s="1"/>
  <c r="J64" i="6"/>
  <c r="H169" i="10"/>
  <c r="K169" i="10" s="1"/>
  <c r="N21" i="16"/>
  <c r="N20" i="16" s="1"/>
  <c r="I21" i="16"/>
  <c r="M21" i="16" s="1"/>
  <c r="M20" i="16" s="1"/>
  <c r="O20" i="16" s="1"/>
  <c r="N22" i="16"/>
  <c r="H22" i="16"/>
  <c r="L22" i="16" s="1"/>
  <c r="H24" i="16"/>
  <c r="L24" i="16" s="1"/>
  <c r="N42" i="16"/>
  <c r="N39" i="16" s="1"/>
  <c r="I42" i="16"/>
  <c r="M42" i="16" s="1"/>
  <c r="H58" i="16"/>
  <c r="L58" i="16" s="1"/>
  <c r="I58" i="16"/>
  <c r="M58" i="16" s="1"/>
  <c r="N58" i="16"/>
  <c r="H66" i="16"/>
  <c r="L66" i="16" s="1"/>
  <c r="I66" i="16"/>
  <c r="M66" i="16" s="1"/>
  <c r="N66" i="16"/>
  <c r="N132" i="16"/>
  <c r="I132" i="16"/>
  <c r="M132" i="16" s="1"/>
  <c r="N140" i="16"/>
  <c r="I140" i="16"/>
  <c r="M140" i="16" s="1"/>
  <c r="H140" i="16"/>
  <c r="L140" i="16" s="1"/>
  <c r="N151" i="16"/>
  <c r="I151" i="16"/>
  <c r="M151" i="16" s="1"/>
  <c r="H151" i="16"/>
  <c r="L151" i="16" s="1"/>
  <c r="N161" i="16"/>
  <c r="I161" i="16"/>
  <c r="M161" i="16" s="1"/>
  <c r="H161" i="16"/>
  <c r="L161" i="16" s="1"/>
  <c r="N169" i="16"/>
  <c r="I169" i="16"/>
  <c r="M169" i="16" s="1"/>
  <c r="H169" i="16"/>
  <c r="L169" i="16" s="1"/>
  <c r="H128" i="4"/>
  <c r="K128" i="4" s="1"/>
  <c r="J179" i="4"/>
  <c r="H18" i="10"/>
  <c r="K18" i="10" s="1"/>
  <c r="J18" i="10"/>
  <c r="J19" i="10"/>
  <c r="J46" i="10"/>
  <c r="H60" i="10"/>
  <c r="K60" i="10" s="1"/>
  <c r="J118" i="10"/>
  <c r="J133" i="10"/>
  <c r="H133" i="10"/>
  <c r="K133" i="10" s="1"/>
  <c r="J236" i="10"/>
  <c r="J235" i="10" s="1"/>
  <c r="J237" i="10"/>
  <c r="I24" i="16"/>
  <c r="M24" i="16" s="1"/>
  <c r="H37" i="16"/>
  <c r="L37" i="16" s="1"/>
  <c r="I45" i="16"/>
  <c r="M45" i="16" s="1"/>
  <c r="N70" i="16"/>
  <c r="H132" i="16"/>
  <c r="L132" i="16" s="1"/>
  <c r="N142" i="16"/>
  <c r="I142" i="16"/>
  <c r="M142" i="16" s="1"/>
  <c r="N153" i="16"/>
  <c r="I153" i="16"/>
  <c r="M153" i="16" s="1"/>
  <c r="H153" i="16"/>
  <c r="L153" i="16" s="1"/>
  <c r="I190" i="16"/>
  <c r="M190" i="16" s="1"/>
  <c r="H58" i="8"/>
  <c r="K58" i="8" s="1"/>
  <c r="H76" i="8"/>
  <c r="K76" i="8" s="1"/>
  <c r="J76" i="8"/>
  <c r="J104" i="8"/>
  <c r="J197" i="8"/>
  <c r="H175" i="10"/>
  <c r="K175" i="10" s="1"/>
  <c r="H183" i="10"/>
  <c r="K183" i="10" s="1"/>
  <c r="I37" i="16"/>
  <c r="M37" i="16" s="1"/>
  <c r="H40" i="16"/>
  <c r="L40" i="16" s="1"/>
  <c r="H60" i="16"/>
  <c r="L60" i="16" s="1"/>
  <c r="I60" i="16"/>
  <c r="M60" i="16" s="1"/>
  <c r="N60" i="16"/>
  <c r="H64" i="16"/>
  <c r="L64" i="16" s="1"/>
  <c r="I64" i="16"/>
  <c r="M64" i="16" s="1"/>
  <c r="N64" i="16"/>
  <c r="H142" i="16"/>
  <c r="L142" i="16" s="1"/>
  <c r="N147" i="16"/>
  <c r="I147" i="16"/>
  <c r="M147" i="16" s="1"/>
  <c r="H147" i="16"/>
  <c r="L147" i="16" s="1"/>
  <c r="N157" i="16"/>
  <c r="I157" i="16"/>
  <c r="M157" i="16" s="1"/>
  <c r="H157" i="16"/>
  <c r="L157" i="16" s="1"/>
  <c r="N165" i="16"/>
  <c r="I165" i="16"/>
  <c r="M165" i="16" s="1"/>
  <c r="H165" i="16"/>
  <c r="L165" i="16" s="1"/>
  <c r="N173" i="16"/>
  <c r="I173" i="16"/>
  <c r="M173" i="16" s="1"/>
  <c r="H173" i="16"/>
  <c r="L173" i="16" s="1"/>
  <c r="L48" i="16"/>
  <c r="H134" i="16"/>
  <c r="L134" i="16" s="1"/>
  <c r="H138" i="16"/>
  <c r="L138" i="16" s="1"/>
  <c r="H145" i="16"/>
  <c r="L145" i="16" s="1"/>
  <c r="I178" i="16"/>
  <c r="M178" i="16" s="1"/>
  <c r="I186" i="16"/>
  <c r="M186" i="16" s="1"/>
  <c r="I55" i="16"/>
  <c r="M55" i="16" s="1"/>
  <c r="H55" i="16"/>
  <c r="L55" i="16" s="1"/>
  <c r="N55" i="16"/>
  <c r="I13" i="16"/>
  <c r="M13" i="16" s="1"/>
  <c r="H13" i="16"/>
  <c r="L13" i="16" s="1"/>
  <c r="N13" i="16"/>
  <c r="I15" i="16"/>
  <c r="M15" i="16" s="1"/>
  <c r="H15" i="16"/>
  <c r="L15" i="16" s="1"/>
  <c r="N15" i="16"/>
  <c r="I17" i="16"/>
  <c r="M17" i="16" s="1"/>
  <c r="H17" i="16"/>
  <c r="L17" i="16" s="1"/>
  <c r="N17" i="16"/>
  <c r="I19" i="16"/>
  <c r="M19" i="16" s="1"/>
  <c r="H19" i="16"/>
  <c r="L19" i="16" s="1"/>
  <c r="N19" i="16"/>
  <c r="I29" i="16"/>
  <c r="M29" i="16" s="1"/>
  <c r="H29" i="16"/>
  <c r="L29" i="16" s="1"/>
  <c r="N29" i="16"/>
  <c r="I31" i="16"/>
  <c r="M31" i="16" s="1"/>
  <c r="H31" i="16"/>
  <c r="L31" i="16" s="1"/>
  <c r="N31" i="16"/>
  <c r="L39" i="16"/>
  <c r="I27" i="16"/>
  <c r="M27" i="16" s="1"/>
  <c r="H27" i="16"/>
  <c r="L27" i="16" s="1"/>
  <c r="N27" i="16"/>
  <c r="M39" i="16"/>
  <c r="I54" i="16"/>
  <c r="M54" i="16" s="1"/>
  <c r="H54" i="16"/>
  <c r="L54" i="16" s="1"/>
  <c r="N54" i="16"/>
  <c r="I53" i="16"/>
  <c r="M53" i="16" s="1"/>
  <c r="H53" i="16"/>
  <c r="L53" i="16" s="1"/>
  <c r="N53" i="16"/>
  <c r="N52" i="16" s="1"/>
  <c r="I12" i="16"/>
  <c r="M12" i="16" s="1"/>
  <c r="M11" i="16" s="1"/>
  <c r="H12" i="16"/>
  <c r="L12" i="16" s="1"/>
  <c r="N12" i="16"/>
  <c r="I14" i="16"/>
  <c r="M14" i="16" s="1"/>
  <c r="H14" i="16"/>
  <c r="L14" i="16" s="1"/>
  <c r="N14" i="16"/>
  <c r="I16" i="16"/>
  <c r="M16" i="16" s="1"/>
  <c r="H16" i="16"/>
  <c r="L16" i="16" s="1"/>
  <c r="N16" i="16"/>
  <c r="I18" i="16"/>
  <c r="M18" i="16" s="1"/>
  <c r="H18" i="16"/>
  <c r="L18" i="16" s="1"/>
  <c r="N18" i="16"/>
  <c r="L20" i="16"/>
  <c r="I26" i="16"/>
  <c r="M26" i="16" s="1"/>
  <c r="H26" i="16"/>
  <c r="L26" i="16" s="1"/>
  <c r="N26" i="16"/>
  <c r="I28" i="16"/>
  <c r="M28" i="16" s="1"/>
  <c r="H28" i="16"/>
  <c r="L28" i="16" s="1"/>
  <c r="N28" i="16"/>
  <c r="I30" i="16"/>
  <c r="M30" i="16" s="1"/>
  <c r="H30" i="16"/>
  <c r="L30" i="16" s="1"/>
  <c r="N30" i="16"/>
  <c r="I240" i="16"/>
  <c r="M240" i="16" s="1"/>
  <c r="H240" i="16"/>
  <c r="L240" i="16" s="1"/>
  <c r="N240" i="16"/>
  <c r="N73" i="16"/>
  <c r="I73" i="16"/>
  <c r="M73" i="16" s="1"/>
  <c r="H73" i="16"/>
  <c r="L73" i="16" s="1"/>
  <c r="N75" i="16"/>
  <c r="I75" i="16"/>
  <c r="M75" i="16" s="1"/>
  <c r="H75" i="16"/>
  <c r="L75" i="16" s="1"/>
  <c r="N89" i="16"/>
  <c r="I89" i="16"/>
  <c r="M89" i="16" s="1"/>
  <c r="H89" i="16"/>
  <c r="L89" i="16" s="1"/>
  <c r="N91" i="16"/>
  <c r="I91" i="16"/>
  <c r="M91" i="16" s="1"/>
  <c r="H91" i="16"/>
  <c r="L91" i="16" s="1"/>
  <c r="N93" i="16"/>
  <c r="I93" i="16"/>
  <c r="M93" i="16" s="1"/>
  <c r="H93" i="16"/>
  <c r="L93" i="16" s="1"/>
  <c r="N95" i="16"/>
  <c r="I95" i="16"/>
  <c r="M95" i="16" s="1"/>
  <c r="H95" i="16"/>
  <c r="L95" i="16" s="1"/>
  <c r="N102" i="16"/>
  <c r="N101" i="16" s="1"/>
  <c r="I102" i="16"/>
  <c r="M102" i="16" s="1"/>
  <c r="H102" i="16"/>
  <c r="L102" i="16" s="1"/>
  <c r="N104" i="16"/>
  <c r="I104" i="16"/>
  <c r="M104" i="16" s="1"/>
  <c r="H104" i="16"/>
  <c r="L104" i="16" s="1"/>
  <c r="N107" i="16"/>
  <c r="N106" i="16" s="1"/>
  <c r="I107" i="16"/>
  <c r="M107" i="16" s="1"/>
  <c r="M106" i="16" s="1"/>
  <c r="H107" i="16"/>
  <c r="L107" i="16" s="1"/>
  <c r="L106" i="16" s="1"/>
  <c r="N181" i="16"/>
  <c r="I181" i="16"/>
  <c r="M181" i="16" s="1"/>
  <c r="H181" i="16"/>
  <c r="L181" i="16" s="1"/>
  <c r="N185" i="16"/>
  <c r="I185" i="16"/>
  <c r="M185" i="16" s="1"/>
  <c r="H185" i="16"/>
  <c r="L185" i="16" s="1"/>
  <c r="N189" i="16"/>
  <c r="I189" i="16"/>
  <c r="M189" i="16" s="1"/>
  <c r="H189" i="16"/>
  <c r="L189" i="16" s="1"/>
  <c r="I199" i="16"/>
  <c r="M199" i="16" s="1"/>
  <c r="H199" i="16"/>
  <c r="L199" i="16" s="1"/>
  <c r="N199" i="16"/>
  <c r="I204" i="16"/>
  <c r="M204" i="16" s="1"/>
  <c r="H204" i="16"/>
  <c r="L204" i="16" s="1"/>
  <c r="N204" i="16"/>
  <c r="I208" i="16"/>
  <c r="M208" i="16" s="1"/>
  <c r="H208" i="16"/>
  <c r="L208" i="16" s="1"/>
  <c r="N208" i="16"/>
  <c r="N49" i="16"/>
  <c r="I49" i="16"/>
  <c r="M49" i="16" s="1"/>
  <c r="N148" i="16"/>
  <c r="I148" i="16"/>
  <c r="M148" i="16" s="1"/>
  <c r="H148" i="16"/>
  <c r="L148" i="16" s="1"/>
  <c r="I232" i="16"/>
  <c r="M232" i="16" s="1"/>
  <c r="H232" i="16"/>
  <c r="L232" i="16" s="1"/>
  <c r="N232" i="16"/>
  <c r="K48" i="16"/>
  <c r="N51" i="16"/>
  <c r="N50" i="16" s="1"/>
  <c r="I51" i="16"/>
  <c r="M51" i="16" s="1"/>
  <c r="M50" i="16" s="1"/>
  <c r="I59" i="16"/>
  <c r="M59" i="16" s="1"/>
  <c r="N59" i="16"/>
  <c r="I61" i="16"/>
  <c r="M61" i="16" s="1"/>
  <c r="N61" i="16"/>
  <c r="I63" i="16"/>
  <c r="M63" i="16" s="1"/>
  <c r="N63" i="16"/>
  <c r="I65" i="16"/>
  <c r="M65" i="16" s="1"/>
  <c r="N65" i="16"/>
  <c r="I67" i="16"/>
  <c r="M67" i="16" s="1"/>
  <c r="N67" i="16"/>
  <c r="H69" i="16"/>
  <c r="L69" i="16" s="1"/>
  <c r="N69" i="16"/>
  <c r="I71" i="16"/>
  <c r="M71" i="16" s="1"/>
  <c r="N71" i="16"/>
  <c r="H71" i="16"/>
  <c r="L71" i="16" s="1"/>
  <c r="N74" i="16"/>
  <c r="I74" i="16"/>
  <c r="M74" i="16" s="1"/>
  <c r="H74" i="16"/>
  <c r="L74" i="16" s="1"/>
  <c r="N76" i="16"/>
  <c r="I76" i="16"/>
  <c r="M76" i="16" s="1"/>
  <c r="H76" i="16"/>
  <c r="L76" i="16" s="1"/>
  <c r="N85" i="16"/>
  <c r="N84" i="16" s="1"/>
  <c r="I85" i="16"/>
  <c r="M85" i="16" s="1"/>
  <c r="M84" i="16" s="1"/>
  <c r="H85" i="16"/>
  <c r="L85" i="16" s="1"/>
  <c r="L84" i="16" s="1"/>
  <c r="N88" i="16"/>
  <c r="I88" i="16"/>
  <c r="M88" i="16" s="1"/>
  <c r="H88" i="16"/>
  <c r="L88" i="16" s="1"/>
  <c r="N90" i="16"/>
  <c r="I90" i="16"/>
  <c r="M90" i="16" s="1"/>
  <c r="H90" i="16"/>
  <c r="L90" i="16" s="1"/>
  <c r="N92" i="16"/>
  <c r="I92" i="16"/>
  <c r="M92" i="16" s="1"/>
  <c r="H92" i="16"/>
  <c r="L92" i="16" s="1"/>
  <c r="N94" i="16"/>
  <c r="I94" i="16"/>
  <c r="M94" i="16" s="1"/>
  <c r="H94" i="16"/>
  <c r="L94" i="16" s="1"/>
  <c r="N103" i="16"/>
  <c r="I103" i="16"/>
  <c r="M103" i="16" s="1"/>
  <c r="H103" i="16"/>
  <c r="L103" i="16" s="1"/>
  <c r="N131" i="16"/>
  <c r="I131" i="16"/>
  <c r="M131" i="16" s="1"/>
  <c r="H131" i="16"/>
  <c r="L131" i="16" s="1"/>
  <c r="N179" i="16"/>
  <c r="I179" i="16"/>
  <c r="M179" i="16" s="1"/>
  <c r="H179" i="16"/>
  <c r="L179" i="16" s="1"/>
  <c r="N183" i="16"/>
  <c r="I183" i="16"/>
  <c r="M183" i="16" s="1"/>
  <c r="H183" i="16"/>
  <c r="L183" i="16" s="1"/>
  <c r="N187" i="16"/>
  <c r="I187" i="16"/>
  <c r="M187" i="16" s="1"/>
  <c r="H187" i="16"/>
  <c r="L187" i="16" s="1"/>
  <c r="N191" i="16"/>
  <c r="I191" i="16"/>
  <c r="M191" i="16" s="1"/>
  <c r="H191" i="16"/>
  <c r="L191" i="16" s="1"/>
  <c r="N72" i="16"/>
  <c r="I72" i="16"/>
  <c r="M72" i="16" s="1"/>
  <c r="N133" i="16"/>
  <c r="I133" i="16"/>
  <c r="M133" i="16" s="1"/>
  <c r="N137" i="16"/>
  <c r="I137" i="16"/>
  <c r="M137" i="16" s="1"/>
  <c r="M135" i="16" s="1"/>
  <c r="H137" i="16"/>
  <c r="L137" i="16" s="1"/>
  <c r="N139" i="16"/>
  <c r="I139" i="16"/>
  <c r="M139" i="16" s="1"/>
  <c r="H139" i="16"/>
  <c r="L139" i="16" s="1"/>
  <c r="N141" i="16"/>
  <c r="I141" i="16"/>
  <c r="M141" i="16" s="1"/>
  <c r="H141" i="16"/>
  <c r="L141" i="16" s="1"/>
  <c r="N150" i="16"/>
  <c r="I150" i="16"/>
  <c r="M150" i="16" s="1"/>
  <c r="N193" i="16"/>
  <c r="I193" i="16"/>
  <c r="M193" i="16" s="1"/>
  <c r="N195" i="16"/>
  <c r="I195" i="16"/>
  <c r="M195" i="16" s="1"/>
  <c r="I198" i="16"/>
  <c r="M198" i="16" s="1"/>
  <c r="H198" i="16"/>
  <c r="L198" i="16" s="1"/>
  <c r="N198" i="16"/>
  <c r="I207" i="16"/>
  <c r="M207" i="16" s="1"/>
  <c r="H207" i="16"/>
  <c r="L207" i="16" s="1"/>
  <c r="N207" i="16"/>
  <c r="I211" i="16"/>
  <c r="M211" i="16" s="1"/>
  <c r="H211" i="16"/>
  <c r="L211" i="16" s="1"/>
  <c r="N211" i="16"/>
  <c r="I213" i="16"/>
  <c r="M213" i="16" s="1"/>
  <c r="H213" i="16"/>
  <c r="L213" i="16" s="1"/>
  <c r="N213" i="16"/>
  <c r="I217" i="16"/>
  <c r="M217" i="16" s="1"/>
  <c r="H217" i="16"/>
  <c r="L217" i="16" s="1"/>
  <c r="N217" i="16"/>
  <c r="I221" i="16"/>
  <c r="M221" i="16" s="1"/>
  <c r="H221" i="16"/>
  <c r="L221" i="16" s="1"/>
  <c r="N221" i="16"/>
  <c r="N223" i="16"/>
  <c r="I226" i="16"/>
  <c r="M226" i="16" s="1"/>
  <c r="H226" i="16"/>
  <c r="L226" i="16" s="1"/>
  <c r="N226" i="16"/>
  <c r="N78" i="16"/>
  <c r="I78" i="16"/>
  <c r="M78" i="16" s="1"/>
  <c r="N79" i="16"/>
  <c r="I79" i="16"/>
  <c r="M79" i="16" s="1"/>
  <c r="N80" i="16"/>
  <c r="I80" i="16"/>
  <c r="M80" i="16" s="1"/>
  <c r="N81" i="16"/>
  <c r="I81" i="16"/>
  <c r="M81" i="16" s="1"/>
  <c r="N82" i="16"/>
  <c r="I82" i="16"/>
  <c r="M82" i="16" s="1"/>
  <c r="N83" i="16"/>
  <c r="I83" i="16"/>
  <c r="M83" i="16" s="1"/>
  <c r="N97" i="16"/>
  <c r="N96" i="16" s="1"/>
  <c r="I97" i="16"/>
  <c r="M97" i="16" s="1"/>
  <c r="N98" i="16"/>
  <c r="I98" i="16"/>
  <c r="M98" i="16" s="1"/>
  <c r="N99" i="16"/>
  <c r="I99" i="16"/>
  <c r="M99" i="16" s="1"/>
  <c r="N100" i="16"/>
  <c r="I100" i="16"/>
  <c r="M100" i="16" s="1"/>
  <c r="N109" i="16"/>
  <c r="I109" i="16"/>
  <c r="M109" i="16" s="1"/>
  <c r="N110" i="16"/>
  <c r="I110" i="16"/>
  <c r="M110" i="16" s="1"/>
  <c r="N111" i="16"/>
  <c r="I111" i="16"/>
  <c r="M111" i="16" s="1"/>
  <c r="N112" i="16"/>
  <c r="I112" i="16"/>
  <c r="M112" i="16" s="1"/>
  <c r="N113" i="16"/>
  <c r="I113" i="16"/>
  <c r="M113" i="16" s="1"/>
  <c r="N114" i="16"/>
  <c r="I114" i="16"/>
  <c r="M114" i="16" s="1"/>
  <c r="N115" i="16"/>
  <c r="I115" i="16"/>
  <c r="M115" i="16" s="1"/>
  <c r="N116" i="16"/>
  <c r="I116" i="16"/>
  <c r="M116" i="16" s="1"/>
  <c r="N117" i="16"/>
  <c r="I117" i="16"/>
  <c r="M117" i="16" s="1"/>
  <c r="N118" i="16"/>
  <c r="I118" i="16"/>
  <c r="M118" i="16" s="1"/>
  <c r="N119" i="16"/>
  <c r="I119" i="16"/>
  <c r="M119" i="16" s="1"/>
  <c r="N120" i="16"/>
  <c r="I120" i="16"/>
  <c r="M120" i="16" s="1"/>
  <c r="N121" i="16"/>
  <c r="I121" i="16"/>
  <c r="M121" i="16" s="1"/>
  <c r="N122" i="16"/>
  <c r="I122" i="16"/>
  <c r="M122" i="16" s="1"/>
  <c r="N123" i="16"/>
  <c r="I123" i="16"/>
  <c r="M123" i="16" s="1"/>
  <c r="N124" i="16"/>
  <c r="I124" i="16"/>
  <c r="M124" i="16" s="1"/>
  <c r="N125" i="16"/>
  <c r="I125" i="16"/>
  <c r="M125" i="16" s="1"/>
  <c r="N126" i="16"/>
  <c r="I126" i="16"/>
  <c r="M126" i="16" s="1"/>
  <c r="N127" i="16"/>
  <c r="I127" i="16"/>
  <c r="M127" i="16" s="1"/>
  <c r="N128" i="16"/>
  <c r="I128" i="16"/>
  <c r="M128" i="16" s="1"/>
  <c r="H133" i="16"/>
  <c r="L133" i="16" s="1"/>
  <c r="N144" i="16"/>
  <c r="I144" i="16"/>
  <c r="M144" i="16" s="1"/>
  <c r="H150" i="16"/>
  <c r="L150" i="16" s="1"/>
  <c r="N152" i="16"/>
  <c r="I152" i="16"/>
  <c r="M152" i="16" s="1"/>
  <c r="H193" i="16"/>
  <c r="L193" i="16" s="1"/>
  <c r="H195" i="16"/>
  <c r="L195" i="16" s="1"/>
  <c r="I205" i="16"/>
  <c r="M205" i="16" s="1"/>
  <c r="H205" i="16"/>
  <c r="L205" i="16" s="1"/>
  <c r="N205" i="16"/>
  <c r="N201" i="16" s="1"/>
  <c r="K206" i="16"/>
  <c r="K155" i="16" s="1"/>
  <c r="K216" i="16"/>
  <c r="I220" i="16"/>
  <c r="M220" i="16" s="1"/>
  <c r="H220" i="16"/>
  <c r="L220" i="16" s="1"/>
  <c r="N220" i="16"/>
  <c r="I231" i="16"/>
  <c r="M231" i="16" s="1"/>
  <c r="H231" i="16"/>
  <c r="L231" i="16" s="1"/>
  <c r="N231" i="16"/>
  <c r="I241" i="16"/>
  <c r="M241" i="16" s="1"/>
  <c r="H241" i="16"/>
  <c r="L241" i="16" s="1"/>
  <c r="N241" i="16"/>
  <c r="H78" i="16"/>
  <c r="L78" i="16" s="1"/>
  <c r="H79" i="16"/>
  <c r="L79" i="16" s="1"/>
  <c r="H80" i="16"/>
  <c r="L80" i="16" s="1"/>
  <c r="H81" i="16"/>
  <c r="L81" i="16" s="1"/>
  <c r="H82" i="16"/>
  <c r="L82" i="16" s="1"/>
  <c r="H83" i="16"/>
  <c r="L83" i="16" s="1"/>
  <c r="H97" i="16"/>
  <c r="L97" i="16" s="1"/>
  <c r="L96" i="16" s="1"/>
  <c r="H98" i="16"/>
  <c r="L98" i="16" s="1"/>
  <c r="H99" i="16"/>
  <c r="L99" i="16" s="1"/>
  <c r="H100" i="16"/>
  <c r="L100" i="16" s="1"/>
  <c r="H109" i="16"/>
  <c r="L109" i="16" s="1"/>
  <c r="H110" i="16"/>
  <c r="L110" i="16" s="1"/>
  <c r="H111" i="16"/>
  <c r="L111" i="16" s="1"/>
  <c r="H112" i="16"/>
  <c r="L112" i="16" s="1"/>
  <c r="H113" i="16"/>
  <c r="L113" i="16" s="1"/>
  <c r="H114" i="16"/>
  <c r="L114" i="16" s="1"/>
  <c r="H115" i="16"/>
  <c r="L115" i="16" s="1"/>
  <c r="H116" i="16"/>
  <c r="L116" i="16" s="1"/>
  <c r="H117" i="16"/>
  <c r="L117" i="16" s="1"/>
  <c r="H118" i="16"/>
  <c r="L118" i="16" s="1"/>
  <c r="H119" i="16"/>
  <c r="L119" i="16" s="1"/>
  <c r="H120" i="16"/>
  <c r="L120" i="16" s="1"/>
  <c r="H121" i="16"/>
  <c r="L121" i="16" s="1"/>
  <c r="H122" i="16"/>
  <c r="L122" i="16" s="1"/>
  <c r="H123" i="16"/>
  <c r="L123" i="16" s="1"/>
  <c r="H124" i="16"/>
  <c r="L124" i="16" s="1"/>
  <c r="H125" i="16"/>
  <c r="L125" i="16" s="1"/>
  <c r="H126" i="16"/>
  <c r="L126" i="16" s="1"/>
  <c r="H127" i="16"/>
  <c r="L127" i="16" s="1"/>
  <c r="N146" i="16"/>
  <c r="I146" i="16"/>
  <c r="M146" i="16" s="1"/>
  <c r="N154" i="16"/>
  <c r="I154" i="16"/>
  <c r="M154" i="16" s="1"/>
  <c r="N158" i="16"/>
  <c r="I158" i="16"/>
  <c r="M158" i="16" s="1"/>
  <c r="H158" i="16"/>
  <c r="L158" i="16" s="1"/>
  <c r="N160" i="16"/>
  <c r="I160" i="16"/>
  <c r="M160" i="16" s="1"/>
  <c r="H160" i="16"/>
  <c r="L160" i="16" s="1"/>
  <c r="N162" i="16"/>
  <c r="I162" i="16"/>
  <c r="M162" i="16" s="1"/>
  <c r="H162" i="16"/>
  <c r="L162" i="16" s="1"/>
  <c r="N164" i="16"/>
  <c r="I164" i="16"/>
  <c r="M164" i="16" s="1"/>
  <c r="H164" i="16"/>
  <c r="L164" i="16" s="1"/>
  <c r="N166" i="16"/>
  <c r="I166" i="16"/>
  <c r="M166" i="16" s="1"/>
  <c r="H166" i="16"/>
  <c r="L166" i="16" s="1"/>
  <c r="N168" i="16"/>
  <c r="I168" i="16"/>
  <c r="M168" i="16" s="1"/>
  <c r="H168" i="16"/>
  <c r="L168" i="16" s="1"/>
  <c r="N170" i="16"/>
  <c r="I170" i="16"/>
  <c r="M170" i="16" s="1"/>
  <c r="H170" i="16"/>
  <c r="L170" i="16" s="1"/>
  <c r="N172" i="16"/>
  <c r="I172" i="16"/>
  <c r="M172" i="16" s="1"/>
  <c r="H172" i="16"/>
  <c r="L172" i="16" s="1"/>
  <c r="N174" i="16"/>
  <c r="I174" i="16"/>
  <c r="M174" i="16" s="1"/>
  <c r="H174" i="16"/>
  <c r="L174" i="16" s="1"/>
  <c r="N176" i="16"/>
  <c r="I176" i="16"/>
  <c r="M176" i="16" s="1"/>
  <c r="H176" i="16"/>
  <c r="L176" i="16" s="1"/>
  <c r="I214" i="16"/>
  <c r="M214" i="16" s="1"/>
  <c r="H214" i="16"/>
  <c r="L214" i="16" s="1"/>
  <c r="N214" i="16"/>
  <c r="I227" i="16"/>
  <c r="M227" i="16" s="1"/>
  <c r="H227" i="16"/>
  <c r="L227" i="16" s="1"/>
  <c r="N227" i="16"/>
  <c r="I197" i="16"/>
  <c r="M197" i="16" s="1"/>
  <c r="H197" i="16"/>
  <c r="L197" i="16" s="1"/>
  <c r="N197" i="16"/>
  <c r="I203" i="16"/>
  <c r="M203" i="16" s="1"/>
  <c r="H203" i="16"/>
  <c r="L203" i="16" s="1"/>
  <c r="I210" i="16"/>
  <c r="M210" i="16" s="1"/>
  <c r="H210" i="16"/>
  <c r="L210" i="16" s="1"/>
  <c r="N210" i="16"/>
  <c r="I219" i="16"/>
  <c r="M219" i="16" s="1"/>
  <c r="H219" i="16"/>
  <c r="L219" i="16" s="1"/>
  <c r="N219" i="16"/>
  <c r="I225" i="16"/>
  <c r="M225" i="16" s="1"/>
  <c r="H225" i="16"/>
  <c r="L225" i="16" s="1"/>
  <c r="I234" i="16"/>
  <c r="M234" i="16" s="1"/>
  <c r="H234" i="16"/>
  <c r="L234" i="16" s="1"/>
  <c r="I237" i="16"/>
  <c r="M237" i="16" s="1"/>
  <c r="H237" i="16"/>
  <c r="L237" i="16" s="1"/>
  <c r="N237" i="16"/>
  <c r="I239" i="16"/>
  <c r="M239" i="16" s="1"/>
  <c r="H239" i="16"/>
  <c r="L239" i="16" s="1"/>
  <c r="N135" i="16"/>
  <c r="H178" i="16"/>
  <c r="L178" i="16" s="1"/>
  <c r="H180" i="16"/>
  <c r="L180" i="16" s="1"/>
  <c r="H182" i="16"/>
  <c r="L182" i="16" s="1"/>
  <c r="H184" i="16"/>
  <c r="L184" i="16" s="1"/>
  <c r="H186" i="16"/>
  <c r="L186" i="16" s="1"/>
  <c r="H188" i="16"/>
  <c r="L188" i="16" s="1"/>
  <c r="H190" i="16"/>
  <c r="L190" i="16" s="1"/>
  <c r="H194" i="16"/>
  <c r="L194" i="16" s="1"/>
  <c r="I196" i="16"/>
  <c r="M196" i="16" s="1"/>
  <c r="H196" i="16"/>
  <c r="L196" i="16" s="1"/>
  <c r="N196" i="16"/>
  <c r="I200" i="16"/>
  <c r="M200" i="16" s="1"/>
  <c r="H200" i="16"/>
  <c r="L200" i="16" s="1"/>
  <c r="N200" i="16"/>
  <c r="I202" i="16"/>
  <c r="M202" i="16" s="1"/>
  <c r="H202" i="16"/>
  <c r="L202" i="16" s="1"/>
  <c r="I209" i="16"/>
  <c r="M209" i="16" s="1"/>
  <c r="H209" i="16"/>
  <c r="L209" i="16" s="1"/>
  <c r="N209" i="16"/>
  <c r="I215" i="16"/>
  <c r="M215" i="16" s="1"/>
  <c r="H215" i="16"/>
  <c r="L215" i="16" s="1"/>
  <c r="I218" i="16"/>
  <c r="M218" i="16" s="1"/>
  <c r="H218" i="16"/>
  <c r="L218" i="16" s="1"/>
  <c r="N218" i="16"/>
  <c r="I222" i="16"/>
  <c r="M222" i="16" s="1"/>
  <c r="H222" i="16"/>
  <c r="L222" i="16" s="1"/>
  <c r="N222" i="16"/>
  <c r="I224" i="16"/>
  <c r="M224" i="16" s="1"/>
  <c r="H224" i="16"/>
  <c r="L224" i="16" s="1"/>
  <c r="I228" i="16"/>
  <c r="M228" i="16" s="1"/>
  <c r="H228" i="16"/>
  <c r="L228" i="16" s="1"/>
  <c r="I233" i="16"/>
  <c r="M233" i="16" s="1"/>
  <c r="H233" i="16"/>
  <c r="L233" i="16" s="1"/>
  <c r="I236" i="16"/>
  <c r="M236" i="16" s="1"/>
  <c r="H236" i="16"/>
  <c r="L236" i="16" s="1"/>
  <c r="N236" i="16"/>
  <c r="H75" i="10"/>
  <c r="K75" i="10" s="1"/>
  <c r="H124" i="10"/>
  <c r="K124" i="10" s="1"/>
  <c r="H149" i="10"/>
  <c r="K149" i="10" s="1"/>
  <c r="H163" i="10"/>
  <c r="K163" i="10" s="1"/>
  <c r="H197" i="10"/>
  <c r="K197" i="10" s="1"/>
  <c r="H215" i="10"/>
  <c r="K215" i="10" s="1"/>
  <c r="H232" i="10"/>
  <c r="K232" i="10" s="1"/>
  <c r="J145" i="4"/>
  <c r="J23" i="6"/>
  <c r="H88" i="6"/>
  <c r="K88" i="6" s="1"/>
  <c r="J95" i="6"/>
  <c r="H200" i="6"/>
  <c r="K200" i="6" s="1"/>
  <c r="J220" i="6"/>
  <c r="J27" i="8"/>
  <c r="H29" i="8"/>
  <c r="K29" i="8" s="1"/>
  <c r="J80" i="8"/>
  <c r="J137" i="8"/>
  <c r="H213" i="8"/>
  <c r="K213" i="8" s="1"/>
  <c r="H219" i="8"/>
  <c r="K219" i="8" s="1"/>
  <c r="J15" i="10"/>
  <c r="J24" i="10"/>
  <c r="H42" i="10"/>
  <c r="K42" i="10" s="1"/>
  <c r="H64" i="10"/>
  <c r="K64" i="10" s="1"/>
  <c r="H81" i="10"/>
  <c r="K81" i="10" s="1"/>
  <c r="H145" i="10"/>
  <c r="K145" i="10" s="1"/>
  <c r="H162" i="10"/>
  <c r="K162" i="10" s="1"/>
  <c r="H165" i="10"/>
  <c r="K165" i="10" s="1"/>
  <c r="H185" i="10"/>
  <c r="K185" i="10" s="1"/>
  <c r="H194" i="10"/>
  <c r="K194" i="10" s="1"/>
  <c r="J227" i="10"/>
  <c r="H62" i="8"/>
  <c r="K62" i="8" s="1"/>
  <c r="H98" i="10"/>
  <c r="K98" i="10" s="1"/>
  <c r="H146" i="10"/>
  <c r="K146" i="10" s="1"/>
  <c r="H174" i="10"/>
  <c r="K174" i="10" s="1"/>
  <c r="H203" i="10"/>
  <c r="K203" i="10" s="1"/>
  <c r="J114" i="2"/>
  <c r="H38" i="4"/>
  <c r="K38" i="4" s="1"/>
  <c r="J62" i="6"/>
  <c r="J67" i="6"/>
  <c r="J150" i="6"/>
  <c r="H98" i="8"/>
  <c r="K98" i="8" s="1"/>
  <c r="H150" i="8"/>
  <c r="K150" i="8" s="1"/>
  <c r="J172" i="8"/>
  <c r="H218" i="8"/>
  <c r="K218" i="8" s="1"/>
  <c r="H31" i="10"/>
  <c r="K31" i="10" s="1"/>
  <c r="H61" i="10"/>
  <c r="K61" i="10" s="1"/>
  <c r="H66" i="10"/>
  <c r="K66" i="10" s="1"/>
  <c r="J72" i="10"/>
  <c r="H80" i="10"/>
  <c r="K80" i="10" s="1"/>
  <c r="J107" i="10"/>
  <c r="H128" i="10"/>
  <c r="K128" i="10" s="1"/>
  <c r="H137" i="10"/>
  <c r="K137" i="10" s="1"/>
  <c r="H159" i="10"/>
  <c r="K159" i="10" s="1"/>
  <c r="H184" i="10"/>
  <c r="K184" i="10" s="1"/>
  <c r="H189" i="10"/>
  <c r="K189" i="10" s="1"/>
  <c r="H193" i="10"/>
  <c r="K193" i="10" s="1"/>
  <c r="H205" i="10"/>
  <c r="K205" i="10" s="1"/>
  <c r="H222" i="10"/>
  <c r="K222" i="10" s="1"/>
  <c r="J226" i="10"/>
  <c r="J11" i="14"/>
  <c r="J64" i="14"/>
  <c r="H64" i="14"/>
  <c r="K64" i="14" s="1"/>
  <c r="J74" i="14"/>
  <c r="H74" i="14"/>
  <c r="K74" i="14" s="1"/>
  <c r="J141" i="14"/>
  <c r="H141" i="14"/>
  <c r="K141" i="14" s="1"/>
  <c r="H12" i="14"/>
  <c r="K12" i="14" s="1"/>
  <c r="H16" i="14"/>
  <c r="K16" i="14" s="1"/>
  <c r="H21" i="14"/>
  <c r="K21" i="14" s="1"/>
  <c r="K20" i="14" s="1"/>
  <c r="H26" i="14"/>
  <c r="K26" i="14" s="1"/>
  <c r="K25" i="14" s="1"/>
  <c r="H34" i="14"/>
  <c r="K34" i="14" s="1"/>
  <c r="J34" i="14"/>
  <c r="H44" i="14"/>
  <c r="K44" i="14" s="1"/>
  <c r="J44" i="14"/>
  <c r="H54" i="14"/>
  <c r="K54" i="14" s="1"/>
  <c r="K52" i="14" s="1"/>
  <c r="J54" i="14"/>
  <c r="H62" i="14"/>
  <c r="K62" i="14" s="1"/>
  <c r="J62" i="14"/>
  <c r="J98" i="14"/>
  <c r="H98" i="14"/>
  <c r="K98" i="14" s="1"/>
  <c r="K96" i="14" s="1"/>
  <c r="J104" i="14"/>
  <c r="H104" i="14"/>
  <c r="K104" i="14" s="1"/>
  <c r="I105" i="14"/>
  <c r="J118" i="14"/>
  <c r="H118" i="14"/>
  <c r="K118" i="14" s="1"/>
  <c r="J205" i="14"/>
  <c r="J201" i="14" s="1"/>
  <c r="H205" i="14"/>
  <c r="K205" i="14" s="1"/>
  <c r="J219" i="14"/>
  <c r="H219" i="14"/>
  <c r="K219" i="14" s="1"/>
  <c r="J114" i="14"/>
  <c r="H114" i="14"/>
  <c r="K114" i="14" s="1"/>
  <c r="J225" i="14"/>
  <c r="H225" i="14"/>
  <c r="K225" i="14" s="1"/>
  <c r="I33" i="14"/>
  <c r="I32" i="14" s="1"/>
  <c r="J42" i="14"/>
  <c r="H42" i="14"/>
  <c r="K42" i="14" s="1"/>
  <c r="J60" i="14"/>
  <c r="H60" i="14"/>
  <c r="K60" i="14" s="1"/>
  <c r="J88" i="14"/>
  <c r="H88" i="14"/>
  <c r="K88" i="14" s="1"/>
  <c r="J122" i="14"/>
  <c r="H122" i="14"/>
  <c r="K122" i="14" s="1"/>
  <c r="H126" i="14"/>
  <c r="K126" i="14" s="1"/>
  <c r="J126" i="14"/>
  <c r="H142" i="14"/>
  <c r="K142" i="14" s="1"/>
  <c r="J142" i="14"/>
  <c r="J151" i="14"/>
  <c r="H151" i="14"/>
  <c r="K151" i="14" s="1"/>
  <c r="J185" i="14"/>
  <c r="H185" i="14"/>
  <c r="K185" i="14" s="1"/>
  <c r="J36" i="14"/>
  <c r="H36" i="14"/>
  <c r="K36" i="14" s="1"/>
  <c r="J46" i="14"/>
  <c r="H46" i="14"/>
  <c r="K46" i="14" s="1"/>
  <c r="J52" i="14"/>
  <c r="J80" i="14"/>
  <c r="H80" i="14"/>
  <c r="K80" i="14" s="1"/>
  <c r="K77" i="14" s="1"/>
  <c r="J96" i="14"/>
  <c r="J125" i="14"/>
  <c r="H125" i="14"/>
  <c r="K125" i="14" s="1"/>
  <c r="H31" i="14"/>
  <c r="K31" i="14" s="1"/>
  <c r="J31" i="14"/>
  <c r="H38" i="14"/>
  <c r="K38" i="14" s="1"/>
  <c r="J38" i="14"/>
  <c r="H40" i="14"/>
  <c r="K40" i="14" s="1"/>
  <c r="J40" i="14"/>
  <c r="J39" i="14" s="1"/>
  <c r="H58" i="14"/>
  <c r="K58" i="14" s="1"/>
  <c r="K57" i="14" s="1"/>
  <c r="J58" i="14"/>
  <c r="J57" i="14" s="1"/>
  <c r="H66" i="14"/>
  <c r="K66" i="14" s="1"/>
  <c r="J66" i="14"/>
  <c r="J70" i="14"/>
  <c r="J68" i="14" s="1"/>
  <c r="H70" i="14"/>
  <c r="K70" i="14" s="1"/>
  <c r="K68" i="14" s="1"/>
  <c r="I77" i="14"/>
  <c r="I56" i="14" s="1"/>
  <c r="I86" i="14"/>
  <c r="J92" i="14"/>
  <c r="H92" i="14"/>
  <c r="K92" i="14" s="1"/>
  <c r="K101" i="14"/>
  <c r="K105" i="14"/>
  <c r="K106" i="14"/>
  <c r="J110" i="14"/>
  <c r="J108" i="14" s="1"/>
  <c r="H110" i="14"/>
  <c r="K110" i="14" s="1"/>
  <c r="K108" i="14" s="1"/>
  <c r="K201" i="14"/>
  <c r="J211" i="14"/>
  <c r="H211" i="14"/>
  <c r="K211" i="14" s="1"/>
  <c r="J72" i="14"/>
  <c r="J76" i="14"/>
  <c r="J78" i="14"/>
  <c r="J77" i="14" s="1"/>
  <c r="J82" i="14"/>
  <c r="J90" i="14"/>
  <c r="J94" i="14"/>
  <c r="J100" i="14"/>
  <c r="J102" i="14"/>
  <c r="J101" i="14" s="1"/>
  <c r="J112" i="14"/>
  <c r="J116" i="14"/>
  <c r="J120" i="14"/>
  <c r="J159" i="14"/>
  <c r="H159" i="14"/>
  <c r="K159" i="14" s="1"/>
  <c r="J189" i="14"/>
  <c r="H189" i="14"/>
  <c r="K189" i="14" s="1"/>
  <c r="K216" i="14"/>
  <c r="J223" i="14"/>
  <c r="J241" i="14"/>
  <c r="J238" i="14" s="1"/>
  <c r="H241" i="14"/>
  <c r="K241" i="14" s="1"/>
  <c r="K238" i="14" s="1"/>
  <c r="J163" i="14"/>
  <c r="H163" i="14"/>
  <c r="K163" i="14" s="1"/>
  <c r="K156" i="14" s="1"/>
  <c r="I177" i="14"/>
  <c r="I155" i="14" s="1"/>
  <c r="I242" i="14" s="1"/>
  <c r="J195" i="14"/>
  <c r="H195" i="14"/>
  <c r="K195" i="14" s="1"/>
  <c r="K223" i="14"/>
  <c r="J233" i="14"/>
  <c r="J230" i="14" s="1"/>
  <c r="H233" i="14"/>
  <c r="K233" i="14" s="1"/>
  <c r="K230" i="14" s="1"/>
  <c r="J237" i="14"/>
  <c r="H237" i="14"/>
  <c r="K237" i="14" s="1"/>
  <c r="K235" i="14" s="1"/>
  <c r="H129" i="14"/>
  <c r="K129" i="14" s="1"/>
  <c r="J130" i="14"/>
  <c r="H137" i="14"/>
  <c r="K137" i="14" s="1"/>
  <c r="K135" i="14" s="1"/>
  <c r="J144" i="14"/>
  <c r="J143" i="14" s="1"/>
  <c r="K155" i="14"/>
  <c r="J167" i="14"/>
  <c r="H167" i="14"/>
  <c r="K167" i="14" s="1"/>
  <c r="J171" i="14"/>
  <c r="H171" i="14"/>
  <c r="K171" i="14" s="1"/>
  <c r="J175" i="14"/>
  <c r="H175" i="14"/>
  <c r="K175" i="14" s="1"/>
  <c r="J181" i="14"/>
  <c r="J177" i="14" s="1"/>
  <c r="H181" i="14"/>
  <c r="K181" i="14" s="1"/>
  <c r="K177" i="14" s="1"/>
  <c r="J199" i="14"/>
  <c r="H199" i="14"/>
  <c r="K199" i="14" s="1"/>
  <c r="K192" i="14" s="1"/>
  <c r="J207" i="14"/>
  <c r="J206" i="14" s="1"/>
  <c r="H207" i="14"/>
  <c r="K207" i="14" s="1"/>
  <c r="K206" i="14" s="1"/>
  <c r="J213" i="14"/>
  <c r="J212" i="14" s="1"/>
  <c r="H213" i="14"/>
  <c r="K213" i="14" s="1"/>
  <c r="K212" i="14" s="1"/>
  <c r="J235" i="14"/>
  <c r="J221" i="14"/>
  <c r="H36" i="10"/>
  <c r="K36" i="10" s="1"/>
  <c r="J36" i="10"/>
  <c r="J76" i="10"/>
  <c r="H76" i="10"/>
  <c r="K76" i="10" s="1"/>
  <c r="H118" i="2"/>
  <c r="K118" i="2" s="1"/>
  <c r="J172" i="6"/>
  <c r="H198" i="6"/>
  <c r="K198" i="6" s="1"/>
  <c r="J17" i="8"/>
  <c r="H44" i="8"/>
  <c r="K44" i="8" s="1"/>
  <c r="J47" i="8"/>
  <c r="J66" i="8"/>
  <c r="H122" i="8"/>
  <c r="K122" i="8" s="1"/>
  <c r="J134" i="8"/>
  <c r="H142" i="8"/>
  <c r="K142" i="8" s="1"/>
  <c r="H146" i="8"/>
  <c r="K146" i="8" s="1"/>
  <c r="H151" i="8"/>
  <c r="K151" i="8" s="1"/>
  <c r="H22" i="10"/>
  <c r="K22" i="10" s="1"/>
  <c r="J22" i="10"/>
  <c r="J65" i="10"/>
  <c r="H65" i="10"/>
  <c r="K65" i="10" s="1"/>
  <c r="J158" i="10"/>
  <c r="H158" i="10"/>
  <c r="K158" i="10" s="1"/>
  <c r="J221" i="10"/>
  <c r="H221" i="10"/>
  <c r="K221" i="10" s="1"/>
  <c r="J120" i="6"/>
  <c r="J176" i="6"/>
  <c r="J208" i="6"/>
  <c r="J60" i="8"/>
  <c r="J94" i="8"/>
  <c r="J125" i="8"/>
  <c r="J133" i="8"/>
  <c r="J159" i="8"/>
  <c r="H159" i="8"/>
  <c r="K159" i="8" s="1"/>
  <c r="H198" i="8"/>
  <c r="K198" i="8" s="1"/>
  <c r="J198" i="8"/>
  <c r="H129" i="10"/>
  <c r="K129" i="10" s="1"/>
  <c r="J129" i="10"/>
  <c r="J207" i="10"/>
  <c r="H207" i="10"/>
  <c r="K207" i="10" s="1"/>
  <c r="J218" i="10"/>
  <c r="H218" i="10"/>
  <c r="K218" i="10" s="1"/>
  <c r="H239" i="10"/>
  <c r="K239" i="10" s="1"/>
  <c r="J239" i="10"/>
  <c r="H185" i="8"/>
  <c r="K185" i="8" s="1"/>
  <c r="J185" i="8"/>
  <c r="J105" i="10"/>
  <c r="J106" i="10"/>
  <c r="J139" i="10"/>
  <c r="H139" i="10"/>
  <c r="K139" i="10" s="1"/>
  <c r="J161" i="10"/>
  <c r="H161" i="10"/>
  <c r="K161" i="10" s="1"/>
  <c r="H181" i="10"/>
  <c r="K181" i="10" s="1"/>
  <c r="J181" i="10"/>
  <c r="H208" i="10"/>
  <c r="K208" i="10" s="1"/>
  <c r="J208" i="10"/>
  <c r="J189" i="2"/>
  <c r="J71" i="4"/>
  <c r="J168" i="4"/>
  <c r="J182" i="4"/>
  <c r="J13" i="6"/>
  <c r="J138" i="6"/>
  <c r="J146" i="6"/>
  <c r="H100" i="8"/>
  <c r="K100" i="8" s="1"/>
  <c r="H149" i="8"/>
  <c r="K149" i="8" s="1"/>
  <c r="J149" i="8"/>
  <c r="H167" i="8"/>
  <c r="K167" i="8" s="1"/>
  <c r="H44" i="10"/>
  <c r="K44" i="10" s="1"/>
  <c r="J44" i="10"/>
  <c r="J78" i="10"/>
  <c r="H78" i="10"/>
  <c r="K78" i="10" s="1"/>
  <c r="H94" i="10"/>
  <c r="K94" i="10" s="1"/>
  <c r="J94" i="10"/>
  <c r="J114" i="10"/>
  <c r="H114" i="10"/>
  <c r="K114" i="10" s="1"/>
  <c r="J153" i="10"/>
  <c r="H153" i="10"/>
  <c r="K153" i="10" s="1"/>
  <c r="J173" i="10"/>
  <c r="H173" i="10"/>
  <c r="K173" i="10" s="1"/>
  <c r="J188" i="8"/>
  <c r="J17" i="10"/>
  <c r="J79" i="10"/>
  <c r="J90" i="10"/>
  <c r="J110" i="10"/>
  <c r="J179" i="10"/>
  <c r="J182" i="10"/>
  <c r="J186" i="10"/>
  <c r="J191" i="10"/>
  <c r="J209" i="10"/>
  <c r="H228" i="10"/>
  <c r="K228" i="10" s="1"/>
  <c r="H46" i="6"/>
  <c r="K46" i="6" s="1"/>
  <c r="J46" i="6"/>
  <c r="H78" i="6"/>
  <c r="K78" i="6" s="1"/>
  <c r="J78" i="6"/>
  <c r="H184" i="6"/>
  <c r="K184" i="6" s="1"/>
  <c r="J184" i="6"/>
  <c r="J207" i="8"/>
  <c r="H207" i="8"/>
  <c r="K207" i="8" s="1"/>
  <c r="J131" i="10"/>
  <c r="H131" i="10"/>
  <c r="K131" i="10" s="1"/>
  <c r="J204" i="4"/>
  <c r="H204" i="4"/>
  <c r="K204" i="4" s="1"/>
  <c r="H74" i="8"/>
  <c r="K74" i="8" s="1"/>
  <c r="J74" i="8"/>
  <c r="H193" i="8"/>
  <c r="K193" i="8" s="1"/>
  <c r="J193" i="8"/>
  <c r="H27" i="10"/>
  <c r="K27" i="10" s="1"/>
  <c r="J27" i="10"/>
  <c r="J47" i="10"/>
  <c r="H47" i="10"/>
  <c r="K47" i="10" s="1"/>
  <c r="J87" i="10"/>
  <c r="J119" i="10"/>
  <c r="H119" i="10"/>
  <c r="K119" i="10" s="1"/>
  <c r="H123" i="10"/>
  <c r="K123" i="10" s="1"/>
  <c r="H157" i="10"/>
  <c r="K157" i="10" s="1"/>
  <c r="K155" i="10" s="1"/>
  <c r="H213" i="10"/>
  <c r="K213" i="10" s="1"/>
  <c r="H217" i="10"/>
  <c r="K217" i="10" s="1"/>
  <c r="J74" i="2"/>
  <c r="J100" i="2"/>
  <c r="J60" i="4"/>
  <c r="H72" i="4"/>
  <c r="K72" i="4" s="1"/>
  <c r="J75" i="4"/>
  <c r="H99" i="4"/>
  <c r="K99" i="4" s="1"/>
  <c r="J188" i="4"/>
  <c r="J191" i="4"/>
  <c r="J202" i="4"/>
  <c r="H28" i="6"/>
  <c r="K28" i="6" s="1"/>
  <c r="J28" i="6"/>
  <c r="H104" i="6"/>
  <c r="K104" i="6" s="1"/>
  <c r="J104" i="6"/>
  <c r="H126" i="6"/>
  <c r="K126" i="6" s="1"/>
  <c r="J126" i="6"/>
  <c r="H160" i="6"/>
  <c r="K160" i="6" s="1"/>
  <c r="J160" i="6"/>
  <c r="J162" i="6"/>
  <c r="H162" i="6"/>
  <c r="K162" i="6" s="1"/>
  <c r="J188" i="6"/>
  <c r="H49" i="8"/>
  <c r="K49" i="8" s="1"/>
  <c r="J49" i="8"/>
  <c r="H78" i="8"/>
  <c r="K78" i="8" s="1"/>
  <c r="J78" i="8"/>
  <c r="H112" i="8"/>
  <c r="K112" i="8" s="1"/>
  <c r="H114" i="8"/>
  <c r="K114" i="8" s="1"/>
  <c r="J114" i="8"/>
  <c r="H138" i="8"/>
  <c r="K138" i="8" s="1"/>
  <c r="J138" i="8"/>
  <c r="H189" i="8"/>
  <c r="K189" i="8" s="1"/>
  <c r="J189" i="8"/>
  <c r="H203" i="8"/>
  <c r="K203" i="8" s="1"/>
  <c r="J203" i="8"/>
  <c r="J210" i="8"/>
  <c r="H210" i="8"/>
  <c r="K210" i="8" s="1"/>
  <c r="H222" i="8"/>
  <c r="K222" i="8" s="1"/>
  <c r="H29" i="10"/>
  <c r="K29" i="10" s="1"/>
  <c r="H62" i="10"/>
  <c r="K62" i="10" s="1"/>
  <c r="H69" i="10"/>
  <c r="K69" i="10" s="1"/>
  <c r="J69" i="10"/>
  <c r="H73" i="10"/>
  <c r="K73" i="10" s="1"/>
  <c r="J73" i="10"/>
  <c r="J77" i="10"/>
  <c r="H88" i="10"/>
  <c r="K88" i="10" s="1"/>
  <c r="J92" i="10"/>
  <c r="H100" i="10"/>
  <c r="K100" i="10" s="1"/>
  <c r="J100" i="10"/>
  <c r="J120" i="10"/>
  <c r="H122" i="10"/>
  <c r="K122" i="10" s="1"/>
  <c r="H171" i="10"/>
  <c r="K171" i="10" s="1"/>
  <c r="J171" i="10"/>
  <c r="J195" i="10"/>
  <c r="H195" i="10"/>
  <c r="K195" i="10" s="1"/>
  <c r="J210" i="10"/>
  <c r="H210" i="10"/>
  <c r="K210" i="10" s="1"/>
  <c r="J80" i="6"/>
  <c r="H80" i="6"/>
  <c r="K80" i="6" s="1"/>
  <c r="H141" i="8"/>
  <c r="K141" i="8" s="1"/>
  <c r="J141" i="8"/>
  <c r="H204" i="8"/>
  <c r="K204" i="8" s="1"/>
  <c r="J204" i="8"/>
  <c r="H23" i="10"/>
  <c r="K23" i="10" s="1"/>
  <c r="J23" i="10"/>
  <c r="J51" i="10"/>
  <c r="J50" i="10" s="1"/>
  <c r="J48" i="10" s="1"/>
  <c r="H51" i="10"/>
  <c r="K51" i="10" s="1"/>
  <c r="K50" i="10" s="1"/>
  <c r="H63" i="10"/>
  <c r="K63" i="10" s="1"/>
  <c r="J63" i="10"/>
  <c r="J71" i="10"/>
  <c r="H71" i="10"/>
  <c r="K71" i="10" s="1"/>
  <c r="J188" i="10"/>
  <c r="H188" i="10"/>
  <c r="K188" i="10" s="1"/>
  <c r="H76" i="6"/>
  <c r="K76" i="6" s="1"/>
  <c r="J76" i="6"/>
  <c r="H14" i="8"/>
  <c r="K14" i="8" s="1"/>
  <c r="J14" i="8"/>
  <c r="H22" i="8"/>
  <c r="K22" i="8" s="1"/>
  <c r="J22" i="8"/>
  <c r="H88" i="8"/>
  <c r="K88" i="8" s="1"/>
  <c r="H90" i="8"/>
  <c r="K90" i="8" s="1"/>
  <c r="J90" i="8"/>
  <c r="H157" i="8"/>
  <c r="K157" i="8" s="1"/>
  <c r="K155" i="8" s="1"/>
  <c r="J157" i="8"/>
  <c r="J155" i="8" s="1"/>
  <c r="H217" i="8"/>
  <c r="K217" i="8" s="1"/>
  <c r="J217" i="8"/>
  <c r="J224" i="8"/>
  <c r="H224" i="8"/>
  <c r="K224" i="8" s="1"/>
  <c r="H30" i="10"/>
  <c r="K30" i="10" s="1"/>
  <c r="H38" i="10"/>
  <c r="K38" i="10" s="1"/>
  <c r="J38" i="10"/>
  <c r="H59" i="10"/>
  <c r="K59" i="10" s="1"/>
  <c r="J59" i="10"/>
  <c r="H74" i="10"/>
  <c r="K74" i="10" s="1"/>
  <c r="H91" i="10"/>
  <c r="K91" i="10" s="1"/>
  <c r="J91" i="10"/>
  <c r="H95" i="10"/>
  <c r="K95" i="10" s="1"/>
  <c r="J95" i="10"/>
  <c r="K105" i="10"/>
  <c r="K106" i="10"/>
  <c r="H126" i="10"/>
  <c r="K126" i="10" s="1"/>
  <c r="H160" i="10"/>
  <c r="K160" i="10" s="1"/>
  <c r="J160" i="10"/>
  <c r="H202" i="10"/>
  <c r="K202" i="10" s="1"/>
  <c r="J202" i="10"/>
  <c r="J201" i="10" s="1"/>
  <c r="H211" i="10"/>
  <c r="K211" i="10" s="1"/>
  <c r="H220" i="10"/>
  <c r="K220" i="10" s="1"/>
  <c r="J220" i="10"/>
  <c r="H231" i="10"/>
  <c r="K231" i="10" s="1"/>
  <c r="H241" i="10"/>
  <c r="K241" i="10" s="1"/>
  <c r="J241" i="10"/>
  <c r="J69" i="2"/>
  <c r="J49" i="4"/>
  <c r="J48" i="4" s="1"/>
  <c r="J187" i="4"/>
  <c r="J190" i="4"/>
  <c r="J196" i="4"/>
  <c r="H210" i="4"/>
  <c r="K210" i="4" s="1"/>
  <c r="J210" i="4"/>
  <c r="H24" i="6"/>
  <c r="K24" i="6" s="1"/>
  <c r="J24" i="6"/>
  <c r="H13" i="8"/>
  <c r="K13" i="8" s="1"/>
  <c r="J13" i="8"/>
  <c r="H64" i="8"/>
  <c r="K64" i="8" s="1"/>
  <c r="J64" i="8"/>
  <c r="J102" i="8"/>
  <c r="H102" i="8"/>
  <c r="K102" i="8" s="1"/>
  <c r="K101" i="8" s="1"/>
  <c r="J154" i="8"/>
  <c r="H154" i="8"/>
  <c r="K154" i="8" s="1"/>
  <c r="H166" i="8"/>
  <c r="K166" i="8" s="1"/>
  <c r="H174" i="8"/>
  <c r="K174" i="8" s="1"/>
  <c r="H194" i="8"/>
  <c r="K194" i="8" s="1"/>
  <c r="J194" i="8"/>
  <c r="H221" i="8"/>
  <c r="K221" i="8" s="1"/>
  <c r="J221" i="8"/>
  <c r="H227" i="8"/>
  <c r="K227" i="8" s="1"/>
  <c r="J227" i="8"/>
  <c r="H28" i="10"/>
  <c r="K28" i="10" s="1"/>
  <c r="J28" i="10"/>
  <c r="H45" i="10"/>
  <c r="K45" i="10" s="1"/>
  <c r="J45" i="10"/>
  <c r="H58" i="10"/>
  <c r="K58" i="10" s="1"/>
  <c r="J58" i="10"/>
  <c r="J70" i="10"/>
  <c r="J82" i="10"/>
  <c r="H82" i="10"/>
  <c r="K82" i="10" s="1"/>
  <c r="J93" i="10"/>
  <c r="H93" i="10"/>
  <c r="K93" i="10" s="1"/>
  <c r="J104" i="10"/>
  <c r="H117" i="10"/>
  <c r="K117" i="10" s="1"/>
  <c r="J117" i="10"/>
  <c r="H121" i="10"/>
  <c r="K121" i="10" s="1"/>
  <c r="J121" i="10"/>
  <c r="H136" i="10"/>
  <c r="K136" i="10" s="1"/>
  <c r="H144" i="10"/>
  <c r="K144" i="10" s="1"/>
  <c r="J144" i="10"/>
  <c r="J143" i="10" s="1"/>
  <c r="J187" i="10"/>
  <c r="H214" i="10"/>
  <c r="K214" i="10" s="1"/>
  <c r="K212" i="10" s="1"/>
  <c r="J214" i="10"/>
  <c r="J212" i="10" s="1"/>
  <c r="H225" i="10"/>
  <c r="K225" i="10" s="1"/>
  <c r="J225" i="10"/>
  <c r="J223" i="10" s="1"/>
  <c r="H70" i="6"/>
  <c r="K70" i="6" s="1"/>
  <c r="H132" i="6"/>
  <c r="K132" i="6" s="1"/>
  <c r="H38" i="8"/>
  <c r="K38" i="8" s="1"/>
  <c r="H40" i="8"/>
  <c r="K40" i="8" s="1"/>
  <c r="H54" i="8"/>
  <c r="K54" i="8" s="1"/>
  <c r="H116" i="8"/>
  <c r="K116" i="8" s="1"/>
  <c r="I32" i="10"/>
  <c r="I56" i="10"/>
  <c r="H34" i="10"/>
  <c r="K34" i="10" s="1"/>
  <c r="H40" i="10"/>
  <c r="K40" i="10" s="1"/>
  <c r="H49" i="10"/>
  <c r="K49" i="10" s="1"/>
  <c r="H112" i="10"/>
  <c r="K112" i="10" s="1"/>
  <c r="H234" i="10"/>
  <c r="K234" i="10" s="1"/>
  <c r="J234" i="10"/>
  <c r="H138" i="10"/>
  <c r="K138" i="10" s="1"/>
  <c r="J138" i="10"/>
  <c r="J135" i="10" s="1"/>
  <c r="H164" i="10"/>
  <c r="K164" i="10" s="1"/>
  <c r="J164" i="10"/>
  <c r="H12" i="10"/>
  <c r="K12" i="10" s="1"/>
  <c r="H53" i="10"/>
  <c r="K53" i="10" s="1"/>
  <c r="H54" i="10"/>
  <c r="K54" i="10" s="1"/>
  <c r="H102" i="10"/>
  <c r="K102" i="10" s="1"/>
  <c r="K101" i="10" s="1"/>
  <c r="I108" i="10"/>
  <c r="I105" i="10" s="1"/>
  <c r="J151" i="10"/>
  <c r="H151" i="10"/>
  <c r="K151" i="10" s="1"/>
  <c r="H16" i="10"/>
  <c r="K16" i="10" s="1"/>
  <c r="H21" i="10"/>
  <c r="K21" i="10" s="1"/>
  <c r="H26" i="10"/>
  <c r="K26" i="10" s="1"/>
  <c r="H37" i="10"/>
  <c r="K37" i="10" s="1"/>
  <c r="H43" i="10"/>
  <c r="K43" i="10" s="1"/>
  <c r="J67" i="10"/>
  <c r="J83" i="10"/>
  <c r="H89" i="10"/>
  <c r="K89" i="10" s="1"/>
  <c r="I96" i="10"/>
  <c r="I86" i="10" s="1"/>
  <c r="H99" i="10"/>
  <c r="K99" i="10" s="1"/>
  <c r="J109" i="10"/>
  <c r="H115" i="10"/>
  <c r="K115" i="10" s="1"/>
  <c r="J125" i="10"/>
  <c r="J134" i="10"/>
  <c r="H134" i="10"/>
  <c r="K134" i="10" s="1"/>
  <c r="J166" i="10"/>
  <c r="H166" i="10"/>
  <c r="K166" i="10" s="1"/>
  <c r="H190" i="10"/>
  <c r="K190" i="10" s="1"/>
  <c r="J190" i="10"/>
  <c r="K216" i="10"/>
  <c r="J230" i="10"/>
  <c r="J167" i="10"/>
  <c r="H167" i="10"/>
  <c r="K167" i="10" s="1"/>
  <c r="H13" i="10"/>
  <c r="K13" i="10" s="1"/>
  <c r="H111" i="10"/>
  <c r="K111" i="10" s="1"/>
  <c r="K108" i="10" s="1"/>
  <c r="J141" i="10"/>
  <c r="H141" i="10"/>
  <c r="K141" i="10" s="1"/>
  <c r="H148" i="10"/>
  <c r="K148" i="10" s="1"/>
  <c r="J148" i="10"/>
  <c r="I156" i="10"/>
  <c r="J198" i="10"/>
  <c r="H198" i="10"/>
  <c r="K198" i="10" s="1"/>
  <c r="J14" i="10"/>
  <c r="J35" i="10"/>
  <c r="J33" i="10" s="1"/>
  <c r="J41" i="10"/>
  <c r="J55" i="10"/>
  <c r="J52" i="10" s="1"/>
  <c r="I68" i="10"/>
  <c r="J97" i="10"/>
  <c r="J96" i="10" s="1"/>
  <c r="J103" i="10"/>
  <c r="J113" i="10"/>
  <c r="H132" i="10"/>
  <c r="K132" i="10" s="1"/>
  <c r="J132" i="10"/>
  <c r="J130" i="10" s="1"/>
  <c r="H140" i="10"/>
  <c r="K140" i="10" s="1"/>
  <c r="J150" i="10"/>
  <c r="H150" i="10"/>
  <c r="K150" i="10" s="1"/>
  <c r="H196" i="10"/>
  <c r="K196" i="10" s="1"/>
  <c r="J196" i="10"/>
  <c r="J199" i="10"/>
  <c r="H199" i="10"/>
  <c r="K199" i="10" s="1"/>
  <c r="H154" i="10"/>
  <c r="K154" i="10" s="1"/>
  <c r="H170" i="10"/>
  <c r="K170" i="10" s="1"/>
  <c r="I177" i="10"/>
  <c r="H180" i="10"/>
  <c r="K180" i="10" s="1"/>
  <c r="H224" i="10"/>
  <c r="K224" i="10" s="1"/>
  <c r="K223" i="10" s="1"/>
  <c r="H240" i="10"/>
  <c r="K240" i="10" s="1"/>
  <c r="J142" i="10"/>
  <c r="J152" i="10"/>
  <c r="J168" i="10"/>
  <c r="J178" i="10"/>
  <c r="J200" i="10"/>
  <c r="I235" i="10"/>
  <c r="I229" i="10" s="1"/>
  <c r="H24" i="4"/>
  <c r="K24" i="4" s="1"/>
  <c r="J24" i="4"/>
  <c r="H22" i="6"/>
  <c r="K22" i="6" s="1"/>
  <c r="J22" i="6"/>
  <c r="H91" i="6"/>
  <c r="K91" i="6" s="1"/>
  <c r="J91" i="6"/>
  <c r="J144" i="6"/>
  <c r="H144" i="6"/>
  <c r="K144" i="6" s="1"/>
  <c r="K143" i="6" s="1"/>
  <c r="H42" i="8"/>
  <c r="K42" i="8" s="1"/>
  <c r="J42" i="8"/>
  <c r="H129" i="8"/>
  <c r="K129" i="8" s="1"/>
  <c r="J129" i="8"/>
  <c r="H205" i="2"/>
  <c r="K205" i="2" s="1"/>
  <c r="H65" i="4"/>
  <c r="K65" i="4" s="1"/>
  <c r="J65" i="4"/>
  <c r="H114" i="4"/>
  <c r="K114" i="4" s="1"/>
  <c r="J114" i="4"/>
  <c r="H164" i="4"/>
  <c r="K164" i="4" s="1"/>
  <c r="J164" i="4"/>
  <c r="H90" i="6"/>
  <c r="K90" i="6" s="1"/>
  <c r="J90" i="6"/>
  <c r="J87" i="6" s="1"/>
  <c r="H102" i="6"/>
  <c r="K102" i="6" s="1"/>
  <c r="J102" i="6"/>
  <c r="H113" i="6"/>
  <c r="K113" i="6" s="1"/>
  <c r="J113" i="6"/>
  <c r="H142" i="6"/>
  <c r="K142" i="6" s="1"/>
  <c r="H164" i="6"/>
  <c r="K164" i="6" s="1"/>
  <c r="J164" i="6"/>
  <c r="H168" i="6"/>
  <c r="K168" i="6" s="1"/>
  <c r="J168" i="6"/>
  <c r="H222" i="6"/>
  <c r="K222" i="6" s="1"/>
  <c r="H24" i="8"/>
  <c r="K24" i="8" s="1"/>
  <c r="H28" i="8"/>
  <c r="K28" i="8" s="1"/>
  <c r="J28" i="8"/>
  <c r="J25" i="8" s="1"/>
  <c r="H37" i="8"/>
  <c r="K37" i="8" s="1"/>
  <c r="H46" i="8"/>
  <c r="K46" i="8" s="1"/>
  <c r="J46" i="8"/>
  <c r="J139" i="8"/>
  <c r="H139" i="8"/>
  <c r="K139" i="8" s="1"/>
  <c r="H144" i="8"/>
  <c r="K144" i="8" s="1"/>
  <c r="J144" i="8"/>
  <c r="H173" i="8"/>
  <c r="K173" i="8" s="1"/>
  <c r="J173" i="8"/>
  <c r="H176" i="8"/>
  <c r="K176" i="8" s="1"/>
  <c r="J176" i="8"/>
  <c r="H183" i="8"/>
  <c r="K183" i="8" s="1"/>
  <c r="J195" i="8"/>
  <c r="H195" i="8"/>
  <c r="K195" i="8" s="1"/>
  <c r="H209" i="8"/>
  <c r="K209" i="8" s="1"/>
  <c r="J209" i="8"/>
  <c r="H215" i="8"/>
  <c r="K215" i="8" s="1"/>
  <c r="K212" i="8" s="1"/>
  <c r="J215" i="8"/>
  <c r="J90" i="4"/>
  <c r="H90" i="4"/>
  <c r="K90" i="4" s="1"/>
  <c r="K87" i="4" s="1"/>
  <c r="H178" i="4"/>
  <c r="K178" i="4" s="1"/>
  <c r="J178" i="4"/>
  <c r="H220" i="4"/>
  <c r="K220" i="4" s="1"/>
  <c r="J220" i="4"/>
  <c r="H66" i="6"/>
  <c r="K66" i="6" s="1"/>
  <c r="J66" i="6"/>
  <c r="H226" i="6"/>
  <c r="K226" i="6" s="1"/>
  <c r="J226" i="6"/>
  <c r="J15" i="8"/>
  <c r="H15" i="8"/>
  <c r="K15" i="8" s="1"/>
  <c r="H153" i="8"/>
  <c r="K153" i="8" s="1"/>
  <c r="J153" i="8"/>
  <c r="H165" i="8"/>
  <c r="K165" i="8" s="1"/>
  <c r="J165" i="8"/>
  <c r="H226" i="8"/>
  <c r="K226" i="8" s="1"/>
  <c r="J226" i="8"/>
  <c r="H132" i="2"/>
  <c r="K132" i="2" s="1"/>
  <c r="J146" i="4"/>
  <c r="H146" i="4"/>
  <c r="K146" i="4" s="1"/>
  <c r="K143" i="4" s="1"/>
  <c r="H209" i="4"/>
  <c r="K209" i="4" s="1"/>
  <c r="J209" i="4"/>
  <c r="H40" i="6"/>
  <c r="K40" i="6" s="1"/>
  <c r="J40" i="6"/>
  <c r="H45" i="6"/>
  <c r="K45" i="6" s="1"/>
  <c r="H131" i="2"/>
  <c r="K131" i="2" s="1"/>
  <c r="J179" i="2"/>
  <c r="H179" i="2"/>
  <c r="K179" i="2" s="1"/>
  <c r="J61" i="4"/>
  <c r="H93" i="4"/>
  <c r="K93" i="4" s="1"/>
  <c r="J93" i="4"/>
  <c r="H138" i="4"/>
  <c r="K138" i="4" s="1"/>
  <c r="J138" i="4"/>
  <c r="H172" i="4"/>
  <c r="K172" i="4" s="1"/>
  <c r="J172" i="4"/>
  <c r="J174" i="4"/>
  <c r="H174" i="4"/>
  <c r="K174" i="4" s="1"/>
  <c r="H186" i="4"/>
  <c r="K186" i="4" s="1"/>
  <c r="J186" i="4"/>
  <c r="H36" i="6"/>
  <c r="K36" i="6" s="1"/>
  <c r="H38" i="6"/>
  <c r="K38" i="6" s="1"/>
  <c r="J38" i="6"/>
  <c r="H44" i="6"/>
  <c r="K44" i="6" s="1"/>
  <c r="H94" i="6"/>
  <c r="K94" i="6" s="1"/>
  <c r="J94" i="6"/>
  <c r="H124" i="6"/>
  <c r="K124" i="6" s="1"/>
  <c r="J124" i="6"/>
  <c r="H19" i="8"/>
  <c r="K19" i="8" s="1"/>
  <c r="H23" i="8"/>
  <c r="K23" i="8" s="1"/>
  <c r="J23" i="8"/>
  <c r="H34" i="8"/>
  <c r="K34" i="8" s="1"/>
  <c r="H36" i="8"/>
  <c r="K36" i="8" s="1"/>
  <c r="J36" i="8"/>
  <c r="J33" i="8" s="1"/>
  <c r="H43" i="8"/>
  <c r="K43" i="8" s="1"/>
  <c r="J43" i="8"/>
  <c r="J70" i="8"/>
  <c r="H92" i="8"/>
  <c r="K92" i="8" s="1"/>
  <c r="J110" i="8"/>
  <c r="J118" i="8"/>
  <c r="H120" i="8"/>
  <c r="K120" i="8" s="1"/>
  <c r="H132" i="8"/>
  <c r="K132" i="8" s="1"/>
  <c r="J132" i="8"/>
  <c r="J130" i="8" s="1"/>
  <c r="H162" i="8"/>
  <c r="K162" i="8" s="1"/>
  <c r="H170" i="8"/>
  <c r="K170" i="8" s="1"/>
  <c r="J178" i="8"/>
  <c r="H182" i="8"/>
  <c r="K182" i="8" s="1"/>
  <c r="J190" i="8"/>
  <c r="H200" i="8"/>
  <c r="K200" i="8" s="1"/>
  <c r="J200" i="8"/>
  <c r="J228" i="8"/>
  <c r="H228" i="8"/>
  <c r="K228" i="8" s="1"/>
  <c r="H183" i="4"/>
  <c r="K183" i="4" s="1"/>
  <c r="J183" i="4"/>
  <c r="H29" i="6"/>
  <c r="K29" i="6" s="1"/>
  <c r="J29" i="6"/>
  <c r="H31" i="8"/>
  <c r="K31" i="8" s="1"/>
  <c r="J31" i="8"/>
  <c r="H186" i="2"/>
  <c r="K186" i="2" s="1"/>
  <c r="H160" i="4"/>
  <c r="K160" i="4" s="1"/>
  <c r="J160" i="4"/>
  <c r="J94" i="2"/>
  <c r="J129" i="2"/>
  <c r="H129" i="2"/>
  <c r="K129" i="2" s="1"/>
  <c r="H64" i="4"/>
  <c r="K64" i="4" s="1"/>
  <c r="J64" i="4"/>
  <c r="J89" i="4"/>
  <c r="H149" i="4"/>
  <c r="K149" i="4" s="1"/>
  <c r="J149" i="4"/>
  <c r="H157" i="4"/>
  <c r="K157" i="4" s="1"/>
  <c r="K155" i="4" s="1"/>
  <c r="J157" i="4"/>
  <c r="J155" i="4" s="1"/>
  <c r="H165" i="4"/>
  <c r="K165" i="4" s="1"/>
  <c r="J165" i="4"/>
  <c r="H226" i="4"/>
  <c r="K226" i="4" s="1"/>
  <c r="J226" i="4"/>
  <c r="H15" i="6"/>
  <c r="K15" i="6" s="1"/>
  <c r="H17" i="6"/>
  <c r="K17" i="6" s="1"/>
  <c r="J17" i="6"/>
  <c r="H43" i="6"/>
  <c r="K43" i="6" s="1"/>
  <c r="J43" i="6"/>
  <c r="H72" i="6"/>
  <c r="K72" i="6" s="1"/>
  <c r="J72" i="6"/>
  <c r="H103" i="6"/>
  <c r="K103" i="6" s="1"/>
  <c r="J103" i="6"/>
  <c r="H114" i="6"/>
  <c r="K114" i="6" s="1"/>
  <c r="J114" i="6"/>
  <c r="J118" i="6"/>
  <c r="H118" i="6"/>
  <c r="K118" i="6" s="1"/>
  <c r="H136" i="6"/>
  <c r="K136" i="6" s="1"/>
  <c r="K135" i="6" s="1"/>
  <c r="J136" i="6"/>
  <c r="H152" i="6"/>
  <c r="K152" i="6" s="1"/>
  <c r="H154" i="6"/>
  <c r="K154" i="6" s="1"/>
  <c r="J154" i="6"/>
  <c r="H180" i="6"/>
  <c r="K180" i="6" s="1"/>
  <c r="J180" i="6"/>
  <c r="J194" i="6"/>
  <c r="H204" i="6"/>
  <c r="K204" i="6" s="1"/>
  <c r="J204" i="6"/>
  <c r="H18" i="8"/>
  <c r="K18" i="8" s="1"/>
  <c r="J18" i="8"/>
  <c r="J48" i="8"/>
  <c r="J82" i="8"/>
  <c r="J119" i="8"/>
  <c r="H119" i="8"/>
  <c r="K119" i="8" s="1"/>
  <c r="J126" i="8"/>
  <c r="H145" i="8"/>
  <c r="K145" i="8" s="1"/>
  <c r="J145" i="8"/>
  <c r="H161" i="8"/>
  <c r="K161" i="8" s="1"/>
  <c r="J161" i="8"/>
  <c r="H169" i="8"/>
  <c r="K169" i="8" s="1"/>
  <c r="J169" i="8"/>
  <c r="H175" i="8"/>
  <c r="K175" i="8" s="1"/>
  <c r="H181" i="8"/>
  <c r="K181" i="8" s="1"/>
  <c r="J181" i="8"/>
  <c r="J186" i="8"/>
  <c r="J191" i="8"/>
  <c r="H191" i="8"/>
  <c r="K191" i="8" s="1"/>
  <c r="H113" i="4"/>
  <c r="K113" i="4" s="1"/>
  <c r="H120" i="4"/>
  <c r="K120" i="4" s="1"/>
  <c r="H19" i="6"/>
  <c r="K19" i="6" s="1"/>
  <c r="H31" i="6"/>
  <c r="K31" i="6" s="1"/>
  <c r="H89" i="6"/>
  <c r="K89" i="6" s="1"/>
  <c r="H100" i="6"/>
  <c r="K100" i="6" s="1"/>
  <c r="H110" i="6"/>
  <c r="K110" i="6" s="1"/>
  <c r="H225" i="8"/>
  <c r="K225" i="8" s="1"/>
  <c r="I86" i="8"/>
  <c r="H12" i="8"/>
  <c r="K12" i="8" s="1"/>
  <c r="H16" i="8"/>
  <c r="K16" i="8" s="1"/>
  <c r="H21" i="8"/>
  <c r="K21" i="8" s="1"/>
  <c r="H26" i="8"/>
  <c r="K26" i="8" s="1"/>
  <c r="H30" i="8"/>
  <c r="K30" i="8" s="1"/>
  <c r="H35" i="8"/>
  <c r="K35" i="8" s="1"/>
  <c r="H41" i="8"/>
  <c r="K41" i="8" s="1"/>
  <c r="H45" i="8"/>
  <c r="K45" i="8" s="1"/>
  <c r="H51" i="8"/>
  <c r="K51" i="8" s="1"/>
  <c r="K50" i="8" s="1"/>
  <c r="K48" i="8" s="1"/>
  <c r="H59" i="8"/>
  <c r="K59" i="8" s="1"/>
  <c r="K57" i="8" s="1"/>
  <c r="J59" i="8"/>
  <c r="J57" i="8" s="1"/>
  <c r="H67" i="8"/>
  <c r="K67" i="8" s="1"/>
  <c r="J67" i="8"/>
  <c r="J73" i="8"/>
  <c r="H73" i="8"/>
  <c r="K73" i="8" s="1"/>
  <c r="J81" i="8"/>
  <c r="H81" i="8"/>
  <c r="K81" i="8" s="1"/>
  <c r="H95" i="8"/>
  <c r="K95" i="8" s="1"/>
  <c r="J95" i="8"/>
  <c r="J97" i="8"/>
  <c r="H97" i="8"/>
  <c r="K97" i="8" s="1"/>
  <c r="K96" i="8" s="1"/>
  <c r="J107" i="8"/>
  <c r="H107" i="8"/>
  <c r="K107" i="8" s="1"/>
  <c r="J111" i="8"/>
  <c r="H111" i="8"/>
  <c r="K111" i="8" s="1"/>
  <c r="K108" i="8" s="1"/>
  <c r="J179" i="8"/>
  <c r="H179" i="8"/>
  <c r="K179" i="8" s="1"/>
  <c r="J61" i="8"/>
  <c r="H61" i="8"/>
  <c r="K61" i="8" s="1"/>
  <c r="H75" i="8"/>
  <c r="K75" i="8" s="1"/>
  <c r="J75" i="8"/>
  <c r="J127" i="8"/>
  <c r="H127" i="8"/>
  <c r="K127" i="8" s="1"/>
  <c r="H148" i="8"/>
  <c r="K148" i="8" s="1"/>
  <c r="J148" i="8"/>
  <c r="J55" i="8"/>
  <c r="H55" i="8"/>
  <c r="K55" i="8" s="1"/>
  <c r="J65" i="8"/>
  <c r="H65" i="8"/>
  <c r="K65" i="8" s="1"/>
  <c r="H71" i="8"/>
  <c r="K71" i="8" s="1"/>
  <c r="J71" i="8"/>
  <c r="H79" i="8"/>
  <c r="K79" i="8" s="1"/>
  <c r="J79" i="8"/>
  <c r="J93" i="8"/>
  <c r="H93" i="8"/>
  <c r="K93" i="8" s="1"/>
  <c r="I96" i="8"/>
  <c r="J115" i="8"/>
  <c r="H115" i="8"/>
  <c r="K115" i="8" s="1"/>
  <c r="H121" i="8"/>
  <c r="K121" i="8" s="1"/>
  <c r="J121" i="8"/>
  <c r="J124" i="8"/>
  <c r="H124" i="8"/>
  <c r="K124" i="8" s="1"/>
  <c r="H128" i="8"/>
  <c r="K128" i="8" s="1"/>
  <c r="J128" i="8"/>
  <c r="J147" i="8"/>
  <c r="H147" i="8"/>
  <c r="K147" i="8" s="1"/>
  <c r="H164" i="8"/>
  <c r="K164" i="8" s="1"/>
  <c r="J164" i="8"/>
  <c r="H83" i="8"/>
  <c r="K83" i="8" s="1"/>
  <c r="J83" i="8"/>
  <c r="J89" i="8"/>
  <c r="H89" i="8"/>
  <c r="K89" i="8" s="1"/>
  <c r="J123" i="8"/>
  <c r="H123" i="8"/>
  <c r="K123" i="8" s="1"/>
  <c r="J163" i="8"/>
  <c r="H163" i="8"/>
  <c r="K163" i="8" s="1"/>
  <c r="H53" i="8"/>
  <c r="K53" i="8" s="1"/>
  <c r="J53" i="8"/>
  <c r="J52" i="8" s="1"/>
  <c r="H63" i="8"/>
  <c r="K63" i="8" s="1"/>
  <c r="J63" i="8"/>
  <c r="J69" i="8"/>
  <c r="H69" i="8"/>
  <c r="K69" i="8" s="1"/>
  <c r="K68" i="8" s="1"/>
  <c r="H91" i="8"/>
  <c r="K91" i="8" s="1"/>
  <c r="J91" i="8"/>
  <c r="H136" i="8"/>
  <c r="K136" i="8" s="1"/>
  <c r="J136" i="8"/>
  <c r="H180" i="8"/>
  <c r="K180" i="8" s="1"/>
  <c r="J180" i="8"/>
  <c r="J99" i="8"/>
  <c r="J103" i="8"/>
  <c r="J109" i="8"/>
  <c r="J108" i="8" s="1"/>
  <c r="J113" i="8"/>
  <c r="J117" i="8"/>
  <c r="I135" i="8"/>
  <c r="I105" i="8" s="1"/>
  <c r="J140" i="8"/>
  <c r="J152" i="8"/>
  <c r="J168" i="8"/>
  <c r="J184" i="8"/>
  <c r="I192" i="8"/>
  <c r="J196" i="8"/>
  <c r="J202" i="8"/>
  <c r="J201" i="8" s="1"/>
  <c r="J208" i="8"/>
  <c r="J214" i="8"/>
  <c r="J212" i="8" s="1"/>
  <c r="I216" i="8"/>
  <c r="I229" i="8" s="1"/>
  <c r="J220" i="8"/>
  <c r="I143" i="8"/>
  <c r="H131" i="8"/>
  <c r="K131" i="8" s="1"/>
  <c r="I156" i="8"/>
  <c r="I155" i="8" s="1"/>
  <c r="J160" i="8"/>
  <c r="H171" i="8"/>
  <c r="K171" i="8" s="1"/>
  <c r="H187" i="8"/>
  <c r="K187" i="8" s="1"/>
  <c r="H199" i="8"/>
  <c r="K199" i="8" s="1"/>
  <c r="H205" i="8"/>
  <c r="K205" i="8" s="1"/>
  <c r="H211" i="8"/>
  <c r="K211" i="8" s="1"/>
  <c r="H19" i="4"/>
  <c r="K19" i="4" s="1"/>
  <c r="J19" i="4"/>
  <c r="H53" i="6"/>
  <c r="K53" i="6" s="1"/>
  <c r="J53" i="6"/>
  <c r="J52" i="6" s="1"/>
  <c r="H63" i="6"/>
  <c r="K63" i="6" s="1"/>
  <c r="J63" i="6"/>
  <c r="H116" i="6"/>
  <c r="K116" i="6" s="1"/>
  <c r="J116" i="6"/>
  <c r="J178" i="6"/>
  <c r="H178" i="6"/>
  <c r="K178" i="6" s="1"/>
  <c r="J202" i="6"/>
  <c r="H202" i="6"/>
  <c r="K202" i="6" s="1"/>
  <c r="H44" i="2"/>
  <c r="K44" i="2" s="1"/>
  <c r="J44" i="2"/>
  <c r="H83" i="2"/>
  <c r="K83" i="2" s="1"/>
  <c r="J83" i="2"/>
  <c r="H139" i="2"/>
  <c r="K139" i="2" s="1"/>
  <c r="H165" i="2"/>
  <c r="K165" i="2" s="1"/>
  <c r="H171" i="2"/>
  <c r="K171" i="2" s="1"/>
  <c r="J171" i="2"/>
  <c r="H208" i="2"/>
  <c r="K208" i="2" s="1"/>
  <c r="H221" i="2"/>
  <c r="K221" i="2" s="1"/>
  <c r="J21" i="4"/>
  <c r="H34" i="4"/>
  <c r="K34" i="4" s="1"/>
  <c r="H133" i="4"/>
  <c r="K133" i="4" s="1"/>
  <c r="J133" i="4"/>
  <c r="J136" i="4"/>
  <c r="H136" i="4"/>
  <c r="K136" i="4" s="1"/>
  <c r="J158" i="4"/>
  <c r="H158" i="4"/>
  <c r="K158" i="4" s="1"/>
  <c r="J166" i="4"/>
  <c r="H166" i="4"/>
  <c r="K166" i="4" s="1"/>
  <c r="J184" i="4"/>
  <c r="H218" i="4"/>
  <c r="K218" i="4" s="1"/>
  <c r="H18" i="6"/>
  <c r="K18" i="6" s="1"/>
  <c r="J18" i="6"/>
  <c r="H27" i="6"/>
  <c r="K27" i="6" s="1"/>
  <c r="J27" i="6"/>
  <c r="H60" i="6"/>
  <c r="K60" i="6" s="1"/>
  <c r="J69" i="6"/>
  <c r="H69" i="6"/>
  <c r="K69" i="6" s="1"/>
  <c r="H79" i="6"/>
  <c r="K79" i="6" s="1"/>
  <c r="J79" i="6"/>
  <c r="J166" i="6"/>
  <c r="H166" i="6"/>
  <c r="K166" i="6" s="1"/>
  <c r="J182" i="6"/>
  <c r="H182" i="6"/>
  <c r="K182" i="6" s="1"/>
  <c r="J190" i="6"/>
  <c r="H190" i="6"/>
  <c r="K190" i="6" s="1"/>
  <c r="J214" i="6"/>
  <c r="H214" i="6"/>
  <c r="K214" i="6" s="1"/>
  <c r="J228" i="6"/>
  <c r="H228" i="6"/>
  <c r="K228" i="6" s="1"/>
  <c r="J197" i="2"/>
  <c r="H197" i="2"/>
  <c r="K197" i="2" s="1"/>
  <c r="H15" i="4"/>
  <c r="K15" i="4" s="1"/>
  <c r="J15" i="4"/>
  <c r="J124" i="4"/>
  <c r="H124" i="4"/>
  <c r="K124" i="4" s="1"/>
  <c r="H200" i="4"/>
  <c r="K200" i="4" s="1"/>
  <c r="J200" i="4"/>
  <c r="J105" i="6"/>
  <c r="J224" i="6"/>
  <c r="H224" i="6"/>
  <c r="K224" i="6" s="1"/>
  <c r="J14" i="2"/>
  <c r="H14" i="2"/>
  <c r="K14" i="2" s="1"/>
  <c r="J102" i="2"/>
  <c r="H207" i="2"/>
  <c r="K207" i="2" s="1"/>
  <c r="J22" i="4"/>
  <c r="H22" i="4"/>
  <c r="K22" i="4" s="1"/>
  <c r="J81" i="4"/>
  <c r="H100" i="4"/>
  <c r="K100" i="4" s="1"/>
  <c r="H102" i="4"/>
  <c r="K102" i="4" s="1"/>
  <c r="H104" i="4"/>
  <c r="K104" i="4" s="1"/>
  <c r="J104" i="4"/>
  <c r="H127" i="4"/>
  <c r="K127" i="4" s="1"/>
  <c r="J127" i="4"/>
  <c r="H153" i="4"/>
  <c r="K153" i="4" s="1"/>
  <c r="J153" i="4"/>
  <c r="J161" i="4"/>
  <c r="J180" i="4"/>
  <c r="H208" i="4"/>
  <c r="K208" i="4" s="1"/>
  <c r="J208" i="4"/>
  <c r="H99" i="6"/>
  <c r="K99" i="6" s="1"/>
  <c r="J99" i="6"/>
  <c r="J128" i="6"/>
  <c r="H148" i="6"/>
  <c r="K148" i="6" s="1"/>
  <c r="H158" i="6"/>
  <c r="K158" i="6" s="1"/>
  <c r="J170" i="6"/>
  <c r="H170" i="6"/>
  <c r="K170" i="6" s="1"/>
  <c r="H98" i="4"/>
  <c r="K98" i="4" s="1"/>
  <c r="J98" i="4"/>
  <c r="H45" i="2"/>
  <c r="K45" i="2" s="1"/>
  <c r="J45" i="2"/>
  <c r="H80" i="2"/>
  <c r="K80" i="2" s="1"/>
  <c r="J80" i="2"/>
  <c r="J82" i="4"/>
  <c r="H82" i="4"/>
  <c r="K82" i="4" s="1"/>
  <c r="J162" i="4"/>
  <c r="H162" i="4"/>
  <c r="K162" i="4" s="1"/>
  <c r="H14" i="6"/>
  <c r="K14" i="6" s="1"/>
  <c r="J14" i="6"/>
  <c r="H42" i="6"/>
  <c r="K42" i="6" s="1"/>
  <c r="J42" i="6"/>
  <c r="H54" i="6"/>
  <c r="K54" i="6" s="1"/>
  <c r="H83" i="6"/>
  <c r="K83" i="6" s="1"/>
  <c r="J83" i="6"/>
  <c r="J92" i="6"/>
  <c r="H109" i="6"/>
  <c r="K109" i="6" s="1"/>
  <c r="J109" i="6"/>
  <c r="J108" i="6" s="1"/>
  <c r="H117" i="6"/>
  <c r="K117" i="6" s="1"/>
  <c r="J117" i="6"/>
  <c r="J134" i="6"/>
  <c r="H134" i="6"/>
  <c r="K134" i="6" s="1"/>
  <c r="J140" i="6"/>
  <c r="J174" i="6"/>
  <c r="H174" i="6"/>
  <c r="K174" i="6" s="1"/>
  <c r="J186" i="6"/>
  <c r="H186" i="6"/>
  <c r="K186" i="6" s="1"/>
  <c r="J196" i="6"/>
  <c r="H196" i="6"/>
  <c r="K196" i="6" s="1"/>
  <c r="J218" i="6"/>
  <c r="H218" i="6"/>
  <c r="K218" i="6" s="1"/>
  <c r="H210" i="6"/>
  <c r="K210" i="6" s="1"/>
  <c r="H227" i="6"/>
  <c r="K227" i="6" s="1"/>
  <c r="H58" i="4"/>
  <c r="K58" i="4" s="1"/>
  <c r="H62" i="4"/>
  <c r="K62" i="4" s="1"/>
  <c r="H66" i="4"/>
  <c r="K66" i="4" s="1"/>
  <c r="H76" i="4"/>
  <c r="K76" i="4" s="1"/>
  <c r="H78" i="4"/>
  <c r="K78" i="4" s="1"/>
  <c r="H94" i="4"/>
  <c r="K94" i="4" s="1"/>
  <c r="H150" i="4"/>
  <c r="K150" i="4" s="1"/>
  <c r="H224" i="4"/>
  <c r="K224" i="4" s="1"/>
  <c r="H115" i="6"/>
  <c r="K115" i="6" s="1"/>
  <c r="K87" i="6"/>
  <c r="J123" i="6"/>
  <c r="H123" i="6"/>
  <c r="K123" i="6" s="1"/>
  <c r="J175" i="6"/>
  <c r="H175" i="6"/>
  <c r="K175" i="6" s="1"/>
  <c r="H12" i="6"/>
  <c r="K12" i="6" s="1"/>
  <c r="H26" i="6"/>
  <c r="K26" i="6" s="1"/>
  <c r="H34" i="6"/>
  <c r="K34" i="6" s="1"/>
  <c r="H58" i="6"/>
  <c r="K58" i="6" s="1"/>
  <c r="H73" i="6"/>
  <c r="K73" i="6" s="1"/>
  <c r="H74" i="6"/>
  <c r="K74" i="6" s="1"/>
  <c r="H97" i="6"/>
  <c r="K97" i="6" s="1"/>
  <c r="J121" i="6"/>
  <c r="H121" i="6"/>
  <c r="K121" i="6" s="1"/>
  <c r="J139" i="6"/>
  <c r="H139" i="6"/>
  <c r="K139" i="6" s="1"/>
  <c r="J30" i="6"/>
  <c r="H37" i="6"/>
  <c r="K37" i="6" s="1"/>
  <c r="J47" i="6"/>
  <c r="I48" i="6"/>
  <c r="J51" i="6"/>
  <c r="J50" i="6" s="1"/>
  <c r="J48" i="6" s="1"/>
  <c r="H61" i="6"/>
  <c r="K61" i="6" s="1"/>
  <c r="J71" i="6"/>
  <c r="H81" i="6"/>
  <c r="K81" i="6" s="1"/>
  <c r="J98" i="6"/>
  <c r="I108" i="6"/>
  <c r="J112" i="6"/>
  <c r="J159" i="6"/>
  <c r="H159" i="6"/>
  <c r="K159" i="6" s="1"/>
  <c r="J163" i="6"/>
  <c r="H163" i="6"/>
  <c r="K163" i="6" s="1"/>
  <c r="J191" i="6"/>
  <c r="H191" i="6"/>
  <c r="K191" i="6" s="1"/>
  <c r="J179" i="6"/>
  <c r="H179" i="6"/>
  <c r="K179" i="6" s="1"/>
  <c r="J199" i="6"/>
  <c r="H199" i="6"/>
  <c r="K199" i="6" s="1"/>
  <c r="H16" i="6"/>
  <c r="K16" i="6" s="1"/>
  <c r="H21" i="6"/>
  <c r="K21" i="6" s="1"/>
  <c r="H49" i="6"/>
  <c r="K49" i="6" s="1"/>
  <c r="K48" i="6" s="1"/>
  <c r="H111" i="6"/>
  <c r="K111" i="6" s="1"/>
  <c r="J195" i="6"/>
  <c r="H195" i="6"/>
  <c r="K195" i="6" s="1"/>
  <c r="J35" i="6"/>
  <c r="H41" i="6"/>
  <c r="K41" i="6" s="1"/>
  <c r="I52" i="6"/>
  <c r="H55" i="6"/>
  <c r="K55" i="6" s="1"/>
  <c r="J59" i="6"/>
  <c r="J57" i="6" s="1"/>
  <c r="H65" i="6"/>
  <c r="K65" i="6" s="1"/>
  <c r="J75" i="6"/>
  <c r="J82" i="6"/>
  <c r="H93" i="6"/>
  <c r="K93" i="6" s="1"/>
  <c r="H107" i="6"/>
  <c r="K107" i="6" s="1"/>
  <c r="H119" i="6"/>
  <c r="K119" i="6" s="1"/>
  <c r="J131" i="6"/>
  <c r="H131" i="6"/>
  <c r="K131" i="6" s="1"/>
  <c r="K130" i="6" s="1"/>
  <c r="J203" i="6"/>
  <c r="H203" i="6"/>
  <c r="K203" i="6" s="1"/>
  <c r="J127" i="6"/>
  <c r="H127" i="6"/>
  <c r="K127" i="6" s="1"/>
  <c r="I130" i="6"/>
  <c r="J147" i="6"/>
  <c r="H147" i="6"/>
  <c r="K147" i="6" s="1"/>
  <c r="K155" i="6"/>
  <c r="J167" i="6"/>
  <c r="H167" i="6"/>
  <c r="K167" i="6" s="1"/>
  <c r="J183" i="6"/>
  <c r="H183" i="6"/>
  <c r="K183" i="6" s="1"/>
  <c r="J213" i="6"/>
  <c r="H213" i="6"/>
  <c r="K213" i="6" s="1"/>
  <c r="J219" i="6"/>
  <c r="H219" i="6"/>
  <c r="K219" i="6" s="1"/>
  <c r="J225" i="6"/>
  <c r="H225" i="6"/>
  <c r="K225" i="6" s="1"/>
  <c r="J151" i="6"/>
  <c r="H151" i="6"/>
  <c r="K151" i="6" s="1"/>
  <c r="I156" i="6"/>
  <c r="I155" i="6" s="1"/>
  <c r="J171" i="6"/>
  <c r="H171" i="6"/>
  <c r="K171" i="6" s="1"/>
  <c r="J187" i="6"/>
  <c r="H187" i="6"/>
  <c r="K187" i="6" s="1"/>
  <c r="I192" i="6"/>
  <c r="J207" i="6"/>
  <c r="H207" i="6"/>
  <c r="K207" i="6" s="1"/>
  <c r="J211" i="6"/>
  <c r="H211" i="6"/>
  <c r="K211" i="6" s="1"/>
  <c r="I212" i="6"/>
  <c r="J125" i="6"/>
  <c r="J129" i="6"/>
  <c r="J133" i="6"/>
  <c r="J137" i="6"/>
  <c r="J141" i="6"/>
  <c r="J145" i="6"/>
  <c r="J149" i="6"/>
  <c r="J153" i="6"/>
  <c r="J157" i="6"/>
  <c r="J161" i="6"/>
  <c r="J165" i="6"/>
  <c r="J169" i="6"/>
  <c r="J173" i="6"/>
  <c r="J181" i="6"/>
  <c r="J185" i="6"/>
  <c r="J189" i="6"/>
  <c r="J193" i="6"/>
  <c r="J197" i="6"/>
  <c r="J205" i="6"/>
  <c r="J209" i="6"/>
  <c r="J215" i="6"/>
  <c r="J217" i="6"/>
  <c r="J221" i="6"/>
  <c r="H30" i="2"/>
  <c r="K30" i="2" s="1"/>
  <c r="J31" i="2"/>
  <c r="J34" i="2"/>
  <c r="J60" i="2"/>
  <c r="H64" i="2"/>
  <c r="K64" i="2" s="1"/>
  <c r="J110" i="2"/>
  <c r="H126" i="2"/>
  <c r="K126" i="2" s="1"/>
  <c r="H142" i="2"/>
  <c r="K142" i="2" s="1"/>
  <c r="H168" i="2"/>
  <c r="K168" i="2" s="1"/>
  <c r="H183" i="2"/>
  <c r="K183" i="2" s="1"/>
  <c r="H211" i="2"/>
  <c r="K211" i="2" s="1"/>
  <c r="H215" i="2"/>
  <c r="K215" i="2" s="1"/>
  <c r="H217" i="2"/>
  <c r="K217" i="2" s="1"/>
  <c r="H12" i="4"/>
  <c r="K12" i="4" s="1"/>
  <c r="H13" i="4"/>
  <c r="K13" i="4" s="1"/>
  <c r="H16" i="4"/>
  <c r="K16" i="4" s="1"/>
  <c r="H17" i="4"/>
  <c r="K17" i="4" s="1"/>
  <c r="J26" i="4"/>
  <c r="J29" i="4"/>
  <c r="J30" i="4"/>
  <c r="J42" i="4"/>
  <c r="J43" i="4"/>
  <c r="J46" i="4"/>
  <c r="J47" i="4"/>
  <c r="H51" i="4"/>
  <c r="K51" i="4" s="1"/>
  <c r="K50" i="4" s="1"/>
  <c r="K48" i="4" s="1"/>
  <c r="H53" i="4"/>
  <c r="K53" i="4" s="1"/>
  <c r="H54" i="4"/>
  <c r="K54" i="4" s="1"/>
  <c r="H112" i="4"/>
  <c r="K112" i="4" s="1"/>
  <c r="H116" i="4"/>
  <c r="K116" i="4" s="1"/>
  <c r="H140" i="4"/>
  <c r="K140" i="4" s="1"/>
  <c r="H170" i="4"/>
  <c r="K170" i="4" s="1"/>
  <c r="H194" i="4"/>
  <c r="K194" i="4" s="1"/>
  <c r="H198" i="4"/>
  <c r="K198" i="4" s="1"/>
  <c r="H222" i="4"/>
  <c r="K222" i="4" s="1"/>
  <c r="H228" i="4"/>
  <c r="K228" i="4" s="1"/>
  <c r="J41" i="2"/>
  <c r="J79" i="2"/>
  <c r="J159" i="2"/>
  <c r="J225" i="2"/>
  <c r="J36" i="4"/>
  <c r="J70" i="4"/>
  <c r="J74" i="4"/>
  <c r="J80" i="4"/>
  <c r="J88" i="4"/>
  <c r="J92" i="4"/>
  <c r="J119" i="4"/>
  <c r="J123" i="4"/>
  <c r="J132" i="4"/>
  <c r="J144" i="4"/>
  <c r="J148" i="4"/>
  <c r="J152" i="4"/>
  <c r="J173" i="4"/>
  <c r="J176" i="4"/>
  <c r="J203" i="4"/>
  <c r="J215" i="4"/>
  <c r="H227" i="4"/>
  <c r="K227" i="4" s="1"/>
  <c r="J73" i="2"/>
  <c r="J88" i="2"/>
  <c r="J112" i="2"/>
  <c r="J175" i="2"/>
  <c r="H24" i="2"/>
  <c r="K24" i="2" s="1"/>
  <c r="J54" i="2"/>
  <c r="J70" i="2"/>
  <c r="J90" i="2"/>
  <c r="H138" i="2"/>
  <c r="K138" i="2" s="1"/>
  <c r="J147" i="2"/>
  <c r="H153" i="2"/>
  <c r="K153" i="2" s="1"/>
  <c r="H202" i="2"/>
  <c r="K202" i="2" s="1"/>
  <c r="H27" i="4"/>
  <c r="K27" i="4" s="1"/>
  <c r="H31" i="4"/>
  <c r="K31" i="4" s="1"/>
  <c r="H40" i="4"/>
  <c r="K40" i="4" s="1"/>
  <c r="H44" i="4"/>
  <c r="K44" i="4" s="1"/>
  <c r="J111" i="4"/>
  <c r="J115" i="4"/>
  <c r="H121" i="4"/>
  <c r="K121" i="4" s="1"/>
  <c r="J122" i="4"/>
  <c r="H134" i="4"/>
  <c r="K134" i="4" s="1"/>
  <c r="J139" i="4"/>
  <c r="J142" i="4"/>
  <c r="H154" i="4"/>
  <c r="K154" i="4" s="1"/>
  <c r="J169" i="4"/>
  <c r="J193" i="4"/>
  <c r="J197" i="4"/>
  <c r="J214" i="4"/>
  <c r="J35" i="4"/>
  <c r="H35" i="4"/>
  <c r="K35" i="4" s="1"/>
  <c r="J79" i="4"/>
  <c r="J77" i="4" s="1"/>
  <c r="H79" i="4"/>
  <c r="K79" i="4" s="1"/>
  <c r="J95" i="4"/>
  <c r="H95" i="4"/>
  <c r="K95" i="4" s="1"/>
  <c r="J103" i="4"/>
  <c r="H103" i="4"/>
  <c r="K103" i="4" s="1"/>
  <c r="J107" i="4"/>
  <c r="H107" i="4"/>
  <c r="K107" i="4" s="1"/>
  <c r="J159" i="4"/>
  <c r="H159" i="4"/>
  <c r="K159" i="4" s="1"/>
  <c r="I11" i="4"/>
  <c r="J28" i="4"/>
  <c r="H28" i="4"/>
  <c r="K28" i="4" s="1"/>
  <c r="J41" i="4"/>
  <c r="H41" i="4"/>
  <c r="K41" i="4" s="1"/>
  <c r="J59" i="4"/>
  <c r="H59" i="4"/>
  <c r="K59" i="4" s="1"/>
  <c r="J83" i="4"/>
  <c r="H83" i="4"/>
  <c r="K83" i="4" s="1"/>
  <c r="J185" i="4"/>
  <c r="H185" i="4"/>
  <c r="K185" i="4" s="1"/>
  <c r="J45" i="4"/>
  <c r="H45" i="4"/>
  <c r="K45" i="4" s="1"/>
  <c r="J55" i="4"/>
  <c r="J52" i="4" s="1"/>
  <c r="H55" i="4"/>
  <c r="K55" i="4" s="1"/>
  <c r="J63" i="4"/>
  <c r="H63" i="4"/>
  <c r="K63" i="4" s="1"/>
  <c r="J69" i="4"/>
  <c r="H69" i="4"/>
  <c r="K69" i="4" s="1"/>
  <c r="K68" i="4" s="1"/>
  <c r="J14" i="4"/>
  <c r="H14" i="4"/>
  <c r="K14" i="4" s="1"/>
  <c r="J23" i="4"/>
  <c r="H23" i="4"/>
  <c r="K23" i="4" s="1"/>
  <c r="J18" i="4"/>
  <c r="H18" i="4"/>
  <c r="K18" i="4" s="1"/>
  <c r="I48" i="4"/>
  <c r="J67" i="4"/>
  <c r="H67" i="4"/>
  <c r="K67" i="4" s="1"/>
  <c r="J73" i="4"/>
  <c r="H73" i="4"/>
  <c r="K73" i="4" s="1"/>
  <c r="J91" i="4"/>
  <c r="H91" i="4"/>
  <c r="K91" i="4" s="1"/>
  <c r="K86" i="4" s="1"/>
  <c r="J97" i="4"/>
  <c r="H97" i="4"/>
  <c r="K97" i="4" s="1"/>
  <c r="I105" i="4"/>
  <c r="J109" i="4"/>
  <c r="H109" i="4"/>
  <c r="K109" i="4" s="1"/>
  <c r="K108" i="4" s="1"/>
  <c r="J131" i="4"/>
  <c r="H131" i="4"/>
  <c r="K131" i="4" s="1"/>
  <c r="J137" i="4"/>
  <c r="J135" i="4" s="1"/>
  <c r="H137" i="4"/>
  <c r="K137" i="4" s="1"/>
  <c r="J141" i="4"/>
  <c r="H141" i="4"/>
  <c r="K141" i="4" s="1"/>
  <c r="J163" i="4"/>
  <c r="H163" i="4"/>
  <c r="K163" i="4" s="1"/>
  <c r="I177" i="4"/>
  <c r="J189" i="4"/>
  <c r="H189" i="4"/>
  <c r="K189" i="4" s="1"/>
  <c r="J211" i="4"/>
  <c r="H211" i="4"/>
  <c r="K211" i="4" s="1"/>
  <c r="H117" i="4"/>
  <c r="K117" i="4" s="1"/>
  <c r="H125" i="4"/>
  <c r="K125" i="4" s="1"/>
  <c r="J129" i="4"/>
  <c r="H129" i="4"/>
  <c r="K129" i="4" s="1"/>
  <c r="J147" i="4"/>
  <c r="H147" i="4"/>
  <c r="K147" i="4" s="1"/>
  <c r="J167" i="4"/>
  <c r="H167" i="4"/>
  <c r="K167" i="4" s="1"/>
  <c r="J171" i="4"/>
  <c r="H171" i="4"/>
  <c r="K171" i="4" s="1"/>
  <c r="J175" i="4"/>
  <c r="H175" i="4"/>
  <c r="K175" i="4" s="1"/>
  <c r="J195" i="4"/>
  <c r="H195" i="4"/>
  <c r="K195" i="4" s="1"/>
  <c r="J205" i="4"/>
  <c r="H205" i="4"/>
  <c r="K205" i="4" s="1"/>
  <c r="K201" i="4" s="1"/>
  <c r="J110" i="4"/>
  <c r="J118" i="4"/>
  <c r="J126" i="4"/>
  <c r="J151" i="4"/>
  <c r="H151" i="4"/>
  <c r="K151" i="4" s="1"/>
  <c r="I156" i="4"/>
  <c r="I155" i="4" s="1"/>
  <c r="I229" i="4" s="1"/>
  <c r="J181" i="4"/>
  <c r="H181" i="4"/>
  <c r="K181" i="4" s="1"/>
  <c r="J199" i="4"/>
  <c r="H199" i="4"/>
  <c r="K199" i="4" s="1"/>
  <c r="J207" i="4"/>
  <c r="H207" i="4"/>
  <c r="K207" i="4" s="1"/>
  <c r="J213" i="4"/>
  <c r="H213" i="4"/>
  <c r="K213" i="4" s="1"/>
  <c r="K212" i="4" s="1"/>
  <c r="J219" i="4"/>
  <c r="H219" i="4"/>
  <c r="K219" i="4" s="1"/>
  <c r="K216" i="4" s="1"/>
  <c r="J225" i="4"/>
  <c r="H225" i="4"/>
  <c r="K225" i="4" s="1"/>
  <c r="J217" i="4"/>
  <c r="J221" i="4"/>
  <c r="H16" i="2"/>
  <c r="K16" i="2" s="1"/>
  <c r="J16" i="2"/>
  <c r="H23" i="2"/>
  <c r="K23" i="2" s="1"/>
  <c r="J23" i="2"/>
  <c r="H28" i="2"/>
  <c r="K28" i="2" s="1"/>
  <c r="J28" i="2"/>
  <c r="H40" i="2"/>
  <c r="K40" i="2" s="1"/>
  <c r="J40" i="2"/>
  <c r="J164" i="2"/>
  <c r="H164" i="2"/>
  <c r="K164" i="2" s="1"/>
  <c r="J196" i="2"/>
  <c r="H196" i="2"/>
  <c r="K196" i="2" s="1"/>
  <c r="J220" i="2"/>
  <c r="H220" i="2"/>
  <c r="K220" i="2" s="1"/>
  <c r="H13" i="2"/>
  <c r="K13" i="2" s="1"/>
  <c r="H58" i="2"/>
  <c r="K58" i="2" s="1"/>
  <c r="J58" i="2"/>
  <c r="H63" i="2"/>
  <c r="K63" i="2" s="1"/>
  <c r="J63" i="2"/>
  <c r="H66" i="2"/>
  <c r="K66" i="2" s="1"/>
  <c r="J66" i="2"/>
  <c r="H72" i="2"/>
  <c r="K72" i="2" s="1"/>
  <c r="J72" i="2"/>
  <c r="H78" i="2"/>
  <c r="K78" i="2" s="1"/>
  <c r="J78" i="2"/>
  <c r="H122" i="2"/>
  <c r="K122" i="2" s="1"/>
  <c r="H137" i="2"/>
  <c r="K137" i="2" s="1"/>
  <c r="J137" i="2"/>
  <c r="J148" i="2"/>
  <c r="H148" i="2"/>
  <c r="K148" i="2" s="1"/>
  <c r="J152" i="2"/>
  <c r="H152" i="2"/>
  <c r="K152" i="2" s="1"/>
  <c r="J181" i="2"/>
  <c r="H181" i="2"/>
  <c r="K181" i="2" s="1"/>
  <c r="J200" i="2"/>
  <c r="H200" i="2"/>
  <c r="K200" i="2" s="1"/>
  <c r="J213" i="2"/>
  <c r="H213" i="2"/>
  <c r="K213" i="2" s="1"/>
  <c r="H12" i="2"/>
  <c r="K12" i="2" s="1"/>
  <c r="J12" i="2"/>
  <c r="H18" i="2"/>
  <c r="K18" i="2" s="1"/>
  <c r="H36" i="2"/>
  <c r="K36" i="2" s="1"/>
  <c r="H38" i="2"/>
  <c r="K38" i="2" s="1"/>
  <c r="J38" i="2"/>
  <c r="H55" i="2"/>
  <c r="K55" i="2" s="1"/>
  <c r="J55" i="2"/>
  <c r="H92" i="2"/>
  <c r="K92" i="2" s="1"/>
  <c r="J104" i="2"/>
  <c r="H121" i="2"/>
  <c r="K121" i="2" s="1"/>
  <c r="J121" i="2"/>
  <c r="J145" i="2"/>
  <c r="H145" i="2"/>
  <c r="K145" i="2" s="1"/>
  <c r="J161" i="2"/>
  <c r="H161" i="2"/>
  <c r="K161" i="2" s="1"/>
  <c r="J178" i="2"/>
  <c r="H178" i="2"/>
  <c r="K178" i="2" s="1"/>
  <c r="H185" i="2"/>
  <c r="K185" i="2" s="1"/>
  <c r="J185" i="2"/>
  <c r="J193" i="2"/>
  <c r="H193" i="2"/>
  <c r="K193" i="2" s="1"/>
  <c r="J219" i="2"/>
  <c r="H219" i="2"/>
  <c r="K219" i="2" s="1"/>
  <c r="H17" i="2"/>
  <c r="K17" i="2" s="1"/>
  <c r="H29" i="2"/>
  <c r="K29" i="2" s="1"/>
  <c r="H35" i="2"/>
  <c r="K35" i="2" s="1"/>
  <c r="J35" i="2"/>
  <c r="J46" i="2"/>
  <c r="H46" i="2"/>
  <c r="K46" i="2" s="1"/>
  <c r="H59" i="2"/>
  <c r="K59" i="2" s="1"/>
  <c r="J59" i="2"/>
  <c r="H62" i="2"/>
  <c r="K62" i="2" s="1"/>
  <c r="J62" i="2"/>
  <c r="H67" i="2"/>
  <c r="K67" i="2" s="1"/>
  <c r="J67" i="2"/>
  <c r="H76" i="2"/>
  <c r="K76" i="2" s="1"/>
  <c r="J76" i="2"/>
  <c r="H82" i="2"/>
  <c r="K82" i="2" s="1"/>
  <c r="J82" i="2"/>
  <c r="J98" i="2"/>
  <c r="K101" i="2"/>
  <c r="J116" i="2"/>
  <c r="H120" i="2"/>
  <c r="K120" i="2" s="1"/>
  <c r="J120" i="2"/>
  <c r="H125" i="2"/>
  <c r="K125" i="2" s="1"/>
  <c r="J125" i="2"/>
  <c r="H141" i="2"/>
  <c r="K141" i="2" s="1"/>
  <c r="J141" i="2"/>
  <c r="J149" i="2"/>
  <c r="H149" i="2"/>
  <c r="K149" i="2" s="1"/>
  <c r="H167" i="2"/>
  <c r="K167" i="2" s="1"/>
  <c r="J167" i="2"/>
  <c r="J182" i="2"/>
  <c r="H182" i="2"/>
  <c r="K182" i="2" s="1"/>
  <c r="J199" i="2"/>
  <c r="H199" i="2"/>
  <c r="K199" i="2" s="1"/>
  <c r="J214" i="2"/>
  <c r="H214" i="2"/>
  <c r="K214" i="2" s="1"/>
  <c r="H157" i="2"/>
  <c r="K157" i="2" s="1"/>
  <c r="K155" i="2" s="1"/>
  <c r="H160" i="2"/>
  <c r="K160" i="2" s="1"/>
  <c r="H173" i="2"/>
  <c r="K173" i="2" s="1"/>
  <c r="H176" i="2"/>
  <c r="K176" i="2" s="1"/>
  <c r="H191" i="2"/>
  <c r="K191" i="2" s="1"/>
  <c r="H227" i="2"/>
  <c r="K227" i="2" s="1"/>
  <c r="H42" i="2"/>
  <c r="K42" i="2" s="1"/>
  <c r="H119" i="2"/>
  <c r="K119" i="2" s="1"/>
  <c r="H127" i="2"/>
  <c r="K127" i="2" s="1"/>
  <c r="H133" i="2"/>
  <c r="K133" i="2" s="1"/>
  <c r="H144" i="2"/>
  <c r="K144" i="2" s="1"/>
  <c r="J151" i="2"/>
  <c r="J163" i="2"/>
  <c r="H169" i="2"/>
  <c r="K169" i="2" s="1"/>
  <c r="H172" i="2"/>
  <c r="K172" i="2" s="1"/>
  <c r="H187" i="2"/>
  <c r="K187" i="2" s="1"/>
  <c r="H190" i="2"/>
  <c r="K190" i="2" s="1"/>
  <c r="J195" i="2"/>
  <c r="H203" i="2"/>
  <c r="K203" i="2" s="1"/>
  <c r="H209" i="2"/>
  <c r="K209" i="2" s="1"/>
  <c r="H226" i="2"/>
  <c r="K226" i="2" s="1"/>
  <c r="J93" i="2"/>
  <c r="H93" i="2"/>
  <c r="K93" i="2" s="1"/>
  <c r="J113" i="2"/>
  <c r="H113" i="2"/>
  <c r="K113" i="2" s="1"/>
  <c r="J218" i="2"/>
  <c r="H218" i="2"/>
  <c r="K218" i="2" s="1"/>
  <c r="I56" i="2"/>
  <c r="J71" i="2"/>
  <c r="H71" i="2"/>
  <c r="K71" i="2" s="1"/>
  <c r="K68" i="2" s="1"/>
  <c r="J117" i="2"/>
  <c r="H117" i="2"/>
  <c r="K117" i="2" s="1"/>
  <c r="J89" i="2"/>
  <c r="H89" i="2"/>
  <c r="K89" i="2" s="1"/>
  <c r="J107" i="2"/>
  <c r="H107" i="2"/>
  <c r="K107" i="2" s="1"/>
  <c r="H21" i="2"/>
  <c r="K21" i="2" s="1"/>
  <c r="H26" i="2"/>
  <c r="K26" i="2" s="1"/>
  <c r="J53" i="2"/>
  <c r="H53" i="2"/>
  <c r="K53" i="2" s="1"/>
  <c r="K52" i="2" s="1"/>
  <c r="J75" i="2"/>
  <c r="H75" i="2"/>
  <c r="K75" i="2" s="1"/>
  <c r="J204" i="2"/>
  <c r="J201" i="2" s="1"/>
  <c r="H204" i="2"/>
  <c r="K204" i="2" s="1"/>
  <c r="J224" i="2"/>
  <c r="H224" i="2"/>
  <c r="K224" i="2" s="1"/>
  <c r="J65" i="2"/>
  <c r="H65" i="2"/>
  <c r="K65" i="2" s="1"/>
  <c r="H15" i="2"/>
  <c r="K15" i="2" s="1"/>
  <c r="H19" i="2"/>
  <c r="K19" i="2" s="1"/>
  <c r="J22" i="2"/>
  <c r="J27" i="2"/>
  <c r="J37" i="2"/>
  <c r="H37" i="2"/>
  <c r="K37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I68" i="2"/>
  <c r="J81" i="2"/>
  <c r="H81" i="2"/>
  <c r="K81" i="2" s="1"/>
  <c r="I86" i="2"/>
  <c r="J99" i="2"/>
  <c r="H99" i="2"/>
  <c r="K99" i="2" s="1"/>
  <c r="K96" i="2" s="1"/>
  <c r="J109" i="2"/>
  <c r="H109" i="2"/>
  <c r="K109" i="2" s="1"/>
  <c r="K108" i="2" s="1"/>
  <c r="I108" i="2"/>
  <c r="I105" i="2" s="1"/>
  <c r="J134" i="2"/>
  <c r="H134" i="2"/>
  <c r="K134" i="2" s="1"/>
  <c r="J91" i="2"/>
  <c r="J95" i="2"/>
  <c r="J97" i="2"/>
  <c r="J103" i="2"/>
  <c r="J101" i="2" s="1"/>
  <c r="J111" i="2"/>
  <c r="J115" i="2"/>
  <c r="J130" i="2"/>
  <c r="J222" i="2"/>
  <c r="H222" i="2"/>
  <c r="K222" i="2" s="1"/>
  <c r="I229" i="2"/>
  <c r="J228" i="2"/>
  <c r="H228" i="2"/>
  <c r="K228" i="2" s="1"/>
  <c r="H123" i="2"/>
  <c r="K123" i="2" s="1"/>
  <c r="J128" i="2"/>
  <c r="H128" i="2"/>
  <c r="K128" i="2" s="1"/>
  <c r="I155" i="2"/>
  <c r="J158" i="2"/>
  <c r="H158" i="2"/>
  <c r="K158" i="2" s="1"/>
  <c r="J162" i="2"/>
  <c r="H162" i="2"/>
  <c r="K162" i="2" s="1"/>
  <c r="J166" i="2"/>
  <c r="H166" i="2"/>
  <c r="K166" i="2" s="1"/>
  <c r="J170" i="2"/>
  <c r="H170" i="2"/>
  <c r="K170" i="2" s="1"/>
  <c r="J174" i="2"/>
  <c r="H174" i="2"/>
  <c r="K174" i="2" s="1"/>
  <c r="J180" i="2"/>
  <c r="H180" i="2"/>
  <c r="K180" i="2" s="1"/>
  <c r="J210" i="2"/>
  <c r="J206" i="2" s="1"/>
  <c r="H210" i="2"/>
  <c r="K210" i="2" s="1"/>
  <c r="J124" i="2"/>
  <c r="J136" i="2"/>
  <c r="J135" i="2" s="1"/>
  <c r="H136" i="2"/>
  <c r="K136" i="2" s="1"/>
  <c r="J140" i="2"/>
  <c r="H140" i="2"/>
  <c r="K140" i="2" s="1"/>
  <c r="J146" i="2"/>
  <c r="J143" i="2" s="1"/>
  <c r="H146" i="2"/>
  <c r="K146" i="2" s="1"/>
  <c r="J150" i="2"/>
  <c r="H150" i="2"/>
  <c r="K150" i="2" s="1"/>
  <c r="J154" i="2"/>
  <c r="H154" i="2"/>
  <c r="K154" i="2" s="1"/>
  <c r="J155" i="2"/>
  <c r="J184" i="2"/>
  <c r="H184" i="2"/>
  <c r="K184" i="2" s="1"/>
  <c r="J188" i="2"/>
  <c r="H188" i="2"/>
  <c r="K188" i="2" s="1"/>
  <c r="J194" i="2"/>
  <c r="H194" i="2"/>
  <c r="K194" i="2" s="1"/>
  <c r="J198" i="2"/>
  <c r="H198" i="2"/>
  <c r="K198" i="2" s="1"/>
  <c r="L229" i="18" l="1"/>
  <c r="N11" i="18"/>
  <c r="N25" i="18"/>
  <c r="M39" i="18"/>
  <c r="N33" i="18"/>
  <c r="M86" i="18"/>
  <c r="N20" i="18"/>
  <c r="L238" i="18"/>
  <c r="M11" i="18"/>
  <c r="M25" i="18"/>
  <c r="L20" i="18"/>
  <c r="N39" i="18"/>
  <c r="M56" i="18"/>
  <c r="L48" i="18"/>
  <c r="O56" i="18"/>
  <c r="M238" i="18"/>
  <c r="M229" i="18" s="1"/>
  <c r="M33" i="18"/>
  <c r="L56" i="18"/>
  <c r="N48" i="18"/>
  <c r="O48" i="18" s="1"/>
  <c r="M20" i="18"/>
  <c r="L86" i="18"/>
  <c r="L242" i="18" s="1"/>
  <c r="N32" i="16"/>
  <c r="M156" i="16"/>
  <c r="M230" i="16"/>
  <c r="L212" i="16"/>
  <c r="J212" i="4"/>
  <c r="J101" i="8"/>
  <c r="J135" i="8"/>
  <c r="J108" i="10"/>
  <c r="J216" i="10"/>
  <c r="K201" i="10"/>
  <c r="J206" i="8"/>
  <c r="J86" i="10"/>
  <c r="J84" i="10" s="1"/>
  <c r="K77" i="10"/>
  <c r="N235" i="16"/>
  <c r="N156" i="16"/>
  <c r="N155" i="16" s="1"/>
  <c r="L143" i="16"/>
  <c r="N25" i="16"/>
  <c r="K33" i="4"/>
  <c r="L235" i="16"/>
  <c r="M201" i="16"/>
  <c r="M87" i="16"/>
  <c r="N177" i="16"/>
  <c r="L52" i="16"/>
  <c r="L57" i="16"/>
  <c r="M57" i="16"/>
  <c r="J57" i="4"/>
  <c r="J33" i="4"/>
  <c r="K52" i="6"/>
  <c r="K20" i="6"/>
  <c r="K87" i="8"/>
  <c r="J11" i="8"/>
  <c r="K130" i="10"/>
  <c r="K143" i="10"/>
  <c r="J25" i="10"/>
  <c r="M235" i="16"/>
  <c r="L135" i="16"/>
  <c r="M130" i="16"/>
  <c r="M68" i="16"/>
  <c r="N57" i="16"/>
  <c r="M52" i="16"/>
  <c r="O52" i="16" s="1"/>
  <c r="M33" i="16"/>
  <c r="M32" i="16" s="1"/>
  <c r="L108" i="16"/>
  <c r="L105" i="16" s="1"/>
  <c r="N108" i="16"/>
  <c r="L130" i="16"/>
  <c r="L238" i="16"/>
  <c r="L216" i="16"/>
  <c r="M212" i="16"/>
  <c r="N206" i="16"/>
  <c r="M192" i="16"/>
  <c r="M177" i="16"/>
  <c r="N87" i="16"/>
  <c r="N86" i="16" s="1"/>
  <c r="N238" i="16"/>
  <c r="L223" i="16"/>
  <c r="L177" i="16"/>
  <c r="M238" i="16"/>
  <c r="M229" i="16" s="1"/>
  <c r="L77" i="16"/>
  <c r="N230" i="16"/>
  <c r="N229" i="16" s="1"/>
  <c r="L192" i="16"/>
  <c r="M143" i="16"/>
  <c r="M216" i="16"/>
  <c r="L206" i="16"/>
  <c r="N192" i="16"/>
  <c r="N130" i="16"/>
  <c r="N105" i="16" s="1"/>
  <c r="N68" i="16"/>
  <c r="M48" i="16"/>
  <c r="L101" i="16"/>
  <c r="L25" i="16"/>
  <c r="N11" i="16"/>
  <c r="K242" i="16"/>
  <c r="G253" i="16" s="1"/>
  <c r="N77" i="16"/>
  <c r="N216" i="16"/>
  <c r="M223" i="16"/>
  <c r="L201" i="16"/>
  <c r="L156" i="16"/>
  <c r="L155" i="16" s="1"/>
  <c r="L230" i="16"/>
  <c r="N143" i="16"/>
  <c r="M108" i="16"/>
  <c r="M96" i="16"/>
  <c r="M86" i="16" s="1"/>
  <c r="M77" i="16"/>
  <c r="N212" i="16"/>
  <c r="M206" i="16"/>
  <c r="L87" i="16"/>
  <c r="L86" i="16" s="1"/>
  <c r="L68" i="16"/>
  <c r="N48" i="16"/>
  <c r="O48" i="16" s="1"/>
  <c r="M101" i="16"/>
  <c r="M25" i="16"/>
  <c r="O25" i="16" s="1"/>
  <c r="L11" i="16"/>
  <c r="K192" i="6"/>
  <c r="J20" i="6"/>
  <c r="J11" i="10"/>
  <c r="J143" i="4"/>
  <c r="K96" i="10"/>
  <c r="K20" i="10"/>
  <c r="K57" i="10"/>
  <c r="K216" i="8"/>
  <c r="J206" i="10"/>
  <c r="K52" i="4"/>
  <c r="J101" i="4"/>
  <c r="J39" i="8"/>
  <c r="J32" i="8" s="1"/>
  <c r="K230" i="10"/>
  <c r="J20" i="10"/>
  <c r="K206" i="10"/>
  <c r="K229" i="14"/>
  <c r="J229" i="14"/>
  <c r="J86" i="14"/>
  <c r="J84" i="14" s="1"/>
  <c r="J56" i="14" s="1"/>
  <c r="J87" i="14"/>
  <c r="J33" i="14"/>
  <c r="J32" i="14" s="1"/>
  <c r="K33" i="14"/>
  <c r="K11" i="14"/>
  <c r="J156" i="14"/>
  <c r="J216" i="14"/>
  <c r="J192" i="14"/>
  <c r="K39" i="14"/>
  <c r="K87" i="14"/>
  <c r="K86" i="14"/>
  <c r="K84" i="14" s="1"/>
  <c r="K56" i="14" s="1"/>
  <c r="K86" i="10"/>
  <c r="J77" i="6"/>
  <c r="J223" i="4"/>
  <c r="K212" i="6"/>
  <c r="J177" i="10"/>
  <c r="K238" i="10"/>
  <c r="K25" i="10"/>
  <c r="K77" i="6"/>
  <c r="J68" i="10"/>
  <c r="J25" i="2"/>
  <c r="J68" i="4"/>
  <c r="K25" i="4"/>
  <c r="J143" i="6"/>
  <c r="J96" i="6"/>
  <c r="J143" i="8"/>
  <c r="J86" i="6"/>
  <c r="J84" i="6" s="1"/>
  <c r="K86" i="6"/>
  <c r="K84" i="6" s="1"/>
  <c r="J101" i="10"/>
  <c r="J77" i="2"/>
  <c r="K130" i="2"/>
  <c r="J33" i="6"/>
  <c r="K77" i="4"/>
  <c r="K57" i="4"/>
  <c r="K39" i="8"/>
  <c r="K177" i="10"/>
  <c r="K156" i="10"/>
  <c r="J57" i="10"/>
  <c r="J238" i="10"/>
  <c r="J229" i="10" s="1"/>
  <c r="J223" i="8"/>
  <c r="K84" i="4"/>
  <c r="K206" i="4"/>
  <c r="J223" i="6"/>
  <c r="K201" i="8"/>
  <c r="J77" i="8"/>
  <c r="J87" i="4"/>
  <c r="J192" i="10"/>
  <c r="K135" i="10"/>
  <c r="J130" i="4"/>
  <c r="J25" i="4"/>
  <c r="J11" i="6"/>
  <c r="K68" i="6"/>
  <c r="J216" i="8"/>
  <c r="K86" i="8"/>
  <c r="K84" i="8" s="1"/>
  <c r="K77" i="8"/>
  <c r="K223" i="8"/>
  <c r="K192" i="10"/>
  <c r="K87" i="10"/>
  <c r="J156" i="10"/>
  <c r="K48" i="10"/>
  <c r="J11" i="2"/>
  <c r="K39" i="4"/>
  <c r="K32" i="4" s="1"/>
  <c r="J156" i="8"/>
  <c r="K20" i="8"/>
  <c r="J39" i="10"/>
  <c r="J32" i="10" s="1"/>
  <c r="K68" i="10"/>
  <c r="J96" i="4"/>
  <c r="J20" i="4"/>
  <c r="J135" i="6"/>
  <c r="J25" i="6"/>
  <c r="K57" i="6"/>
  <c r="K177" i="8"/>
  <c r="K130" i="8"/>
  <c r="J192" i="8"/>
  <c r="K135" i="8"/>
  <c r="J87" i="8"/>
  <c r="K11" i="8"/>
  <c r="J20" i="8"/>
  <c r="J101" i="6"/>
  <c r="I155" i="10"/>
  <c r="I242" i="10" s="1"/>
  <c r="K229" i="10"/>
  <c r="K52" i="10"/>
  <c r="K11" i="10"/>
  <c r="K39" i="10"/>
  <c r="K33" i="10"/>
  <c r="J206" i="4"/>
  <c r="J201" i="4"/>
  <c r="K130" i="4"/>
  <c r="J86" i="4"/>
  <c r="J177" i="6"/>
  <c r="J39" i="6"/>
  <c r="J32" i="6" s="1"/>
  <c r="K25" i="6"/>
  <c r="J177" i="4"/>
  <c r="K101" i="4"/>
  <c r="K135" i="4"/>
  <c r="K201" i="6"/>
  <c r="K192" i="8"/>
  <c r="K143" i="8"/>
  <c r="K101" i="6"/>
  <c r="J68" i="2"/>
  <c r="K156" i="6"/>
  <c r="K108" i="6"/>
  <c r="K11" i="6"/>
  <c r="K216" i="6"/>
  <c r="K206" i="8"/>
  <c r="J68" i="8"/>
  <c r="K52" i="8"/>
  <c r="K216" i="2"/>
  <c r="K156" i="8"/>
  <c r="K33" i="8"/>
  <c r="K106" i="8"/>
  <c r="K105" i="8"/>
  <c r="J177" i="8"/>
  <c r="J106" i="8"/>
  <c r="J105" i="8"/>
  <c r="K25" i="8"/>
  <c r="J86" i="8"/>
  <c r="J96" i="8"/>
  <c r="J96" i="2"/>
  <c r="K33" i="2"/>
  <c r="K223" i="2"/>
  <c r="J52" i="2"/>
  <c r="K77" i="2"/>
  <c r="K177" i="4"/>
  <c r="K156" i="4"/>
  <c r="K96" i="4"/>
  <c r="K20" i="4"/>
  <c r="J216" i="6"/>
  <c r="K223" i="6"/>
  <c r="K177" i="6"/>
  <c r="J201" i="6"/>
  <c r="J192" i="6"/>
  <c r="J68" i="6"/>
  <c r="K96" i="6"/>
  <c r="K206" i="2"/>
  <c r="J216" i="2"/>
  <c r="K223" i="4"/>
  <c r="K11" i="4"/>
  <c r="J39" i="4"/>
  <c r="J32" i="4" s="1"/>
  <c r="K206" i="6"/>
  <c r="K39" i="6"/>
  <c r="J155" i="6"/>
  <c r="J156" i="6"/>
  <c r="K106" i="6"/>
  <c r="K105" i="6"/>
  <c r="J206" i="6"/>
  <c r="I105" i="6"/>
  <c r="I229" i="6" s="1"/>
  <c r="K33" i="6"/>
  <c r="J212" i="6"/>
  <c r="J130" i="6"/>
  <c r="K201" i="2"/>
  <c r="K192" i="2"/>
  <c r="K57" i="2"/>
  <c r="K192" i="4"/>
  <c r="J216" i="4"/>
  <c r="J192" i="2"/>
  <c r="K212" i="2"/>
  <c r="J11" i="4"/>
  <c r="J108" i="4"/>
  <c r="J105" i="4"/>
  <c r="J106" i="4"/>
  <c r="J156" i="4"/>
  <c r="J192" i="4"/>
  <c r="K106" i="4"/>
  <c r="K105" i="4"/>
  <c r="J156" i="2"/>
  <c r="K177" i="2"/>
  <c r="J33" i="2"/>
  <c r="K11" i="2"/>
  <c r="J177" i="2"/>
  <c r="K48" i="2"/>
  <c r="K39" i="2"/>
  <c r="K25" i="2"/>
  <c r="K86" i="2"/>
  <c r="K143" i="2"/>
  <c r="K135" i="2"/>
  <c r="K156" i="2"/>
  <c r="J39" i="2"/>
  <c r="J20" i="2"/>
  <c r="K20" i="2"/>
  <c r="K87" i="2"/>
  <c r="J212" i="2"/>
  <c r="J57" i="2"/>
  <c r="K106" i="2"/>
  <c r="K105" i="2"/>
  <c r="J108" i="2"/>
  <c r="J48" i="2"/>
  <c r="J223" i="2"/>
  <c r="J106" i="2"/>
  <c r="J105" i="2"/>
  <c r="J86" i="2"/>
  <c r="J87" i="2"/>
  <c r="N32" i="18" l="1"/>
  <c r="O32" i="18" s="1"/>
  <c r="O20" i="18"/>
  <c r="O25" i="18"/>
  <c r="M32" i="18"/>
  <c r="M242" i="18" s="1"/>
  <c r="O11" i="18"/>
  <c r="M105" i="16"/>
  <c r="M155" i="16"/>
  <c r="J84" i="8"/>
  <c r="J56" i="8" s="1"/>
  <c r="J229" i="8" s="1"/>
  <c r="J7" i="8" s="1"/>
  <c r="K84" i="10"/>
  <c r="K56" i="10" s="1"/>
  <c r="K242" i="10" s="1"/>
  <c r="M56" i="16"/>
  <c r="L229" i="16"/>
  <c r="N56" i="16"/>
  <c r="N242" i="16" s="1"/>
  <c r="G254" i="16" s="1"/>
  <c r="G256" i="16" s="1"/>
  <c r="L7" i="16" s="1"/>
  <c r="O32" i="16"/>
  <c r="M242" i="16"/>
  <c r="L56" i="16"/>
  <c r="O56" i="16" s="1"/>
  <c r="O11" i="16"/>
  <c r="J56" i="10"/>
  <c r="J32" i="2"/>
  <c r="K32" i="8"/>
  <c r="J242" i="14"/>
  <c r="J7" i="14" s="1"/>
  <c r="K32" i="14"/>
  <c r="K242" i="14" s="1"/>
  <c r="K32" i="6"/>
  <c r="K32" i="2"/>
  <c r="K32" i="10"/>
  <c r="K56" i="8"/>
  <c r="J84" i="4"/>
  <c r="J56" i="4"/>
  <c r="J229" i="4" s="1"/>
  <c r="J7" i="4" s="1"/>
  <c r="K56" i="6"/>
  <c r="J242" i="10"/>
  <c r="J7" i="10" s="1"/>
  <c r="J84" i="2"/>
  <c r="J56" i="2" s="1"/>
  <c r="J229" i="2" s="1"/>
  <c r="J7" i="2" s="1"/>
  <c r="J56" i="6"/>
  <c r="J229" i="6" s="1"/>
  <c r="J7" i="6" s="1"/>
  <c r="K56" i="4"/>
  <c r="K229" i="4" s="1"/>
  <c r="K233" i="4" s="1"/>
  <c r="K84" i="2"/>
  <c r="K56" i="2" s="1"/>
  <c r="K229" i="2" s="1"/>
  <c r="N242" i="18" l="1"/>
  <c r="G254" i="18" s="1"/>
  <c r="K229" i="8"/>
  <c r="K233" i="8" s="1"/>
  <c r="L242" i="16"/>
  <c r="K229" i="6"/>
  <c r="K233" i="6" s="1"/>
  <c r="G256" i="18" l="1"/>
  <c r="L7" i="18" s="1"/>
  <c r="O252" i="18"/>
</calcChain>
</file>

<file path=xl/sharedStrings.xml><?xml version="1.0" encoding="utf-8"?>
<sst xmlns="http://schemas.openxmlformats.org/spreadsheetml/2006/main" count="10232" uniqueCount="636">
  <si>
    <t>PLANILHA DE MEDIÇÃO - UBS RAQUEL GADELHA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</si>
  <si>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</si>
  <si>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Raquel Gadelha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</si>
  <si>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</si>
  <si>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</si>
  <si>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</si>
  <si>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</si>
  <si>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09/11/2021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</si>
  <si>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</si>
  <si>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</si>
  <si>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02/05/2022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</si>
  <si>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</si>
  <si>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</si>
  <si>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</si>
  <si>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</si>
  <si>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</si>
  <si>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</si>
  <si>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</si>
  <si>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</si>
  <si>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</si>
  <si>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</si>
  <si>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</si>
  <si>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</si>
  <si>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</si>
  <si>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</si>
  <si>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</si>
  <si>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</si>
  <si>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</si>
  <si>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</si>
  <si>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</si>
  <si>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</si>
  <si>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</si>
  <si>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</si>
  <si>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</si>
  <si>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</si>
  <si>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</si>
  <si>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</si>
  <si>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</si>
  <si>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</si>
  <si>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</si>
  <si>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</si>
  <si>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</si>
  <si>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</si>
  <si>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</si>
  <si>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</si>
  <si>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</si>
  <si>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</si>
  <si>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</si>
  <si>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</si>
  <si>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</si>
  <si>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</si>
  <si>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</si>
  <si>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</si>
  <si>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</si>
  <si>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</si>
  <si>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</si>
  <si>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</si>
  <si>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</si>
  <si>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</si>
  <si>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</si>
  <si>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</si>
  <si>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</si>
  <si>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</si>
  <si>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</si>
  <si>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</si>
  <si>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</si>
  <si>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</si>
  <si>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</si>
  <si>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</si>
  <si>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</si>
  <si>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</si>
  <si>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</si>
  <si>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</si>
  <si>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</si>
  <si>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</si>
  <si>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</si>
  <si>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</si>
  <si>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</si>
  <si>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</si>
  <si>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</si>
  <si>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</si>
  <si>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</si>
  <si>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</si>
  <si>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</si>
  <si>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</si>
  <si>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</si>
  <si>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</si>
  <si>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</si>
  <si>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</si>
  <si>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</si>
  <si>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</si>
  <si>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</si>
  <si>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</si>
  <si>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</si>
  <si>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</si>
  <si>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</si>
  <si>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</si>
  <si>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</si>
  <si>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</si>
  <si>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</si>
  <si>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</si>
  <si>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</si>
  <si>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</si>
  <si>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</si>
  <si>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</si>
  <si>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</si>
  <si>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</si>
  <si>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</si>
  <si>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</si>
  <si>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</si>
  <si>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</si>
  <si>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</si>
  <si>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</si>
  <si>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</si>
  <si>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</si>
  <si>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</si>
  <si>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</si>
  <si>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</si>
  <si>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</si>
  <si>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</si>
  <si>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</si>
  <si>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</si>
  <si>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</si>
  <si>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</si>
  <si>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</si>
  <si>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</si>
  <si>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</si>
  <si>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</si>
  <si>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</si>
  <si>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</si>
  <si>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</si>
  <si>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</si>
  <si>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</si>
  <si>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</si>
  <si>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</si>
  <si>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</si>
  <si>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</si>
  <si>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</si>
  <si>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</si>
  <si>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</si>
  <si>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</si>
  <si>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</si>
  <si>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</si>
  <si>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</si>
  <si>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</si>
  <si>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</si>
  <si>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</si>
  <si>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</si>
  <si>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</si>
  <si>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</si>
  <si>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</si>
  <si>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</si>
  <si>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</si>
  <si>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</si>
  <si>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</si>
  <si>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</si>
  <si>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</si>
  <si>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</si>
  <si>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</si>
  <si>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</si>
  <si>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</si>
  <si>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</si>
  <si>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</si>
  <si>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</si>
  <si>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</si>
  <si>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</si>
  <si>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</si>
  <si>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</si>
  <si>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</si>
  <si>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</si>
  <si>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</si>
  <si>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</si>
  <si>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</si>
  <si>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</si>
  <si>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</si>
  <si>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</si>
  <si>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</si>
  <si>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</si>
  <si>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</si>
  <si>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</si>
  <si>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</si>
  <si>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</si>
  <si>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</si>
  <si>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</si>
  <si>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</si>
  <si>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</si>
  <si>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</si>
  <si>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</si>
  <si>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</si>
  <si>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</si>
  <si>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</si>
  <si>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</si>
  <si>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</si>
  <si>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</si>
  <si>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</si>
  <si>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</si>
  <si>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</si>
  <si>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</si>
  <si>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</si>
  <si>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</si>
  <si>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</si>
  <si>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</si>
  <si>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</si>
  <si>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</si>
  <si>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</si>
  <si>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</si>
  <si>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</si>
  <si>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</si>
  <si>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</si>
  <si>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</si>
  <si>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</si>
  <si>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</si>
  <si>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</si>
  <si>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</si>
  <si>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</si>
  <si>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</si>
  <si>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</si>
  <si>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</si>
  <si>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</si>
  <si>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</si>
  <si>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</si>
  <si>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</si>
  <si>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</si>
  <si>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</si>
  <si>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</si>
  <si>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</si>
  <si>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</si>
  <si>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</si>
  <si>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</si>
  <si>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</si>
  <si>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</si>
  <si>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</si>
  <si>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</si>
  <si>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</si>
  <si>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</si>
  <si>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</si>
  <si>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</si>
  <si>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</si>
  <si>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</si>
  <si>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</si>
  <si>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</si>
  <si>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</si>
  <si>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</si>
  <si>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</si>
  <si>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</si>
  <si>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</si>
  <si>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</si>
  <si>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</si>
  <si>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</si>
  <si>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</si>
  <si>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</si>
  <si>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</si>
  <si>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</si>
  <si>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</si>
  <si>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</si>
  <si>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</si>
  <si>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</si>
  <si>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</si>
  <si>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</si>
  <si>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</si>
  <si>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</si>
  <si>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</si>
  <si>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</si>
  <si>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</si>
  <si>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</si>
  <si>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</si>
  <si>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</si>
  <si>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</si>
  <si>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</si>
  <si>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</si>
  <si>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</si>
  <si>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</si>
  <si>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</si>
  <si>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</si>
  <si>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</si>
  <si>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</si>
  <si>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</si>
  <si>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</si>
  <si>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</si>
  <si>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</si>
  <si>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</si>
  <si>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</si>
  <si>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</si>
  <si>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</si>
  <si>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</si>
  <si>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</si>
  <si>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</si>
  <si>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</si>
  <si>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</si>
  <si>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</si>
  <si>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</si>
  <si>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</si>
  <si>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</si>
  <si>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</si>
  <si>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</si>
  <si>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</si>
  <si>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</si>
  <si>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</si>
  <si>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</si>
  <si>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</si>
  <si>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</si>
  <si>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</si>
  <si>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</si>
  <si>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</si>
  <si>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</si>
  <si>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</si>
  <si>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</si>
  <si>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</si>
  <si>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</si>
  <si>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</si>
  <si>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</si>
  <si>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</si>
  <si>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</si>
  <si>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</si>
  <si>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</si>
  <si>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</si>
  <si>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</si>
  <si>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</si>
  <si>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</si>
  <si>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</si>
  <si>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</si>
  <si>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</si>
  <si>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</si>
  <si>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</si>
  <si>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</si>
  <si>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</si>
  <si>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</si>
  <si>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</si>
  <si>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</si>
  <si>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</si>
  <si>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</si>
  <si>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</si>
  <si>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</si>
  <si>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</si>
  <si>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</si>
  <si>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</si>
  <si>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</si>
  <si>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</si>
  <si>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</si>
  <si>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</si>
  <si>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</si>
  <si>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</si>
  <si>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</si>
  <si>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</si>
  <si>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</si>
  <si>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</si>
  <si>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</si>
  <si>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</si>
  <si>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</si>
  <si>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</si>
  <si>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</si>
  <si>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</si>
  <si>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</si>
  <si>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</si>
  <si>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</si>
  <si>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</si>
  <si>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</si>
  <si>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</si>
  <si>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</si>
  <si>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</si>
  <si>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</si>
  <si>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</si>
  <si>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</si>
  <si>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</si>
  <si>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</si>
  <si>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</si>
  <si>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</si>
  <si>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</si>
  <si>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</si>
  <si>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</si>
  <si>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</si>
  <si>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</si>
  <si>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</si>
  <si>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</si>
  <si>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</si>
  <si>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</si>
  <si>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</si>
  <si>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</si>
  <si>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</si>
  <si>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</si>
  <si>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</si>
  <si>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</si>
  <si>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</si>
  <si>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</si>
  <si>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</si>
  <si>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</si>
  <si>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</si>
  <si>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</si>
  <si>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</si>
  <si>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</si>
  <si>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</si>
  <si>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</si>
  <si>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</si>
  <si>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</si>
  <si>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</si>
  <si>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</si>
  <si>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</si>
  <si>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</si>
  <si>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</si>
  <si>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</si>
  <si>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</si>
  <si>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</si>
  <si>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</si>
  <si>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</si>
  <si>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</si>
  <si>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</si>
  <si>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</si>
  <si>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</si>
  <si>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</si>
  <si>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</si>
  <si>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</si>
  <si>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</si>
  <si>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</si>
  <si>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</si>
  <si>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</si>
  <si>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</si>
  <si>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</si>
  <si>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</si>
  <si>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</si>
  <si>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</si>
  <si>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</si>
  <si>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</si>
  <si>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</si>
  <si>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</si>
  <si>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</si>
  <si>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</si>
  <si>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</si>
  <si>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</si>
  <si>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</si>
  <si>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</si>
  <si>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</si>
  <si>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</si>
  <si>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</si>
  <si>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</si>
  <si>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</si>
  <si>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</si>
  <si>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</si>
  <si>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</si>
  <si>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</si>
  <si>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</si>
  <si>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</si>
  <si>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</si>
  <si>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</si>
  <si>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</si>
  <si>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>2,00*3,00 = 6,00 m²</t>
  </si>
  <si>
    <t>Pelo projeto arquitetônico - área construída = 267,25 m²</t>
  </si>
  <si>
    <t>TAPUME DE CHAPA DE MADEIRA COMPENSADA, E= 6MM, COM PINTURA A CAL E REAPROVEITAMENTO DE 2X</t>
  </si>
  <si>
    <t>DESMATAMENTO E LIMPEZA MECANIZADA DE TERRENO COM ARVORES ATE Ø 15CM, UTILIZANDO TRATOR DE ESTEIRAS</t>
  </si>
  <si>
    <t>Pelo projeto = 829,73 m²</t>
  </si>
  <si>
    <t>1 und</t>
  </si>
  <si>
    <t>3,10 x 6,00 = 18,60 m²</t>
  </si>
  <si>
    <t>BARRACAO DE OBRA EM CHAPA DE MADEIRA COMPENSADA COM BANHEIRO, COBERTURA EM FIBROCIMENTO 4 MM, INCLUSO INSTALACOES HIDROSANITARIAS E ELETRICAS</t>
  </si>
  <si>
    <t>10,00 x 2,30 = 23,00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</si>
  <si>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</si>
  <si>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</si>
  <si>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</si>
  <si>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TRANSPORTE DE ENTULHO COM CAMINHAO BASCULANTE 6 M3, RODOVIA PAVIMENTADA, DMT 0,5 A 1,0 KM</t>
  </si>
  <si>
    <t>Volume da carga e descarga x 1,0 km de transporte = 23,24 m³</t>
  </si>
  <si>
    <t>CUMEEIRA COM TELHA CERAMICA EMBOCADA COM ARGAMASSA TRACO 1:2:8 (CIMENTO, CAL E AREIA)</t>
  </si>
  <si>
    <t>FUNDAÇÃO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</si>
  <si>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</si>
  <si>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</si>
  <si>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</si>
  <si>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</si>
  <si>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</si>
  <si>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ARMACAO DE ACO CA-60 DIAM. 3,4 A 6,0MM.- FORNECIMENTO / CORTE (C/PERDA DE 10%) / DOBRA / COLOCAÇÃO.</t>
  </si>
  <si>
    <t>LANÇAMENTO COM USO DE BALDES, ADENSAMENTO E ACABAMENTO DE CONCRETO EM ESTRUTURAS. AF_12/2015</t>
  </si>
  <si>
    <t>Comprimento total de vigas baldrames = 196,75 m x (0,25+0,15+0,25)= 127,89 m²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</si>
  <si>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</si>
  <si>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</si>
  <si>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</si>
  <si>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</si>
  <si>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</si>
  <si>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</si>
  <si>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</si>
  <si>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</si>
  <si>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</si>
  <si>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</si>
  <si>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</si>
  <si>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</si>
  <si>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</si>
  <si>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</si>
  <si>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</si>
  <si>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</si>
  <si>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</si>
  <si>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</si>
  <si>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</si>
  <si>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</si>
  <si>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</si>
  <si>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10/11/2021 à 21/06/2022</t>
    </r>
  </si>
  <si>
    <r>
      <t>Data:</t>
    </r>
    <r>
      <rPr>
        <sz val="11"/>
        <rFont val="Arial"/>
        <family val="2"/>
      </rPr>
      <t xml:space="preserve"> 21/06/2022</t>
    </r>
  </si>
  <si>
    <t>MEMÓRIA DE CÁLCULO BM 02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</si>
  <si>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</si>
  <si>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</si>
  <si>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</si>
  <si>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</si>
  <si>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</si>
  <si>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</si>
  <si>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3,28+1,28+1,40+1,34+1,45+1,48+1,58+1,51+3,34+1,37+2,15+1,46+ 2,90+1,34+2,69+1,79+1,36; Contra vergas: 1,60+1,46 + 2,35+2,66+2,50+1,60+1,50+2,53+2,45+1,11+1,86+2,67+2,82+2,91+ 1,60+1,46+2,46+1,98+1,82+1,39+1,46+1,49+1,32+1,29 = 46,29 m; totalizando: 78,01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</si>
  <si>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</t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</si>
  <si>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</si>
  <si>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22/06/2022 à 09/08/2022</t>
    </r>
  </si>
  <si>
    <r>
      <t>Data:</t>
    </r>
    <r>
      <rPr>
        <sz val="11"/>
        <rFont val="Arial"/>
        <family val="2"/>
      </rPr>
      <t xml:space="preserve"> 09/08/2022</t>
    </r>
  </si>
  <si>
    <t>MEMÓRIA DE CÁLCULO BM 03</t>
  </si>
  <si>
    <t>3,7*1,75*2 + 3,90*1,75-1,1*1,75 + platibanda = (5,90+5,20+10,00+ 5,00+6,20+4,40+1,8+2,2+1,8+4,5+5,35+9,00+4,45+3,2+3,2+2,25+ 4,45)*1,50 + (10,00+10,00+6,20+5,90+3,8+2,8+16,4+3,8+2,8)*0,20 + 2,15*(2,00+1,60+2,00+1,60)+3,70*(5,7+4,70+5,70+4,70); totalizando = 240,98 m²; alvenaria da calçada = 2,68+2,84+0,36+1,71+3,42+ 9,98+ 3,15+3,28+2,03+2,55+7,42+4,55 = 43,97 m²</t>
  </si>
  <si>
    <t xml:space="preserve">Estimativa de 50% do quantitativo projetado - </t>
  </si>
  <si>
    <t xml:space="preserve">área total de reboco = </t>
  </si>
  <si>
    <t xml:space="preserve">área total de alvenaria de vedação (com exceção da calçada) * 2 lados = 658,82 x 2 lados = </t>
  </si>
  <si>
    <t>2 und</t>
  </si>
  <si>
    <t>16 und</t>
  </si>
  <si>
    <t>40 und</t>
  </si>
  <si>
    <t>38 und</t>
  </si>
  <si>
    <t>5 und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</si>
  <si>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</si>
  <si>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10/08/2022 à 02/09/2022</t>
    </r>
  </si>
  <si>
    <r>
      <t>Data:</t>
    </r>
    <r>
      <rPr>
        <sz val="11"/>
        <rFont val="Arial"/>
        <family val="2"/>
      </rPr>
      <t xml:space="preserve"> 02/09/2022</t>
    </r>
  </si>
  <si>
    <t>MEMÓRIA DE CÁLCULO BM 04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</si>
  <si>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 - 117,00 m² que haviam sido pagos no BM 03 = 141,81 m²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</si>
  <si>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</si>
  <si>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>34,80 m</t>
  </si>
  <si>
    <t>2+5+9+3+4+1+2+2+3+4+9+6+4+1+9+8+8+3+18+3+7+6+7+16 = 140 pontos totais</t>
  </si>
  <si>
    <t>1 und 50 a</t>
  </si>
  <si>
    <t>11 disjuntores de 16a, 7 disjuntores de 20a, 3 disjuntores de 10a e 3 disjuntores de 25a = 24 disjuntores</t>
  </si>
  <si>
    <t>17 unidades</t>
  </si>
  <si>
    <t xml:space="preserve">pelo projeto hidrossanitário = </t>
  </si>
  <si>
    <r>
      <t>Medição Nº :</t>
    </r>
    <r>
      <rPr>
        <sz val="11"/>
        <rFont val="Arial"/>
        <family val="2"/>
      </rPr>
      <t xml:space="preserve"> 05</t>
    </r>
  </si>
  <si>
    <r>
      <t>Período:</t>
    </r>
    <r>
      <rPr>
        <sz val="11"/>
        <rFont val="Arial"/>
        <family val="2"/>
      </rPr>
      <t xml:space="preserve"> 03/09/2022 à 23/09/2022</t>
    </r>
  </si>
  <si>
    <r>
      <t>Data:</t>
    </r>
    <r>
      <rPr>
        <sz val="11"/>
        <rFont val="Arial"/>
        <family val="2"/>
      </rPr>
      <t xml:space="preserve"> 23/09/2022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</si>
  <si>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</si>
  <si>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</si>
  <si>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</si>
  <si>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</si>
  <si>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</si>
  <si>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</si>
  <si>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</si>
  <si>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</si>
  <si>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</si>
  <si>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</si>
  <si>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</si>
  <si>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</si>
  <si>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</si>
  <si>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</si>
  <si>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</si>
  <si>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</si>
  <si>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</si>
  <si>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</si>
  <si>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</si>
  <si>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</si>
  <si>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</si>
  <si>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</si>
  <si>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DESTE BM, QUE FOI REALIZADO APÓS O TERMO DE ADITIVO DE VALOR N. 01, ASSINADO EM 20/AGOSTO/2022, ESTA OBRA PASSOU A VIGORAR COM O VALOR DE R$ 666.862,73</t>
  </si>
  <si>
    <t>MEMÓRIA DE CÁLCULO BM 05</t>
  </si>
  <si>
    <t xml:space="preserve">(5,8+23,9+35+30,4)*2 </t>
  </si>
  <si>
    <t>alvenaria de embsamento do muro de entorno da edificação ((0,14+0,6)*28,95/2)+((0,6+1,35)*28,95/2)+((0,6+1,35)*34,65/2)+((0,38+0,45)*5,98/2)</t>
  </si>
  <si>
    <t>Face externa da alvenaria de embasamento do muro</t>
  </si>
  <si>
    <t>Alvenaria de embasamento da edificação = 69,1</t>
  </si>
  <si>
    <t>Pela cubação realizada com a topografia da Prefeitura Municipal de Sousa = 1.148,86</t>
  </si>
  <si>
    <t>Mesma 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</si>
  <si>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r>
      <t>Medição Nº :</t>
    </r>
    <r>
      <rPr>
        <sz val="11"/>
        <rFont val="Arial"/>
        <family val="2"/>
      </rPr>
      <t xml:space="preserve"> 06</t>
    </r>
  </si>
  <si>
    <r>
      <t>Período:</t>
    </r>
    <r>
      <rPr>
        <sz val="11"/>
        <rFont val="Arial"/>
        <family val="2"/>
      </rPr>
      <t xml:space="preserve"> 24/09/2022 à 07/10/2022</t>
    </r>
  </si>
  <si>
    <r>
      <t>Data:</t>
    </r>
    <r>
      <rPr>
        <sz val="11"/>
        <rFont val="Arial"/>
        <family val="2"/>
      </rPr>
      <t xml:space="preserve"> 07/10/2022</t>
    </r>
  </si>
  <si>
    <t>OBS: A PARTIR DO BM 05, QUE FOI REALIZADO APÓS O TERMO DE ADITIVO DE VALOR N. 01, ASSINADO EM 20/AGOSTO/2022, ESTA OBRA PASSOU A VIGORAR COM O VALOR DE R$ 666.862,73</t>
  </si>
  <si>
    <t>MEMÓRIA DE CÁLCULO BM 06</t>
  </si>
  <si>
    <t xml:space="preserve">Pelo projeto - </t>
  </si>
  <si>
    <t xml:space="preserve">Calçada externa - 4,6*3,16 + (8,90+3,00+2,95+4,50+3,75+7,05+5,80+ 4,50+5,45+0,80+0,80+6,10+3,50)*0,50 + 1,26*13,30 + 1,42*3,20 + 7,30*2,05 + 7,60*2,10 + 8,00*1,00 =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</si>
  <si>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</t>
  </si>
  <si>
    <t>14 soleiras de 90 cm + 6 soleiras de 80 cm + 1 soleira de 1,00 m + 1 soleira de 1,20 m + 2,00 + 1,07 + 4,35</t>
  </si>
  <si>
    <t xml:space="preserve">(6,10*2,60 - 0,90*2,10 - 0,76*0,95)*2 + (3,52+2,10+3,05+1,83)*2,60 - 0,90*2,10 - 0,76*0,95 + (3,00+1,40+2,85+1,25)*2,6 - 0,80*2,10 - 0,38*0,97*3 + (1,7+3,00+1,64+2,85)*2,6 - 0,8*2,1-0,75*0,95 + (1,50+3,05+1,40+3,70)*2,6-0,8*2,1*0,75*0,9-0,6*1,1 + (1,60+2,00+1,95+1,54)*2,6 - 0,36*0,98*3 - 0,9*2,1 = </t>
  </si>
  <si>
    <t>área total de recobo menos cerâmica de parede</t>
  </si>
  <si>
    <t>área de reboco - área considerada área externa</t>
  </si>
  <si>
    <t>considerando esta parte como todo o reboco externo</t>
  </si>
  <si>
    <t>mesma área de forro de gesso = 245,67;</t>
  </si>
  <si>
    <t>marquise externa - (9,10+5,45+7,10+5,40+6,10+6,20)*0,90 = 35,42</t>
  </si>
  <si>
    <t>6 und</t>
  </si>
  <si>
    <t>12 und</t>
  </si>
  <si>
    <t>executada pelo projeto (porta de abrir)</t>
  </si>
  <si>
    <r>
      <t>Medição Nº :</t>
    </r>
    <r>
      <rPr>
        <sz val="11"/>
        <rFont val="Arial"/>
        <family val="2"/>
      </rPr>
      <t xml:space="preserve"> 07</t>
    </r>
    <r>
      <rPr>
        <b/>
        <sz val="11"/>
        <rFont val="Arial"/>
        <family val="2"/>
      </rPr>
      <t xml:space="preserve"> - REPLANILHAMENTO</t>
    </r>
  </si>
  <si>
    <r>
      <t>Período:</t>
    </r>
    <r>
      <rPr>
        <sz val="11"/>
        <rFont val="Arial"/>
        <family val="2"/>
      </rPr>
      <t xml:space="preserve"> 08/10/2022 à 10/11/2022</t>
    </r>
  </si>
  <si>
    <r>
      <t>Data:</t>
    </r>
    <r>
      <rPr>
        <sz val="11"/>
        <rFont val="Arial"/>
        <family val="2"/>
      </rPr>
      <t xml:space="preserve"> 10/11/2022</t>
    </r>
  </si>
  <si>
    <t>Quantidade executada em excedente        D</t>
  </si>
  <si>
    <t>Quantidade não-executada  E</t>
  </si>
  <si>
    <t>Quantidade
Executada
Total
F</t>
  </si>
  <si>
    <t>Quantidade executada em excedente      AXD</t>
  </si>
  <si>
    <t>Quantidade não-executada   AXE</t>
  </si>
  <si>
    <t>Valor (R$)
Executado
Total
AxF</t>
  </si>
  <si>
    <t>RESUMO DA OBRA</t>
  </si>
  <si>
    <t>TOTAL CONTRATADO</t>
  </si>
  <si>
    <t>TOTAL EXECUTADO</t>
  </si>
  <si>
    <t>VALOR PAGO NAS MEDIÇÕES ACUMULADAS (BM01-BM06)</t>
  </si>
  <si>
    <t>VALOR RESTANTE DO CONTRATO A PAGAR</t>
  </si>
  <si>
    <t>MEMÓRIA DE CÁLCULO BM 07</t>
  </si>
  <si>
    <t>Lajes acima dos banheiros da entrada - 1,70*1,70*2 = 5,78 m²</t>
  </si>
  <si>
    <t>utilizado no pórtico - 3,00*2</t>
  </si>
  <si>
    <t xml:space="preserve">Alvenaria do portico dos fundos da edificação - 0,50*3,00*4 + 0,40*3,00*2 = </t>
  </si>
  <si>
    <t>5,58*2,00</t>
  </si>
  <si>
    <t xml:space="preserve">Lajes acima dos banheiros da entrada - 1,70*1,70*2 = 5,78 m² + calhas - 10*0,80+6*0,80*2+1,25*(7,3+7,3+8,00) =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</si>
  <si>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m². como ja havia sido pago 234,35; resta pagar = 24,46 m²</t>
  </si>
  <si>
    <t xml:space="preserve">3,10*34,30+4,60*4,60-3,14*2,5*2,5/4 = </t>
  </si>
  <si>
    <t xml:space="preserve">2,65*15,50+3,00*18,30 = </t>
  </si>
  <si>
    <t xml:space="preserve">34,30 m 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</si>
  <si>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m². como havia sido pago 234,35; resta pagar = 11,32 m²</t>
  </si>
  <si>
    <t xml:space="preserve">área de alvenaria do pórtico x 2 lados = </t>
  </si>
  <si>
    <t>Partes feitas acima das pias de inox - 0,25*(1,50+0,53+1,00+ 1,00+2,00+1,00+1,40+0,53)</t>
  </si>
  <si>
    <t>(2,40+2,90+2,40+1,20)*1,70 = 15,13 * 2 lados = 30,26 m²</t>
  </si>
  <si>
    <t>porta que no projeto estava de abrir e na planilha estava de correr</t>
  </si>
  <si>
    <t>fechaduras das portas de madeira de abrir</t>
  </si>
  <si>
    <t>1 und (totalizando 2 no prédio inteiro)</t>
  </si>
  <si>
    <t>6*0,80*2,10 + 12*0,90*2,10 + 2*1,00*2,10 + 0,90*2,10*2 = 40,74 x 2 lados = 81,48 m²</t>
  </si>
  <si>
    <t>1,95*0,75+0,96*0,35*3+2,15*2+0,76*1,95*9+0,95*0,76*2+0,90*0,76+0,95*0,75*6+0,37*0,95*3</t>
  </si>
  <si>
    <t>1,00*1,67 + 1,00*2,05+ 1,17*2,07+ 0,52*2,07*2+1,19*1,00+1,20*1,00 = 10,68 m²</t>
  </si>
  <si>
    <t xml:space="preserve">2,00*2,56+4,34*2,60 = </t>
  </si>
  <si>
    <t>vidros das janelas de alumínio</t>
  </si>
  <si>
    <t>executada como luminária tipo led de embutir - 48 und</t>
  </si>
  <si>
    <t>3 und</t>
  </si>
  <si>
    <t>79 und</t>
  </si>
  <si>
    <t>14 und</t>
  </si>
  <si>
    <t>7 und</t>
  </si>
  <si>
    <t>3 disjuntores de 10A, 7 disjuntores de 20A, 11 disjuntores de 16A e 3 disjuntores de 25 A (disjuntores totais) - 10 disjuntores que haviam sido pagos = 14 disjuntores para essa medição</t>
  </si>
  <si>
    <t>21 tomdas simples</t>
  </si>
  <si>
    <t>4 und</t>
  </si>
  <si>
    <t>13 und</t>
  </si>
  <si>
    <t>(1,50+1,00+1,00+2,00+1,00+1,40+1,40+1,00)</t>
  </si>
  <si>
    <t xml:space="preserve">13 * 0,65 = </t>
  </si>
  <si>
    <t>13 lavatórios</t>
  </si>
  <si>
    <t>8 pias em inox</t>
  </si>
  <si>
    <t>8 pias em inox + 3 do lavatórios para escovação</t>
  </si>
  <si>
    <t>1und</t>
  </si>
  <si>
    <t>11 und</t>
  </si>
  <si>
    <t>2,3*2+2,08*0,88*10+1,08*0,88*11</t>
  </si>
  <si>
    <t xml:space="preserve">2,85*3,00 = </t>
  </si>
  <si>
    <r>
      <t>Medição Nº :</t>
    </r>
    <r>
      <rPr>
        <sz val="11"/>
        <rFont val="Arial"/>
        <family val="2"/>
      </rPr>
      <t xml:space="preserve"> 08</t>
    </r>
    <r>
      <rPr>
        <b/>
        <sz val="11"/>
        <rFont val="Arial"/>
        <family val="2"/>
      </rPr>
      <t xml:space="preserve"> - REPLANILHAMENTO</t>
    </r>
  </si>
  <si>
    <r>
      <t>Período:</t>
    </r>
    <r>
      <rPr>
        <sz val="11"/>
        <rFont val="Arial"/>
        <family val="2"/>
      </rPr>
      <t xml:space="preserve"> 11/11/2022 à 26/12/2022</t>
    </r>
  </si>
  <si>
    <r>
      <t>Data:</t>
    </r>
    <r>
      <rPr>
        <sz val="11"/>
        <rFont val="Arial"/>
        <family val="2"/>
      </rPr>
      <t xml:space="preserve"> 26/12/2022</t>
    </r>
  </si>
  <si>
    <t>VALOR PAGO NAS MEDIÇÕES ACUMULADAS (BM01-BM07)</t>
  </si>
  <si>
    <t>Área = 25,30 x 2,00 = 50,60 m²</t>
  </si>
  <si>
    <t>executado de acordo com o 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</si>
</sst>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2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1"/>
      <name val="Aral"/>
    </font>
    <font>
      <b/>
      <sz val="11"/>
      <name val="Aptos Display"/>
      <family val="1"/>
      <scheme val="major"/>
    </font>
    <font>
      <b/>
      <sz val="9"/>
      <name val="Aptos Display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10" fontId="1" fillId="2" borderId="0" xfId="3" applyNumberFormat="1" applyFont="1" applyFill="1" applyAlignment="1">
      <alignment vertical="center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19" fillId="4" borderId="31" xfId="1" applyFont="1" applyFill="1" applyBorder="1" applyAlignment="1">
      <alignment horizontal="center" vertical="top" wrapText="1"/>
    </xf>
    <xf numFmtId="0" fontId="6" fillId="2" borderId="0" xfId="1" applyFont="1" applyFill="1" applyAlignment="1">
      <alignment vertical="center"/>
    </xf>
    <xf numFmtId="0" fontId="18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center" vertical="center" wrapText="1"/>
    </xf>
    <xf numFmtId="164" fontId="3" fillId="5" borderId="0" xfId="2" applyNumberFormat="1" applyFont="1" applyFill="1" applyBorder="1" applyAlignment="1">
      <alignment horizontal="right" vertical="center"/>
    </xf>
    <xf numFmtId="164" fontId="3" fillId="4" borderId="2" xfId="2" applyNumberFormat="1" applyFont="1" applyFill="1" applyBorder="1" applyAlignment="1">
      <alignment horizontal="right" vertical="center"/>
    </xf>
    <xf numFmtId="164" fontId="3" fillId="2" borderId="0" xfId="2" applyNumberFormat="1" applyFont="1" applyFill="1" applyBorder="1" applyAlignment="1">
      <alignment horizontal="right" vertical="center"/>
    </xf>
    <xf numFmtId="164" fontId="6" fillId="4" borderId="0" xfId="2" applyNumberFormat="1" applyFont="1" applyFill="1" applyBorder="1" applyAlignment="1">
      <alignment horizontal="right" vertical="center"/>
    </xf>
    <xf numFmtId="164" fontId="16" fillId="2" borderId="0" xfId="2" applyNumberFormat="1" applyFont="1" applyFill="1" applyBorder="1" applyAlignment="1">
      <alignment horizontal="right" vertical="center"/>
    </xf>
    <xf numFmtId="164" fontId="6" fillId="6" borderId="0" xfId="2" applyNumberFormat="1" applyFont="1" applyFill="1" applyBorder="1" applyAlignment="1">
      <alignment horizontal="right" vertical="center"/>
    </xf>
    <xf numFmtId="164" fontId="6" fillId="4" borderId="0" xfId="1" applyNumberFormat="1" applyFont="1" applyFill="1" applyAlignment="1">
      <alignment horizontal="center" vertical="center" wrapText="1"/>
    </xf>
    <xf numFmtId="164" fontId="6" fillId="0" borderId="0" xfId="2" applyNumberFormat="1" applyFont="1" applyFill="1" applyBorder="1" applyAlignment="1">
      <alignment horizontal="right" vertical="center"/>
    </xf>
    <xf numFmtId="43" fontId="1" fillId="2" borderId="0" xfId="1" applyNumberFormat="1" applyFill="1" applyAlignment="1">
      <alignment wrapText="1"/>
    </xf>
    <xf numFmtId="2" fontId="1" fillId="2" borderId="0" xfId="1" applyNumberFormat="1" applyFill="1" applyAlignment="1">
      <alignment vertical="center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8" fillId="2" borderId="0" xfId="1" applyFont="1" applyFill="1" applyAlignment="1">
      <alignment horizontal="left" vertical="center" wrapText="1"/>
    </xf>
    <xf numFmtId="0" fontId="6" fillId="4" borderId="31" xfId="1" applyFont="1" applyFill="1" applyBorder="1" applyAlignment="1">
      <alignment horizontal="left"/>
    </xf>
    <xf numFmtId="4" fontId="21" fillId="7" borderId="39" xfId="1" applyNumberFormat="1" applyFont="1" applyFill="1" applyBorder="1" applyAlignment="1">
      <alignment vertical="top"/>
    </xf>
    <xf numFmtId="4" fontId="21" fillId="7" borderId="31" xfId="1" applyNumberFormat="1" applyFont="1" applyFill="1" applyBorder="1" applyAlignment="1">
      <alignment vertical="top"/>
    </xf>
    <xf numFmtId="39" fontId="21" fillId="7" borderId="31" xfId="1" applyNumberFormat="1" applyFont="1" applyFill="1" applyBorder="1" applyAlignment="1">
      <alignment horizontal="right" vertical="center" wrapText="1"/>
    </xf>
    <xf numFmtId="39" fontId="21" fillId="7" borderId="40" xfId="1" applyNumberFormat="1" applyFont="1" applyFill="1" applyBorder="1" applyAlignment="1">
      <alignment horizontal="right" vertical="center" wrapText="1"/>
    </xf>
    <xf numFmtId="4" fontId="21" fillId="7" borderId="39" xfId="1" applyNumberFormat="1" applyFont="1" applyFill="1" applyBorder="1" applyAlignment="1">
      <alignment vertical="top" wrapText="1"/>
    </xf>
    <xf numFmtId="4" fontId="21" fillId="7" borderId="31" xfId="1" applyNumberFormat="1" applyFont="1" applyFill="1" applyBorder="1" applyAlignment="1">
      <alignment vertical="top" wrapText="1"/>
    </xf>
    <xf numFmtId="4" fontId="20" fillId="7" borderId="33" xfId="1" applyNumberFormat="1" applyFont="1" applyFill="1" applyBorder="1" applyAlignment="1">
      <alignment horizontal="center" vertical="top" wrapText="1"/>
    </xf>
    <xf numFmtId="4" fontId="20" fillId="7" borderId="34" xfId="1" applyNumberFormat="1" applyFont="1" applyFill="1" applyBorder="1" applyAlignment="1">
      <alignment horizontal="center" vertical="top" wrapText="1"/>
    </xf>
    <xf numFmtId="4" fontId="20" fillId="7" borderId="35" xfId="1" applyNumberFormat="1" applyFont="1" applyFill="1" applyBorder="1" applyAlignment="1">
      <alignment horizontal="center" vertical="top" wrapText="1"/>
    </xf>
    <xf numFmtId="4" fontId="21" fillId="7" borderId="36" xfId="1" applyNumberFormat="1" applyFont="1" applyFill="1" applyBorder="1" applyAlignment="1">
      <alignment horizontal="left" vertical="top" wrapText="1"/>
    </xf>
    <xf numFmtId="4" fontId="21" fillId="7" borderId="37" xfId="1" applyNumberFormat="1" applyFont="1" applyFill="1" applyBorder="1" applyAlignment="1">
      <alignment horizontal="left" vertical="top" wrapText="1"/>
    </xf>
    <xf numFmtId="39" fontId="21" fillId="7" borderId="37" xfId="1" applyNumberFormat="1" applyFont="1" applyFill="1" applyBorder="1" applyAlignment="1">
      <alignment horizontal="right" vertical="center" wrapText="1"/>
    </xf>
    <xf numFmtId="39" fontId="21" fillId="7" borderId="38" xfId="1" applyNumberFormat="1" applyFont="1" applyFill="1" applyBorder="1" applyAlignment="1">
      <alignment horizontal="right" vertical="center" wrapText="1"/>
    </xf>
    <xf numFmtId="4" fontId="21" fillId="8" borderId="39" xfId="1" applyNumberFormat="1" applyFont="1" applyFill="1" applyBorder="1" applyAlignment="1">
      <alignment horizontal="left" vertical="top"/>
    </xf>
    <xf numFmtId="4" fontId="21" fillId="8" borderId="31" xfId="1" applyNumberFormat="1" applyFont="1" applyFill="1" applyBorder="1" applyAlignment="1">
      <alignment horizontal="left" vertical="top"/>
    </xf>
    <xf numFmtId="39" fontId="21" fillId="8" borderId="31" xfId="1" applyNumberFormat="1" applyFont="1" applyFill="1" applyBorder="1" applyAlignment="1">
      <alignment horizontal="right" vertical="center" wrapText="1"/>
    </xf>
    <xf numFmtId="39" fontId="21" fillId="8" borderId="40" xfId="1" applyNumberFormat="1" applyFont="1" applyFill="1" applyBorder="1" applyAlignment="1">
      <alignment horizontal="right" vertical="center" wrapText="1"/>
    </xf>
    <xf numFmtId="164" fontId="6" fillId="2" borderId="0" xfId="1" applyNumberFormat="1" applyFont="1" applyFill="1" applyAlignment="1">
      <alignment horizontal="left" vertical="center"/>
    </xf>
    <xf numFmtId="0" fontId="3" fillId="0" borderId="31" xfId="1" applyFont="1" applyBorder="1" applyAlignment="1">
      <alignment horizontal="left" vertical="center" wrapText="1"/>
    </xf>
    <xf numFmtId="44" fontId="1" fillId="2" borderId="0" xfId="4" applyFont="1" applyFill="1" applyAlignment="1">
      <alignment vertical="center"/>
    </xf>
    <xf numFmtId="44" fontId="1" fillId="2" borderId="0" xfId="1" applyNumberFormat="1" applyFill="1" applyAlignment="1">
      <alignment vertical="center"/>
    </xf>
  </cellXfs>
  <cellStyles count="5">
    <cellStyle name="Moeda 2" xfId="4" xr:uid="{3F84AC1D-5E13-4399-B156-6099C24B51B3}"/>
    <cellStyle name="Normal" xfId="0" builtinId="0"/>
    <cellStyle name="Normal 2" xfId="1" xr:uid="{E6E2783C-5C99-410E-87B8-9977F49BF7AC}"/>
    <cellStyle name="Porcentagem 2" xfId="3" xr:uid="{66D3A12D-2433-4C1F-8F68-4845F7513EEA}"/>
    <cellStyle name="Vírgula 2" xfId="2" xr:uid="{4877A58F-F59B-4596-8727-22E33A551F76}"/>
  </cellStyles>
  <dxfs count="48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.xlsx" TargetMode="External"/><Relationship Id="rId1" Type="http://schemas.openxmlformats.org/officeDocument/2006/relationships/externalLinkPath" Target="/Documents/Prefeitura/UBS/UBS%20-%20Raquel%20Gadelha/BM%20-%20UBS%20Raquel%20Gadelh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30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  <cell r="H231">
            <v>190.2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  <cell r="H232">
            <v>75.2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  <cell r="H233">
            <v>75.2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  <cell r="H234">
            <v>75.2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  <cell r="H236">
            <v>69.099999999999994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  <cell r="H237">
            <v>1148.8599999999999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  <cell r="H239">
            <v>0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  <cell r="H240">
            <v>245.67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  <cell r="H241">
            <v>0</v>
          </cell>
        </row>
      </sheetData>
      <sheetData sheetId="10"/>
      <sheetData sheetId="11"/>
      <sheetData sheetId="12">
        <row r="19">
          <cell r="K19">
            <v>92.28</v>
          </cell>
        </row>
        <row r="20">
          <cell r="K20">
            <v>36.700000000000003</v>
          </cell>
        </row>
        <row r="22">
          <cell r="K22">
            <v>20.43</v>
          </cell>
        </row>
        <row r="53">
          <cell r="K53">
            <v>103.313</v>
          </cell>
        </row>
        <row r="58">
          <cell r="K58">
            <v>234.35</v>
          </cell>
        </row>
        <row r="59">
          <cell r="K59">
            <v>204.25</v>
          </cell>
        </row>
        <row r="60">
          <cell r="K60">
            <v>27.019999999999996</v>
          </cell>
        </row>
        <row r="65">
          <cell r="K65">
            <v>130.78</v>
          </cell>
        </row>
        <row r="66">
          <cell r="K66">
            <v>496.73000000000013</v>
          </cell>
        </row>
        <row r="67">
          <cell r="K67">
            <v>496.73000000000013</v>
          </cell>
        </row>
        <row r="69">
          <cell r="K69">
            <v>690.13</v>
          </cell>
        </row>
        <row r="73">
          <cell r="K73">
            <v>245.67</v>
          </cell>
        </row>
        <row r="74">
          <cell r="K74">
            <v>245.67</v>
          </cell>
        </row>
        <row r="75">
          <cell r="K75">
            <v>35.21</v>
          </cell>
        </row>
        <row r="81">
          <cell r="K81">
            <v>6</v>
          </cell>
        </row>
        <row r="82">
          <cell r="K82">
            <v>12</v>
          </cell>
        </row>
        <row r="83">
          <cell r="K83">
            <v>1</v>
          </cell>
        </row>
        <row r="86">
          <cell r="K86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0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6</v>
          </cell>
        </row>
        <row r="6">
          <cell r="K6">
            <v>267.25</v>
          </cell>
        </row>
        <row r="8">
          <cell r="K8">
            <v>829.73</v>
          </cell>
        </row>
        <row r="9">
          <cell r="K9">
            <v>1</v>
          </cell>
        </row>
        <row r="11">
          <cell r="K11">
            <v>10</v>
          </cell>
        </row>
        <row r="12">
          <cell r="K12">
            <v>23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46">
          <cell r="K46">
            <v>127.8875</v>
          </cell>
        </row>
      </sheetData>
      <sheetData sheetId="3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417.84000000000003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10">
          <cell r="K10">
            <v>1</v>
          </cell>
        </row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78.009999999999991</v>
          </cell>
        </row>
        <row r="42">
          <cell r="K42">
            <v>417.84000000000003</v>
          </cell>
        </row>
      </sheetData>
      <sheetData sheetId="5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3">
          <cell r="H33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7">
          <cell r="H57">
            <v>0</v>
          </cell>
        </row>
        <row r="58">
          <cell r="H58">
            <v>117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6">
        <row r="42">
          <cell r="K42">
            <v>284.95</v>
          </cell>
        </row>
        <row r="51">
          <cell r="K51">
            <v>117</v>
          </cell>
        </row>
        <row r="62">
          <cell r="K62">
            <v>678.77</v>
          </cell>
        </row>
        <row r="63">
          <cell r="K63">
            <v>638.87000000000012</v>
          </cell>
        </row>
        <row r="64">
          <cell r="K64">
            <v>1317.64</v>
          </cell>
        </row>
        <row r="100">
          <cell r="K100">
            <v>1</v>
          </cell>
        </row>
        <row r="186">
          <cell r="K186">
            <v>2</v>
          </cell>
        </row>
        <row r="188">
          <cell r="K188">
            <v>16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</sheetData>
      <sheetData sheetId="7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30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8">
        <row r="51">
          <cell r="K51">
            <v>117.35</v>
          </cell>
        </row>
        <row r="52">
          <cell r="K52">
            <v>256.24</v>
          </cell>
        </row>
        <row r="55">
          <cell r="K55">
            <v>30</v>
          </cell>
        </row>
        <row r="108">
          <cell r="K108">
            <v>68</v>
          </cell>
        </row>
        <row r="114">
          <cell r="K114">
            <v>61</v>
          </cell>
        </row>
        <row r="122">
          <cell r="K122">
            <v>11</v>
          </cell>
        </row>
        <row r="129">
          <cell r="K129">
            <v>1</v>
          </cell>
        </row>
        <row r="132">
          <cell r="K132">
            <v>1</v>
          </cell>
        </row>
        <row r="133">
          <cell r="K133">
            <v>10</v>
          </cell>
        </row>
        <row r="200">
          <cell r="K200">
            <v>17</v>
          </cell>
        </row>
        <row r="202">
          <cell r="K202">
            <v>152.5</v>
          </cell>
        </row>
        <row r="203">
          <cell r="K203">
            <v>1</v>
          </cell>
        </row>
        <row r="204">
          <cell r="K204">
            <v>1</v>
          </cell>
        </row>
      </sheetData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>
        <row r="224">
          <cell r="K224">
            <v>190.2</v>
          </cell>
        </row>
        <row r="225">
          <cell r="K225">
            <v>75.2</v>
          </cell>
        </row>
        <row r="226">
          <cell r="K226">
            <v>75.2</v>
          </cell>
        </row>
        <row r="227">
          <cell r="K227">
            <v>75.2</v>
          </cell>
        </row>
        <row r="229">
          <cell r="K229">
            <v>69.099999999999994</v>
          </cell>
        </row>
        <row r="230">
          <cell r="K230">
            <v>1148.8599999999999</v>
          </cell>
        </row>
        <row r="233">
          <cell r="K233">
            <v>245.67</v>
          </cell>
        </row>
      </sheetData>
      <sheetData sheetId="11">
        <row r="12">
          <cell r="H12">
            <v>6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23</v>
          </cell>
        </row>
        <row r="21">
          <cell r="H21">
            <v>39.049999999999997</v>
          </cell>
        </row>
        <row r="22">
          <cell r="H22">
            <v>18.09</v>
          </cell>
        </row>
        <row r="23">
          <cell r="H23">
            <v>18.09</v>
          </cell>
        </row>
        <row r="24">
          <cell r="H24">
            <v>18.09</v>
          </cell>
        </row>
        <row r="26">
          <cell r="H26">
            <v>92.28</v>
          </cell>
        </row>
        <row r="27">
          <cell r="H27">
            <v>36.700000000000003</v>
          </cell>
        </row>
        <row r="28">
          <cell r="H28">
            <v>0</v>
          </cell>
        </row>
        <row r="29">
          <cell r="H29">
            <v>20.43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2.0699999999999998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78.009999999999991</v>
          </cell>
        </row>
        <row r="49">
          <cell r="H49">
            <v>702.79</v>
          </cell>
        </row>
        <row r="51">
          <cell r="H51">
            <v>0</v>
          </cell>
        </row>
        <row r="53">
          <cell r="H53">
            <v>127.8875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234.35</v>
          </cell>
        </row>
        <row r="59">
          <cell r="H59">
            <v>256.24</v>
          </cell>
        </row>
        <row r="60">
          <cell r="H60">
            <v>103.313</v>
          </cell>
        </row>
        <row r="61">
          <cell r="H61">
            <v>0</v>
          </cell>
        </row>
        <row r="62">
          <cell r="H62">
            <v>30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234.35</v>
          </cell>
        </row>
        <row r="66">
          <cell r="H66">
            <v>204.25</v>
          </cell>
        </row>
        <row r="67">
          <cell r="H67">
            <v>27.019999999999996</v>
          </cell>
        </row>
        <row r="69">
          <cell r="H69">
            <v>678.77</v>
          </cell>
        </row>
        <row r="70">
          <cell r="H70">
            <v>638.87000000000012</v>
          </cell>
        </row>
        <row r="71">
          <cell r="H71">
            <v>1317.64</v>
          </cell>
        </row>
        <row r="72">
          <cell r="H72">
            <v>130.78</v>
          </cell>
        </row>
        <row r="73">
          <cell r="H73">
            <v>496.73000000000013</v>
          </cell>
        </row>
        <row r="74">
          <cell r="H74">
            <v>496.73000000000013</v>
          </cell>
        </row>
        <row r="75">
          <cell r="H75">
            <v>0</v>
          </cell>
        </row>
        <row r="76">
          <cell r="H76">
            <v>690.13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245.67</v>
          </cell>
        </row>
        <row r="81">
          <cell r="H81">
            <v>245.67</v>
          </cell>
        </row>
        <row r="82">
          <cell r="H82">
            <v>35.21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6</v>
          </cell>
        </row>
        <row r="89">
          <cell r="H89">
            <v>12</v>
          </cell>
        </row>
        <row r="90">
          <cell r="H90">
            <v>1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1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1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68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61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11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1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1</v>
          </cell>
        </row>
        <row r="140">
          <cell r="H140">
            <v>10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2</v>
          </cell>
        </row>
        <row r="194">
          <cell r="H194">
            <v>0</v>
          </cell>
        </row>
        <row r="195">
          <cell r="H195">
            <v>16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34</v>
          </cell>
        </row>
        <row r="203">
          <cell r="H203">
            <v>0</v>
          </cell>
        </row>
        <row r="204">
          <cell r="H204">
            <v>34</v>
          </cell>
        </row>
        <row r="205">
          <cell r="H205">
            <v>5</v>
          </cell>
        </row>
        <row r="207">
          <cell r="H207">
            <v>17</v>
          </cell>
        </row>
        <row r="208">
          <cell r="H208">
            <v>0</v>
          </cell>
        </row>
        <row r="209">
          <cell r="H209">
            <v>152.5</v>
          </cell>
        </row>
        <row r="210">
          <cell r="H210">
            <v>1</v>
          </cell>
        </row>
        <row r="211">
          <cell r="H211">
            <v>1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6">
          <cell r="H236">
            <v>69.099999999999994</v>
          </cell>
        </row>
        <row r="237">
          <cell r="H237">
            <v>1148.8599999999999</v>
          </cell>
        </row>
        <row r="239">
          <cell r="H239">
            <v>0</v>
          </cell>
        </row>
        <row r="240">
          <cell r="H240">
            <v>245.67</v>
          </cell>
        </row>
        <row r="241">
          <cell r="H241">
            <v>0</v>
          </cell>
        </row>
      </sheetData>
      <sheetData sheetId="12"/>
      <sheetData sheetId="13">
        <row r="12">
          <cell r="J12">
            <v>6</v>
          </cell>
        </row>
        <row r="13">
          <cell r="J13">
            <v>267.25</v>
          </cell>
        </row>
        <row r="14">
          <cell r="J14">
            <v>0</v>
          </cell>
        </row>
        <row r="15">
          <cell r="J15">
            <v>829.73</v>
          </cell>
        </row>
        <row r="16">
          <cell r="J16">
            <v>1</v>
          </cell>
        </row>
        <row r="17">
          <cell r="J17">
            <v>1</v>
          </cell>
        </row>
        <row r="18">
          <cell r="J18">
            <v>10</v>
          </cell>
        </row>
        <row r="19">
          <cell r="J19">
            <v>23</v>
          </cell>
        </row>
        <row r="21">
          <cell r="J21">
            <v>39.049999999999997</v>
          </cell>
        </row>
        <row r="22">
          <cell r="J22">
            <v>18.09</v>
          </cell>
        </row>
        <row r="23">
          <cell r="J23">
            <v>18.09</v>
          </cell>
        </row>
        <row r="24">
          <cell r="J24">
            <v>18.09</v>
          </cell>
        </row>
        <row r="26">
          <cell r="J26">
            <v>286.94</v>
          </cell>
        </row>
        <row r="27">
          <cell r="J27">
            <v>286.94</v>
          </cell>
        </row>
        <row r="28">
          <cell r="J28">
            <v>0</v>
          </cell>
        </row>
        <row r="29">
          <cell r="J29">
            <v>26.83</v>
          </cell>
        </row>
        <row r="30">
          <cell r="J30">
            <v>0</v>
          </cell>
        </row>
        <row r="31">
          <cell r="J31">
            <v>298.10000000000002</v>
          </cell>
        </row>
        <row r="34">
          <cell r="J34">
            <v>2.0699999999999998</v>
          </cell>
        </row>
        <row r="35">
          <cell r="J35">
            <v>212.53</v>
          </cell>
        </row>
        <row r="36">
          <cell r="J36">
            <v>1114.3</v>
          </cell>
        </row>
        <row r="37">
          <cell r="J37">
            <v>225.7</v>
          </cell>
        </row>
        <row r="38">
          <cell r="J38">
            <v>20</v>
          </cell>
        </row>
        <row r="40">
          <cell r="J40">
            <v>324.26</v>
          </cell>
        </row>
        <row r="41">
          <cell r="J41">
            <v>1569.8000000000002</v>
          </cell>
        </row>
        <row r="42">
          <cell r="J42">
            <v>379.5</v>
          </cell>
        </row>
        <row r="43">
          <cell r="J43">
            <v>18.189999999999998</v>
          </cell>
        </row>
        <row r="44">
          <cell r="J44">
            <v>18.189999999999998</v>
          </cell>
        </row>
        <row r="45">
          <cell r="J45">
            <v>276.43</v>
          </cell>
        </row>
        <row r="46">
          <cell r="J46">
            <v>5.7799999999999994</v>
          </cell>
        </row>
        <row r="47">
          <cell r="J47">
            <v>84.009999999999991</v>
          </cell>
        </row>
        <row r="49">
          <cell r="J49">
            <v>711.18999999999994</v>
          </cell>
        </row>
        <row r="51">
          <cell r="J51">
            <v>11.16</v>
          </cell>
        </row>
        <row r="53">
          <cell r="J53">
            <v>127.8875</v>
          </cell>
        </row>
        <row r="54">
          <cell r="J54">
            <v>51.63</v>
          </cell>
        </row>
        <row r="55">
          <cell r="J55">
            <v>51.63</v>
          </cell>
        </row>
        <row r="58">
          <cell r="J58">
            <v>258.81</v>
          </cell>
        </row>
        <row r="59">
          <cell r="J59">
            <v>256.24</v>
          </cell>
        </row>
        <row r="60">
          <cell r="J60">
            <v>225.89675</v>
          </cell>
        </row>
        <row r="61">
          <cell r="J61">
            <v>95.974999999999994</v>
          </cell>
        </row>
        <row r="62">
          <cell r="J62">
            <v>30</v>
          </cell>
        </row>
        <row r="63">
          <cell r="J63">
            <v>0</v>
          </cell>
        </row>
        <row r="64">
          <cell r="J64">
            <v>34.299999999999997</v>
          </cell>
        </row>
        <row r="65">
          <cell r="J65">
            <v>245.67</v>
          </cell>
        </row>
        <row r="66">
          <cell r="J66">
            <v>204.25</v>
          </cell>
        </row>
        <row r="67">
          <cell r="J67">
            <v>27.019999999999996</v>
          </cell>
        </row>
        <row r="69">
          <cell r="J69">
            <v>678.77</v>
          </cell>
        </row>
        <row r="70">
          <cell r="J70">
            <v>655.67000000000007</v>
          </cell>
        </row>
        <row r="71">
          <cell r="J71">
            <v>1334.44</v>
          </cell>
        </row>
        <row r="72">
          <cell r="J72">
            <v>133.02000000000001</v>
          </cell>
        </row>
        <row r="73">
          <cell r="J73">
            <v>513.53000000000009</v>
          </cell>
        </row>
        <row r="74">
          <cell r="J74">
            <v>513.53000000000009</v>
          </cell>
        </row>
        <row r="75">
          <cell r="J75">
            <v>0</v>
          </cell>
        </row>
        <row r="76">
          <cell r="J76">
            <v>690.13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245.67</v>
          </cell>
        </row>
        <row r="81">
          <cell r="J81">
            <v>245.67</v>
          </cell>
        </row>
        <row r="82">
          <cell r="J82">
            <v>35.21</v>
          </cell>
        </row>
        <row r="83">
          <cell r="J83">
            <v>0</v>
          </cell>
        </row>
        <row r="85">
          <cell r="J85">
            <v>30.259999999999994</v>
          </cell>
        </row>
        <row r="88">
          <cell r="J88">
            <v>6</v>
          </cell>
        </row>
        <row r="89">
          <cell r="J89">
            <v>12</v>
          </cell>
        </row>
        <row r="90">
          <cell r="J90">
            <v>2</v>
          </cell>
        </row>
        <row r="91">
          <cell r="J91">
            <v>20</v>
          </cell>
        </row>
        <row r="92">
          <cell r="J92">
            <v>0</v>
          </cell>
        </row>
        <row r="93">
          <cell r="J93">
            <v>2</v>
          </cell>
        </row>
        <row r="94">
          <cell r="J94">
            <v>0</v>
          </cell>
        </row>
        <row r="95">
          <cell r="J95">
            <v>81.480000000000018</v>
          </cell>
        </row>
        <row r="97">
          <cell r="J97">
            <v>0</v>
          </cell>
        </row>
        <row r="98">
          <cell r="J98">
            <v>27.57</v>
          </cell>
        </row>
        <row r="99">
          <cell r="J99">
            <v>10.68</v>
          </cell>
        </row>
        <row r="100">
          <cell r="J100">
            <v>0</v>
          </cell>
        </row>
        <row r="102">
          <cell r="J102">
            <v>16.399999999999999</v>
          </cell>
        </row>
        <row r="103">
          <cell r="J103">
            <v>27.57</v>
          </cell>
        </row>
        <row r="104">
          <cell r="J104">
            <v>0</v>
          </cell>
        </row>
        <row r="107">
          <cell r="J107">
            <v>1</v>
          </cell>
        </row>
        <row r="109">
          <cell r="J109">
            <v>0</v>
          </cell>
        </row>
        <row r="110">
          <cell r="J110">
            <v>48</v>
          </cell>
        </row>
        <row r="111">
          <cell r="J111">
            <v>16</v>
          </cell>
        </row>
        <row r="112">
          <cell r="J112">
            <v>3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68</v>
          </cell>
        </row>
        <row r="116">
          <cell r="J116">
            <v>2</v>
          </cell>
        </row>
        <row r="117">
          <cell r="J117">
            <v>79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61</v>
          </cell>
        </row>
        <row r="122">
          <cell r="J122">
            <v>14</v>
          </cell>
        </row>
        <row r="123">
          <cell r="J123">
            <v>7</v>
          </cell>
        </row>
        <row r="124">
          <cell r="J124">
            <v>3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11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6">
          <cell r="J136">
            <v>1</v>
          </cell>
        </row>
        <row r="137">
          <cell r="J137">
            <v>1</v>
          </cell>
        </row>
        <row r="138">
          <cell r="J138">
            <v>0</v>
          </cell>
        </row>
        <row r="139">
          <cell r="J139">
            <v>1</v>
          </cell>
        </row>
        <row r="140">
          <cell r="J140">
            <v>24</v>
          </cell>
        </row>
        <row r="141">
          <cell r="J141">
            <v>0</v>
          </cell>
        </row>
        <row r="142">
          <cell r="J142">
            <v>0</v>
          </cell>
        </row>
        <row r="144">
          <cell r="J144">
            <v>11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1</v>
          </cell>
        </row>
        <row r="154">
          <cell r="J154">
            <v>0</v>
          </cell>
        </row>
        <row r="157">
          <cell r="J157">
            <v>1</v>
          </cell>
        </row>
        <row r="158">
          <cell r="J158">
            <v>1</v>
          </cell>
        </row>
        <row r="159">
          <cell r="J159">
            <v>4</v>
          </cell>
        </row>
        <row r="160">
          <cell r="J160">
            <v>5</v>
          </cell>
        </row>
        <row r="161">
          <cell r="J161">
            <v>13</v>
          </cell>
        </row>
        <row r="162">
          <cell r="J162">
            <v>1</v>
          </cell>
        </row>
        <row r="163">
          <cell r="J163">
            <v>13</v>
          </cell>
        </row>
        <row r="164">
          <cell r="J164">
            <v>13</v>
          </cell>
        </row>
        <row r="165">
          <cell r="J165">
            <v>1</v>
          </cell>
        </row>
        <row r="166">
          <cell r="J166">
            <v>0</v>
          </cell>
        </row>
        <row r="167">
          <cell r="J167">
            <v>10.3</v>
          </cell>
        </row>
        <row r="168">
          <cell r="J168">
            <v>0</v>
          </cell>
        </row>
        <row r="169">
          <cell r="J169">
            <v>8.4500000000000011</v>
          </cell>
        </row>
        <row r="170">
          <cell r="J170">
            <v>0</v>
          </cell>
        </row>
        <row r="171">
          <cell r="J171">
            <v>13</v>
          </cell>
        </row>
        <row r="172">
          <cell r="J172">
            <v>8</v>
          </cell>
        </row>
        <row r="173">
          <cell r="J173">
            <v>0</v>
          </cell>
        </row>
        <row r="174">
          <cell r="J174">
            <v>11</v>
          </cell>
        </row>
        <row r="175">
          <cell r="J175">
            <v>2</v>
          </cell>
        </row>
        <row r="176">
          <cell r="J176">
            <v>1</v>
          </cell>
        </row>
        <row r="178">
          <cell r="J178">
            <v>1</v>
          </cell>
        </row>
        <row r="179">
          <cell r="J179">
            <v>0</v>
          </cell>
        </row>
        <row r="180">
          <cell r="J180">
            <v>1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3">
          <cell r="J193">
            <v>2</v>
          </cell>
        </row>
        <row r="194">
          <cell r="J194">
            <v>0</v>
          </cell>
        </row>
        <row r="195">
          <cell r="J195">
            <v>16</v>
          </cell>
        </row>
        <row r="196">
          <cell r="J196">
            <v>2</v>
          </cell>
        </row>
        <row r="197">
          <cell r="J197">
            <v>1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11</v>
          </cell>
        </row>
        <row r="202">
          <cell r="J202">
            <v>34</v>
          </cell>
        </row>
        <row r="203">
          <cell r="J203">
            <v>0</v>
          </cell>
        </row>
        <row r="204">
          <cell r="J204">
            <v>34</v>
          </cell>
        </row>
        <row r="205">
          <cell r="J205">
            <v>5</v>
          </cell>
        </row>
        <row r="207">
          <cell r="J207">
            <v>17</v>
          </cell>
        </row>
        <row r="208">
          <cell r="J208">
            <v>30.4</v>
          </cell>
        </row>
        <row r="209">
          <cell r="J209">
            <v>152.5</v>
          </cell>
        </row>
        <row r="210">
          <cell r="J210">
            <v>1</v>
          </cell>
        </row>
        <row r="211">
          <cell r="J211">
            <v>1</v>
          </cell>
        </row>
        <row r="213">
          <cell r="J213">
            <v>30</v>
          </cell>
        </row>
        <row r="214">
          <cell r="J214">
            <v>0</v>
          </cell>
        </row>
        <row r="215">
          <cell r="J215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4">
          <cell r="J224">
            <v>1</v>
          </cell>
        </row>
        <row r="225">
          <cell r="J225">
            <v>0</v>
          </cell>
        </row>
        <row r="226">
          <cell r="J226">
            <v>309.25</v>
          </cell>
        </row>
        <row r="227">
          <cell r="J227">
            <v>39.58</v>
          </cell>
        </row>
        <row r="228">
          <cell r="J228">
            <v>39.58</v>
          </cell>
        </row>
        <row r="231">
          <cell r="J231">
            <v>190.2</v>
          </cell>
        </row>
        <row r="232">
          <cell r="J232">
            <v>75.2</v>
          </cell>
        </row>
        <row r="233">
          <cell r="J233">
            <v>75.2</v>
          </cell>
        </row>
        <row r="234">
          <cell r="J234">
            <v>75.2</v>
          </cell>
        </row>
        <row r="236">
          <cell r="J236">
            <v>69.099999999999994</v>
          </cell>
        </row>
        <row r="237">
          <cell r="J237">
            <v>1148.8599999999999</v>
          </cell>
        </row>
        <row r="239">
          <cell r="J239">
            <v>33.36</v>
          </cell>
        </row>
        <row r="240">
          <cell r="J240">
            <v>245.67</v>
          </cell>
        </row>
        <row r="241">
          <cell r="J241">
            <v>8.5500000000000007</v>
          </cell>
        </row>
        <row r="242">
          <cell r="N242">
            <v>592503.84660335002</v>
          </cell>
        </row>
      </sheetData>
      <sheetData sheetId="14">
        <row r="19">
          <cell r="K19">
            <v>194.66</v>
          </cell>
        </row>
        <row r="20">
          <cell r="K20">
            <v>250.24</v>
          </cell>
        </row>
        <row r="22">
          <cell r="K22">
            <v>6.3999999999999986</v>
          </cell>
        </row>
        <row r="24">
          <cell r="K24">
            <v>298.10000000000002</v>
          </cell>
        </row>
        <row r="39">
          <cell r="K39">
            <v>5.7799999999999994</v>
          </cell>
        </row>
        <row r="40">
          <cell r="K40">
            <v>6</v>
          </cell>
        </row>
        <row r="42">
          <cell r="K42">
            <v>8.4</v>
          </cell>
        </row>
        <row r="44">
          <cell r="K44">
            <v>11.16</v>
          </cell>
        </row>
        <row r="47">
          <cell r="K47">
            <v>51.63</v>
          </cell>
        </row>
        <row r="48">
          <cell r="K48">
            <v>51.63</v>
          </cell>
        </row>
        <row r="51">
          <cell r="K51">
            <v>24.460000000000008</v>
          </cell>
        </row>
        <row r="53">
          <cell r="K53">
            <v>122.58374999999999</v>
          </cell>
        </row>
        <row r="54">
          <cell r="K54">
            <v>95.974999999999994</v>
          </cell>
        </row>
        <row r="57">
          <cell r="K57">
            <v>34.299999999999997</v>
          </cell>
        </row>
        <row r="58">
          <cell r="K58">
            <v>11.319999999999993</v>
          </cell>
        </row>
        <row r="63">
          <cell r="K63">
            <v>16.8</v>
          </cell>
        </row>
        <row r="64">
          <cell r="K64">
            <v>16.8</v>
          </cell>
        </row>
        <row r="65">
          <cell r="K65">
            <v>2.2399999999999998</v>
          </cell>
        </row>
        <row r="66">
          <cell r="K66">
            <v>16.8</v>
          </cell>
        </row>
        <row r="67">
          <cell r="K67">
            <v>16.8</v>
          </cell>
        </row>
        <row r="78">
          <cell r="K78">
            <v>30.259999999999994</v>
          </cell>
        </row>
        <row r="83">
          <cell r="K83">
            <v>1</v>
          </cell>
        </row>
        <row r="84">
          <cell r="K84">
            <v>20</v>
          </cell>
        </row>
        <row r="86">
          <cell r="K86">
            <v>1</v>
          </cell>
        </row>
        <row r="88">
          <cell r="K88">
            <v>81.480000000000018</v>
          </cell>
        </row>
        <row r="91">
          <cell r="K91">
            <v>27.57</v>
          </cell>
        </row>
        <row r="92">
          <cell r="K92">
            <v>10.68</v>
          </cell>
        </row>
        <row r="95">
          <cell r="K95">
            <v>16.399999999999999</v>
          </cell>
        </row>
        <row r="96">
          <cell r="K96">
            <v>27.57</v>
          </cell>
        </row>
        <row r="103">
          <cell r="K103">
            <v>48</v>
          </cell>
        </row>
        <row r="104">
          <cell r="K104">
            <v>16</v>
          </cell>
        </row>
        <row r="105">
          <cell r="K105">
            <v>3</v>
          </cell>
        </row>
        <row r="109">
          <cell r="K109">
            <v>2</v>
          </cell>
        </row>
        <row r="110">
          <cell r="K110">
            <v>79</v>
          </cell>
        </row>
        <row r="115">
          <cell r="K115">
            <v>14</v>
          </cell>
        </row>
        <row r="116">
          <cell r="K116">
            <v>7</v>
          </cell>
        </row>
        <row r="117">
          <cell r="K117">
            <v>3</v>
          </cell>
        </row>
        <row r="130">
          <cell r="K130">
            <v>1</v>
          </cell>
        </row>
        <row r="133">
          <cell r="K133">
            <v>14</v>
          </cell>
        </row>
        <row r="137">
          <cell r="K137">
            <v>11</v>
          </cell>
        </row>
        <row r="146">
          <cell r="K146">
            <v>1</v>
          </cell>
        </row>
        <row r="150">
          <cell r="K150">
            <v>1</v>
          </cell>
        </row>
        <row r="151">
          <cell r="K151">
            <v>1</v>
          </cell>
        </row>
        <row r="152">
          <cell r="K152">
            <v>4</v>
          </cell>
        </row>
        <row r="153">
          <cell r="K153">
            <v>5</v>
          </cell>
        </row>
        <row r="154">
          <cell r="K154">
            <v>13</v>
          </cell>
        </row>
        <row r="155">
          <cell r="K155">
            <v>1</v>
          </cell>
        </row>
        <row r="156">
          <cell r="K156">
            <v>13</v>
          </cell>
        </row>
        <row r="157">
          <cell r="K157">
            <v>13</v>
          </cell>
        </row>
        <row r="158">
          <cell r="K158">
            <v>1</v>
          </cell>
        </row>
        <row r="160">
          <cell r="K160">
            <v>10.3</v>
          </cell>
        </row>
        <row r="162">
          <cell r="K162">
            <v>8.4500000000000011</v>
          </cell>
        </row>
        <row r="164">
          <cell r="K164">
            <v>13</v>
          </cell>
        </row>
        <row r="165">
          <cell r="K165">
            <v>8</v>
          </cell>
        </row>
        <row r="167">
          <cell r="K167">
            <v>11</v>
          </cell>
        </row>
        <row r="168">
          <cell r="K168">
            <v>2</v>
          </cell>
        </row>
        <row r="169">
          <cell r="K169">
            <v>1</v>
          </cell>
        </row>
        <row r="171">
          <cell r="K171">
            <v>1</v>
          </cell>
        </row>
        <row r="173">
          <cell r="K173">
            <v>1</v>
          </cell>
        </row>
        <row r="189">
          <cell r="K189">
            <v>2</v>
          </cell>
        </row>
        <row r="190">
          <cell r="K190">
            <v>1</v>
          </cell>
        </row>
        <row r="193">
          <cell r="K193">
            <v>11</v>
          </cell>
        </row>
        <row r="201">
          <cell r="K201">
            <v>30.4</v>
          </cell>
        </row>
        <row r="206">
          <cell r="K206">
            <v>30</v>
          </cell>
        </row>
        <row r="217">
          <cell r="K217">
            <v>1</v>
          </cell>
        </row>
        <row r="219">
          <cell r="K219">
            <v>309.25</v>
          </cell>
        </row>
        <row r="220">
          <cell r="K220">
            <v>39.58</v>
          </cell>
        </row>
        <row r="221">
          <cell r="K221">
            <v>39.58</v>
          </cell>
        </row>
        <row r="232">
          <cell r="K232">
            <v>33.36</v>
          </cell>
        </row>
        <row r="234">
          <cell r="K234">
            <v>8.5500000000000007</v>
          </cell>
        </row>
      </sheetData>
      <sheetData sheetId="15"/>
      <sheetData sheetId="16">
        <row r="7">
          <cell r="K7">
            <v>50.6</v>
          </cell>
        </row>
        <row r="56">
          <cell r="K56">
            <v>289.64999999999998</v>
          </cell>
        </row>
      </sheetData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56C3-750D-4B86-829B-882AA1A7C097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G17" sqref="G17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"/>
      <c r="M2" s="2"/>
    </row>
    <row r="3" spans="2:13" s="3" customFormat="1" ht="18">
      <c r="B3" s="129" t="s">
        <v>1</v>
      </c>
      <c r="C3" s="130"/>
      <c r="D3" s="130"/>
      <c r="E3" s="130"/>
      <c r="F3" s="130"/>
      <c r="G3" s="130"/>
      <c r="H3" s="130"/>
      <c r="I3" s="130"/>
      <c r="J3" s="130"/>
      <c r="K3" s="131"/>
      <c r="L3" s="1"/>
      <c r="M3" s="2"/>
    </row>
    <row r="4" spans="2:13" s="5" customFormat="1" ht="15">
      <c r="B4" s="132" t="s">
        <v>2</v>
      </c>
      <c r="C4" s="133"/>
      <c r="D4" s="133" t="s">
        <v>3</v>
      </c>
      <c r="E4" s="133"/>
      <c r="F4" s="133"/>
      <c r="G4" s="133"/>
      <c r="H4" s="133"/>
      <c r="I4" s="133" t="s">
        <v>4</v>
      </c>
      <c r="J4" s="133"/>
      <c r="K4" s="134"/>
      <c r="L4" s="4"/>
    </row>
    <row r="5" spans="2:13" s="5" customFormat="1" ht="15">
      <c r="B5" s="125" t="s">
        <v>5</v>
      </c>
      <c r="C5" s="126"/>
      <c r="D5" s="126" t="s">
        <v>6</v>
      </c>
      <c r="E5" s="126"/>
      <c r="F5" s="126"/>
      <c r="G5" s="126"/>
      <c r="H5" s="126"/>
      <c r="I5" s="126" t="s">
        <v>7</v>
      </c>
      <c r="J5" s="126"/>
      <c r="K5" s="127"/>
      <c r="L5" s="4"/>
    </row>
    <row r="6" spans="2:13" s="5" customFormat="1" ht="15">
      <c r="B6" s="125" t="s">
        <v>8</v>
      </c>
      <c r="C6" s="126"/>
      <c r="D6" s="126" t="s">
        <v>9</v>
      </c>
      <c r="E6" s="126"/>
      <c r="F6" s="126"/>
      <c r="G6" s="126"/>
      <c r="H6" s="126"/>
      <c r="I6" s="126" t="s">
        <v>10</v>
      </c>
      <c r="J6" s="126"/>
      <c r="K6" s="127"/>
      <c r="L6" s="4"/>
    </row>
    <row r="7" spans="2:13" s="5" customFormat="1" ht="15">
      <c r="B7" s="125" t="s">
        <v>11</v>
      </c>
      <c r="C7" s="126"/>
      <c r="D7" s="126" t="s">
        <v>12</v>
      </c>
      <c r="E7" s="126"/>
      <c r="F7" s="126"/>
      <c r="G7" s="126"/>
      <c r="H7" s="126"/>
      <c r="I7" s="6" t="s">
        <v>13</v>
      </c>
      <c r="J7" s="8">
        <f>J229</f>
        <v>49585.588699999993</v>
      </c>
      <c r="K7" s="7"/>
      <c r="L7" s="4"/>
    </row>
    <row r="8" spans="2:13" s="5" customFormat="1" ht="15">
      <c r="B8" s="125"/>
      <c r="C8" s="126"/>
      <c r="D8" s="140"/>
      <c r="E8" s="140"/>
      <c r="F8" s="140"/>
      <c r="G8" s="140"/>
      <c r="H8" s="140"/>
      <c r="I8" s="141"/>
      <c r="J8" s="141"/>
      <c r="K8" s="142"/>
      <c r="L8" s="4"/>
    </row>
    <row r="9" spans="2:13" s="5" customFormat="1" ht="15.75">
      <c r="B9" s="135" t="s">
        <v>14</v>
      </c>
      <c r="C9" s="135"/>
      <c r="D9" s="135"/>
      <c r="E9" s="135"/>
      <c r="F9" s="135"/>
      <c r="G9" s="135"/>
      <c r="H9" s="135"/>
      <c r="I9" s="135"/>
      <c r="J9" s="135"/>
      <c r="K9" s="13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13832.271699999999</v>
      </c>
      <c r="K11" s="20">
        <f>SUBTOTAL(9,K12:K19)</f>
        <v>13832.271699999999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01'!K5</f>
        <v>6</v>
      </c>
      <c r="H12" s="27">
        <f>G12</f>
        <v>6</v>
      </c>
      <c r="I12" s="28">
        <f>$E12*F12</f>
        <v>2208.48</v>
      </c>
      <c r="J12" s="28">
        <f t="shared" ref="J12:K19" si="0">$E12*G12</f>
        <v>1656.3600000000001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01'!K8</f>
        <v>829.73</v>
      </c>
      <c r="H15" s="27">
        <f t="shared" si="1"/>
        <v>829.73</v>
      </c>
      <c r="I15" s="28">
        <f t="shared" si="2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01'!K9</f>
        <v>1</v>
      </c>
      <c r="H16" s="27">
        <f t="shared" si="1"/>
        <v>1</v>
      </c>
      <c r="I16" s="28">
        <f t="shared" si="2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01'!K11</f>
        <v>10</v>
      </c>
      <c r="H18" s="27">
        <f t="shared" si="1"/>
        <v>10</v>
      </c>
      <c r="I18" s="28">
        <f t="shared" si="2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01'!K12</f>
        <v>23</v>
      </c>
      <c r="H19" s="27">
        <f t="shared" si="1"/>
        <v>23</v>
      </c>
      <c r="I19" s="28">
        <f t="shared" si="2"/>
        <v>8473.6</v>
      </c>
      <c r="J19" s="28">
        <f t="shared" si="0"/>
        <v>4872.32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2160.3125999999997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01'!K14</f>
        <v>39.049999999999997</v>
      </c>
      <c r="H21" s="27">
        <f t="shared" si="1"/>
        <v>39.049999999999997</v>
      </c>
      <c r="I21" s="28">
        <f>$E21*F21</f>
        <v>1752.5640000000001</v>
      </c>
      <c r="J21" s="28">
        <f t="shared" ref="J21:K24" si="3">$E21*G21</f>
        <v>1752.5640000000001</v>
      </c>
      <c r="K21" s="28">
        <f t="shared" si="3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01'!K15</f>
        <v>18.09</v>
      </c>
      <c r="H22" s="27">
        <f t="shared" si="1"/>
        <v>18.09</v>
      </c>
      <c r="I22" s="28">
        <f t="shared" ref="I22:I24" si="4">$E22*F22</f>
        <v>278.58600000000001</v>
      </c>
      <c r="J22" s="28">
        <f t="shared" si="3"/>
        <v>278.58600000000001</v>
      </c>
      <c r="K22" s="28">
        <f t="shared" si="3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01'!K16</f>
        <v>18.09</v>
      </c>
      <c r="H23" s="27">
        <f t="shared" si="1"/>
        <v>18.09</v>
      </c>
      <c r="I23" s="28">
        <f t="shared" si="4"/>
        <v>54.450899999999997</v>
      </c>
      <c r="J23" s="28">
        <f t="shared" si="3"/>
        <v>54.450899999999997</v>
      </c>
      <c r="K23" s="28">
        <f t="shared" si="3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01'!K17</f>
        <v>18.09</v>
      </c>
      <c r="H24" s="27">
        <f t="shared" si="1"/>
        <v>18.09</v>
      </c>
      <c r="I24" s="28">
        <f t="shared" si="4"/>
        <v>74.711699999999993</v>
      </c>
      <c r="J24" s="28">
        <f t="shared" si="3"/>
        <v>74.711699999999993</v>
      </c>
      <c r="K24" s="28">
        <f t="shared" si="3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32488.056400000001</v>
      </c>
      <c r="K32" s="34">
        <f>SUM(K33+K39)</f>
        <v>32488.056400000001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32488.056400000001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01'!K27</f>
        <v>2.0699999999999998</v>
      </c>
      <c r="H34" s="27">
        <f t="shared" si="1"/>
        <v>2.0699999999999998</v>
      </c>
      <c r="I34" s="28">
        <f t="shared" ref="I34:K38" si="7">$E34*F34</f>
        <v>209.00789999999998</v>
      </c>
      <c r="J34" s="28">
        <f t="shared" si="7"/>
        <v>209.00789999999998</v>
      </c>
      <c r="K34" s="28">
        <f t="shared" si="7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01'!K28</f>
        <v>212.53</v>
      </c>
      <c r="H35" s="27">
        <f t="shared" si="1"/>
        <v>212.53</v>
      </c>
      <c r="I35" s="28">
        <f t="shared" si="7"/>
        <v>6110.2375000000002</v>
      </c>
      <c r="J35" s="28">
        <f t="shared" si="7"/>
        <v>6110.2375000000002</v>
      </c>
      <c r="K35" s="28">
        <f t="shared" si="7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01'!K29</f>
        <v>1114.3</v>
      </c>
      <c r="H36" s="27">
        <f t="shared" si="1"/>
        <v>1114.3</v>
      </c>
      <c r="I36" s="28">
        <f t="shared" si="7"/>
        <v>14017.894</v>
      </c>
      <c r="J36" s="28">
        <f t="shared" si="7"/>
        <v>14017.894</v>
      </c>
      <c r="K36" s="28">
        <f t="shared" si="7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01'!K30</f>
        <v>225.7</v>
      </c>
      <c r="H37" s="27">
        <f t="shared" si="1"/>
        <v>225.7</v>
      </c>
      <c r="I37" s="28">
        <f t="shared" si="7"/>
        <v>1762.7169999999999</v>
      </c>
      <c r="J37" s="28">
        <f t="shared" si="7"/>
        <v>1762.7169999999999</v>
      </c>
      <c r="K37" s="28">
        <f t="shared" si="7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01'!K31</f>
        <v>20</v>
      </c>
      <c r="H38" s="27">
        <f t="shared" si="1"/>
        <v>20</v>
      </c>
      <c r="I38" s="28">
        <f t="shared" si="7"/>
        <v>10388.199999999999</v>
      </c>
      <c r="J38" s="28">
        <f t="shared" si="7"/>
        <v>10388.199999999999</v>
      </c>
      <c r="K38" s="28">
        <f t="shared" si="7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1104.9480000000001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01'!K46</f>
        <v>127.8875</v>
      </c>
      <c r="H53" s="27">
        <f t="shared" si="1"/>
        <v>127.8875</v>
      </c>
      <c r="I53" s="28">
        <f>$E53*F53</f>
        <v>1229.904</v>
      </c>
      <c r="J53" s="28">
        <f t="shared" ref="J53:K55" si="11">$E53*G53</f>
        <v>1104.9480000000001</v>
      </c>
      <c r="K53" s="28">
        <f t="shared" si="11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36" t="s">
        <v>161</v>
      </c>
      <c r="D84" s="136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37" t="s">
        <v>439</v>
      </c>
      <c r="C229" s="138"/>
      <c r="D229" s="138"/>
      <c r="E229" s="138"/>
      <c r="F229" s="138"/>
      <c r="G229" s="138"/>
      <c r="H229" s="139"/>
      <c r="I229" s="66">
        <f>SUM(I223+I216+I212+I155+I105+I86+I56+I52+I48+I32+I25+I20+I11)</f>
        <v>565955.96719999996</v>
      </c>
      <c r="J229" s="66">
        <f>SUM(J223+J216+J212+J155+J105+J86+J56+J52+J48+J32+J20+J11)</f>
        <v>49585.588699999993</v>
      </c>
      <c r="K229" s="66">
        <f>SUM(K223+K216+K212+K155+K105+K86+K56+K52+K48+K32+K25+K20+K11)</f>
        <v>49585.588699999993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47" priority="3">
      <formula>LEN($B11)=1</formula>
    </cfRule>
  </conditionalFormatting>
  <conditionalFormatting sqref="B85:K228">
    <cfRule type="expression" dxfId="46" priority="1">
      <formula>LEN($B85)=1</formula>
    </cfRule>
  </conditionalFormatting>
  <conditionalFormatting sqref="E84:K84">
    <cfRule type="expression" dxfId="4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ED31-3644-4535-85BB-E1759C08FE59}">
  <dimension ref="A2:N234"/>
  <sheetViews>
    <sheetView view="pageBreakPreview" topLeftCell="A69" zoomScale="90" zoomScaleNormal="100" zoomScaleSheetLayoutView="90" workbookViewId="0">
      <selection activeCell="K233" sqref="K23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43" t="s">
        <v>551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5">
      <c r="A3" s="72" t="s">
        <v>15</v>
      </c>
      <c r="B3" s="73" t="s">
        <v>441</v>
      </c>
      <c r="C3" s="72" t="s">
        <v>17</v>
      </c>
      <c r="D3" s="145" t="s">
        <v>442</v>
      </c>
      <c r="E3" s="145"/>
      <c r="F3" s="145"/>
      <c r="G3" s="145"/>
      <c r="H3" s="145"/>
      <c r="I3" s="145"/>
      <c r="J3" s="145"/>
    </row>
    <row r="4" spans="1:10">
      <c r="A4" s="74">
        <v>1</v>
      </c>
      <c r="B4" s="75" t="s">
        <v>443</v>
      </c>
      <c r="C4" s="76"/>
      <c r="D4" s="146"/>
      <c r="E4" s="146"/>
      <c r="F4" s="146"/>
      <c r="G4" s="146"/>
      <c r="H4" s="146"/>
      <c r="I4" s="146"/>
      <c r="J4" s="146"/>
    </row>
    <row r="5" spans="1:10">
      <c r="A5" s="77" t="s">
        <v>25</v>
      </c>
      <c r="B5" s="78" t="s">
        <v>26</v>
      </c>
      <c r="C5" s="79" t="s">
        <v>27</v>
      </c>
      <c r="D5" s="146"/>
      <c r="E5" s="146"/>
      <c r="F5" s="146"/>
      <c r="G5" s="146"/>
      <c r="H5" s="146"/>
      <c r="I5" s="146"/>
      <c r="J5" s="146"/>
    </row>
    <row r="6" spans="1:10" ht="42.75">
      <c r="A6" s="77" t="s">
        <v>28</v>
      </c>
      <c r="B6" s="78" t="s">
        <v>29</v>
      </c>
      <c r="C6" s="79" t="s">
        <v>27</v>
      </c>
      <c r="D6" s="146"/>
      <c r="E6" s="146"/>
      <c r="F6" s="146"/>
      <c r="G6" s="146"/>
      <c r="H6" s="146"/>
      <c r="I6" s="146"/>
      <c r="J6" s="146"/>
    </row>
    <row r="7" spans="1:10" ht="28.5">
      <c r="A7" s="77" t="s">
        <v>30</v>
      </c>
      <c r="B7" s="80" t="s">
        <v>446</v>
      </c>
      <c r="C7" s="79" t="s">
        <v>27</v>
      </c>
      <c r="D7" s="146"/>
      <c r="E7" s="146"/>
      <c r="F7" s="146"/>
      <c r="G7" s="146"/>
      <c r="H7" s="146"/>
      <c r="I7" s="146"/>
      <c r="J7" s="146"/>
    </row>
    <row r="8" spans="1:10" ht="28.5">
      <c r="A8" s="77" t="s">
        <v>32</v>
      </c>
      <c r="B8" s="80" t="s">
        <v>447</v>
      </c>
      <c r="C8" s="79" t="s">
        <v>27</v>
      </c>
      <c r="D8" s="146"/>
      <c r="E8" s="146"/>
      <c r="F8" s="146"/>
      <c r="G8" s="146"/>
      <c r="H8" s="146"/>
      <c r="I8" s="146"/>
      <c r="J8" s="146"/>
    </row>
    <row r="9" spans="1:10" ht="28.5">
      <c r="A9" s="77" t="s">
        <v>34</v>
      </c>
      <c r="B9" s="78" t="s">
        <v>35</v>
      </c>
      <c r="C9" s="79" t="s">
        <v>36</v>
      </c>
      <c r="D9" s="146"/>
      <c r="E9" s="146"/>
      <c r="F9" s="146"/>
      <c r="G9" s="146"/>
      <c r="H9" s="146"/>
      <c r="I9" s="146"/>
      <c r="J9" s="146"/>
    </row>
    <row r="10" spans="1:10">
      <c r="A10" s="77" t="s">
        <v>37</v>
      </c>
      <c r="B10" s="78" t="s">
        <v>38</v>
      </c>
      <c r="C10" s="79" t="s">
        <v>36</v>
      </c>
      <c r="D10" s="146"/>
      <c r="E10" s="146"/>
      <c r="F10" s="146"/>
      <c r="G10" s="146"/>
      <c r="H10" s="146"/>
      <c r="I10" s="146"/>
      <c r="J10" s="146"/>
    </row>
    <row r="11" spans="1:10" ht="28.5">
      <c r="A11" s="77" t="s">
        <v>39</v>
      </c>
      <c r="B11" s="80" t="s">
        <v>40</v>
      </c>
      <c r="C11" s="79" t="s">
        <v>27</v>
      </c>
      <c r="D11" s="146"/>
      <c r="E11" s="146"/>
      <c r="F11" s="146"/>
      <c r="G11" s="146"/>
      <c r="H11" s="146"/>
      <c r="I11" s="146"/>
      <c r="J11" s="146"/>
    </row>
    <row r="12" spans="1:10" ht="42.75">
      <c r="A12" s="77" t="s">
        <v>41</v>
      </c>
      <c r="B12" s="80" t="s">
        <v>451</v>
      </c>
      <c r="C12" s="79" t="s">
        <v>27</v>
      </c>
      <c r="D12" s="146"/>
      <c r="E12" s="146"/>
      <c r="F12" s="146"/>
      <c r="G12" s="146"/>
      <c r="H12" s="146"/>
      <c r="I12" s="146"/>
      <c r="J12" s="146"/>
    </row>
    <row r="13" spans="1:10">
      <c r="A13" s="74">
        <v>2</v>
      </c>
      <c r="B13" s="75" t="str">
        <f>[3]Planilha!$B$21</f>
        <v>MOVIMENTO DE TERRA</v>
      </c>
      <c r="C13" s="76"/>
      <c r="D13" s="146"/>
      <c r="E13" s="146"/>
      <c r="F13" s="146"/>
      <c r="G13" s="146"/>
      <c r="H13" s="146"/>
      <c r="I13" s="146"/>
      <c r="J13" s="146"/>
    </row>
    <row r="14" spans="1:10" ht="42.75">
      <c r="A14" s="77" t="s">
        <v>43</v>
      </c>
      <c r="B14" s="80" t="s">
        <v>44</v>
      </c>
      <c r="C14" s="79" t="s">
        <v>45</v>
      </c>
      <c r="D14" s="147"/>
      <c r="E14" s="147"/>
      <c r="F14" s="147"/>
      <c r="G14" s="147"/>
      <c r="H14" s="147"/>
      <c r="I14" s="147"/>
      <c r="J14" s="147"/>
    </row>
    <row r="15" spans="1:10" ht="44.25" customHeight="1">
      <c r="A15" s="77" t="s">
        <v>46</v>
      </c>
      <c r="B15" s="80" t="s">
        <v>47</v>
      </c>
      <c r="C15" s="79" t="s">
        <v>45</v>
      </c>
      <c r="D15" s="147"/>
      <c r="E15" s="147"/>
      <c r="F15" s="147"/>
      <c r="G15" s="147"/>
      <c r="H15" s="147"/>
      <c r="I15" s="147"/>
      <c r="J15" s="147"/>
    </row>
    <row r="16" spans="1:10" ht="28.5">
      <c r="A16" s="77" t="s">
        <v>48</v>
      </c>
      <c r="B16" s="80" t="s">
        <v>49</v>
      </c>
      <c r="C16" s="79" t="s">
        <v>45</v>
      </c>
      <c r="D16" s="147"/>
      <c r="E16" s="147"/>
      <c r="F16" s="147"/>
      <c r="G16" s="147"/>
      <c r="H16" s="147"/>
      <c r="I16" s="147"/>
      <c r="J16" s="147"/>
    </row>
    <row r="17" spans="1:10" ht="28.5">
      <c r="A17" s="77" t="s">
        <v>50</v>
      </c>
      <c r="B17" s="80" t="s">
        <v>456</v>
      </c>
      <c r="C17" s="79" t="s">
        <v>45</v>
      </c>
      <c r="D17" s="146"/>
      <c r="E17" s="146"/>
      <c r="F17" s="146"/>
      <c r="G17" s="146"/>
      <c r="H17" s="146"/>
      <c r="I17" s="146"/>
      <c r="J17" s="146"/>
    </row>
    <row r="18" spans="1:10">
      <c r="A18" s="74">
        <v>3</v>
      </c>
      <c r="B18" s="75" t="str">
        <f>[3]Planilha!$B$26</f>
        <v>COBERTURA</v>
      </c>
      <c r="C18" s="76"/>
      <c r="D18" s="146"/>
      <c r="E18" s="146"/>
      <c r="F18" s="146"/>
      <c r="G18" s="146"/>
      <c r="H18" s="146"/>
      <c r="I18" s="146"/>
      <c r="J18" s="146"/>
    </row>
    <row r="19" spans="1:10" ht="28.5">
      <c r="A19" s="77" t="s">
        <v>52</v>
      </c>
      <c r="B19" s="80" t="s">
        <v>53</v>
      </c>
      <c r="C19" s="79" t="s">
        <v>27</v>
      </c>
      <c r="D19" s="146"/>
      <c r="E19" s="146"/>
      <c r="F19" s="146"/>
      <c r="G19" s="146"/>
      <c r="H19" s="146"/>
      <c r="I19" s="146"/>
      <c r="J19" s="146"/>
    </row>
    <row r="20" spans="1:10" ht="28.5">
      <c r="A20" s="77" t="s">
        <v>54</v>
      </c>
      <c r="B20" s="80" t="s">
        <v>55</v>
      </c>
      <c r="C20" s="79" t="s">
        <v>27</v>
      </c>
      <c r="D20" s="146"/>
      <c r="E20" s="146"/>
      <c r="F20" s="146"/>
      <c r="G20" s="146"/>
      <c r="H20" s="146"/>
      <c r="I20" s="146"/>
      <c r="J20" s="146"/>
    </row>
    <row r="21" spans="1:10">
      <c r="A21" s="77" t="s">
        <v>56</v>
      </c>
      <c r="B21" s="78" t="s">
        <v>57</v>
      </c>
      <c r="C21" s="79" t="s">
        <v>27</v>
      </c>
      <c r="D21" s="146"/>
      <c r="E21" s="146"/>
      <c r="F21" s="146"/>
      <c r="G21" s="146"/>
      <c r="H21" s="146"/>
      <c r="I21" s="146"/>
      <c r="J21" s="146"/>
    </row>
    <row r="22" spans="1:10" ht="28.5">
      <c r="A22" s="77" t="s">
        <v>58</v>
      </c>
      <c r="B22" s="80" t="s">
        <v>458</v>
      </c>
      <c r="C22" s="79" t="s">
        <v>60</v>
      </c>
      <c r="D22" s="146"/>
      <c r="E22" s="146"/>
      <c r="F22" s="146"/>
      <c r="G22" s="146"/>
      <c r="H22" s="146"/>
      <c r="I22" s="146"/>
      <c r="J22" s="146"/>
    </row>
    <row r="23" spans="1:10" ht="28.5">
      <c r="A23" s="77" t="s">
        <v>61</v>
      </c>
      <c r="B23" s="80" t="s">
        <v>62</v>
      </c>
      <c r="C23" s="79" t="s">
        <v>60</v>
      </c>
      <c r="D23" s="146"/>
      <c r="E23" s="146"/>
      <c r="F23" s="146"/>
      <c r="G23" s="146"/>
      <c r="H23" s="146"/>
      <c r="I23" s="146"/>
      <c r="J23" s="146"/>
    </row>
    <row r="24" spans="1:10" ht="28.5">
      <c r="A24" s="77" t="s">
        <v>63</v>
      </c>
      <c r="B24" s="80" t="s">
        <v>64</v>
      </c>
      <c r="C24" s="79" t="s">
        <v>60</v>
      </c>
      <c r="D24" s="146"/>
      <c r="E24" s="146"/>
      <c r="F24" s="146"/>
      <c r="G24" s="146"/>
      <c r="H24" s="146"/>
      <c r="I24" s="146"/>
      <c r="J24" s="146"/>
    </row>
    <row r="25" spans="1:10">
      <c r="A25" s="74">
        <v>4</v>
      </c>
      <c r="B25" s="75" t="s">
        <v>65</v>
      </c>
      <c r="C25" s="76"/>
      <c r="D25" s="146"/>
      <c r="E25" s="146"/>
      <c r="F25" s="146"/>
      <c r="G25" s="146"/>
      <c r="H25" s="146"/>
      <c r="I25" s="146"/>
      <c r="J25" s="146"/>
    </row>
    <row r="26" spans="1:10" ht="15">
      <c r="A26" s="72" t="s">
        <v>66</v>
      </c>
      <c r="B26" s="81" t="s">
        <v>459</v>
      </c>
      <c r="C26" s="73"/>
      <c r="D26" s="146"/>
      <c r="E26" s="146"/>
      <c r="F26" s="146"/>
      <c r="G26" s="146"/>
      <c r="H26" s="146"/>
      <c r="I26" s="146"/>
      <c r="J26" s="146"/>
    </row>
    <row r="27" spans="1:10" ht="29.25" customHeight="1">
      <c r="A27" s="77" t="s">
        <v>67</v>
      </c>
      <c r="B27" s="78" t="s">
        <v>68</v>
      </c>
      <c r="C27" s="79" t="s">
        <v>45</v>
      </c>
      <c r="D27" s="147"/>
      <c r="E27" s="147"/>
      <c r="F27" s="147"/>
      <c r="G27" s="147"/>
      <c r="H27" s="147"/>
      <c r="I27" s="147"/>
      <c r="J27" s="147"/>
    </row>
    <row r="28" spans="1:10" ht="47.25" customHeight="1">
      <c r="A28" s="77" t="s">
        <v>69</v>
      </c>
      <c r="B28" s="78" t="s">
        <v>70</v>
      </c>
      <c r="C28" s="79" t="s">
        <v>27</v>
      </c>
      <c r="D28" s="147"/>
      <c r="E28" s="147"/>
      <c r="F28" s="147"/>
      <c r="G28" s="147"/>
      <c r="H28" s="147"/>
      <c r="I28" s="147"/>
      <c r="J28" s="147"/>
    </row>
    <row r="29" spans="1:10" ht="71.25" customHeight="1">
      <c r="A29" s="77" t="s">
        <v>71</v>
      </c>
      <c r="B29" s="78" t="s">
        <v>72</v>
      </c>
      <c r="C29" s="79" t="s">
        <v>73</v>
      </c>
      <c r="D29" s="147"/>
      <c r="E29" s="147"/>
      <c r="F29" s="147"/>
      <c r="G29" s="147"/>
      <c r="H29" s="147"/>
      <c r="I29" s="147"/>
      <c r="J29" s="147"/>
    </row>
    <row r="30" spans="1:10" ht="46.5" customHeight="1">
      <c r="A30" s="77" t="s">
        <v>74</v>
      </c>
      <c r="B30" s="80" t="s">
        <v>75</v>
      </c>
      <c r="C30" s="79" t="s">
        <v>73</v>
      </c>
      <c r="D30" s="147"/>
      <c r="E30" s="147"/>
      <c r="F30" s="147"/>
      <c r="G30" s="147"/>
      <c r="H30" s="147"/>
      <c r="I30" s="147"/>
      <c r="J30" s="147"/>
    </row>
    <row r="31" spans="1:10" ht="28.5">
      <c r="A31" s="77" t="s">
        <v>76</v>
      </c>
      <c r="B31" s="78" t="s">
        <v>77</v>
      </c>
      <c r="C31" s="79" t="s">
        <v>45</v>
      </c>
      <c r="D31" s="147"/>
      <c r="E31" s="147"/>
      <c r="F31" s="147"/>
      <c r="G31" s="147"/>
      <c r="H31" s="147"/>
      <c r="I31" s="147"/>
      <c r="J31" s="147"/>
    </row>
    <row r="32" spans="1:10" ht="15">
      <c r="A32" s="72" t="s">
        <v>78</v>
      </c>
      <c r="B32" s="81" t="s">
        <v>65</v>
      </c>
      <c r="C32" s="73"/>
      <c r="D32" s="146"/>
      <c r="E32" s="146"/>
      <c r="F32" s="146"/>
      <c r="G32" s="146"/>
      <c r="H32" s="146"/>
      <c r="I32" s="146"/>
      <c r="J32" s="146"/>
    </row>
    <row r="33" spans="1:14" ht="57">
      <c r="A33" s="77" t="s">
        <v>79</v>
      </c>
      <c r="B33" s="82" t="s">
        <v>80</v>
      </c>
      <c r="C33" s="79" t="s">
        <v>27</v>
      </c>
      <c r="D33" s="146"/>
      <c r="E33" s="146"/>
      <c r="F33" s="146"/>
      <c r="G33" s="146"/>
      <c r="H33" s="146"/>
      <c r="I33" s="146"/>
      <c r="J33" s="146"/>
    </row>
    <row r="34" spans="1:14" ht="28.5">
      <c r="A34" s="77" t="s">
        <v>81</v>
      </c>
      <c r="B34" s="82" t="s">
        <v>72</v>
      </c>
      <c r="C34" s="79" t="s">
        <v>73</v>
      </c>
      <c r="D34" s="147"/>
      <c r="E34" s="147"/>
      <c r="F34" s="147"/>
      <c r="G34" s="147"/>
      <c r="H34" s="147"/>
      <c r="I34" s="147"/>
      <c r="J34" s="147"/>
    </row>
    <row r="35" spans="1:14" ht="28.5">
      <c r="A35" s="77" t="s">
        <v>82</v>
      </c>
      <c r="B35" s="83" t="s">
        <v>465</v>
      </c>
      <c r="C35" s="79" t="s">
        <v>73</v>
      </c>
      <c r="D35" s="147"/>
      <c r="E35" s="147"/>
      <c r="F35" s="147"/>
      <c r="G35" s="147"/>
      <c r="H35" s="147"/>
      <c r="I35" s="147"/>
      <c r="J35" s="147"/>
    </row>
    <row r="36" spans="1:14" ht="28.5">
      <c r="A36" s="77" t="s">
        <v>83</v>
      </c>
      <c r="B36" s="82" t="s">
        <v>84</v>
      </c>
      <c r="C36" s="79" t="s">
        <v>45</v>
      </c>
      <c r="D36" s="147"/>
      <c r="E36" s="147"/>
      <c r="F36" s="147"/>
      <c r="G36" s="147"/>
      <c r="H36" s="147"/>
      <c r="I36" s="147"/>
      <c r="J36" s="147"/>
    </row>
    <row r="37" spans="1:14" ht="28.5">
      <c r="A37" s="77" t="s">
        <v>85</v>
      </c>
      <c r="B37" s="83" t="s">
        <v>466</v>
      </c>
      <c r="C37" s="79" t="s">
        <v>45</v>
      </c>
      <c r="D37" s="146"/>
      <c r="E37" s="146"/>
      <c r="F37" s="146"/>
      <c r="G37" s="146"/>
      <c r="H37" s="146"/>
      <c r="I37" s="146"/>
      <c r="J37" s="146"/>
    </row>
    <row r="38" spans="1:14" ht="42.75">
      <c r="A38" s="77" t="s">
        <v>87</v>
      </c>
      <c r="B38" s="83" t="s">
        <v>88</v>
      </c>
      <c r="C38" s="79" t="s">
        <v>27</v>
      </c>
      <c r="D38" s="146"/>
      <c r="E38" s="146"/>
      <c r="F38" s="146"/>
      <c r="G38" s="146"/>
      <c r="H38" s="146"/>
      <c r="I38" s="146"/>
      <c r="J38" s="146"/>
    </row>
    <row r="39" spans="1:14" ht="42.75">
      <c r="A39" s="77" t="s">
        <v>89</v>
      </c>
      <c r="B39" s="83" t="s">
        <v>90</v>
      </c>
      <c r="C39" s="79" t="s">
        <v>27</v>
      </c>
      <c r="D39" s="146"/>
      <c r="E39" s="146"/>
      <c r="F39" s="146"/>
      <c r="G39" s="146"/>
      <c r="H39" s="146"/>
      <c r="I39" s="146"/>
      <c r="J39" s="146"/>
    </row>
    <row r="40" spans="1:14" ht="87.75" customHeight="1">
      <c r="A40" s="77" t="s">
        <v>91</v>
      </c>
      <c r="B40" s="82" t="s">
        <v>92</v>
      </c>
      <c r="C40" s="79" t="s">
        <v>60</v>
      </c>
      <c r="D40" s="147"/>
      <c r="E40" s="147"/>
      <c r="F40" s="147"/>
      <c r="G40" s="147"/>
      <c r="H40" s="147"/>
      <c r="I40" s="147"/>
      <c r="J40" s="147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46"/>
      <c r="E41" s="146"/>
      <c r="F41" s="146"/>
      <c r="G41" s="146"/>
      <c r="H41" s="146"/>
      <c r="I41" s="146"/>
      <c r="J41" s="146"/>
    </row>
    <row r="42" spans="1:14" ht="98.25" customHeight="1">
      <c r="A42" s="85" t="s">
        <v>94</v>
      </c>
      <c r="B42" s="78" t="s">
        <v>95</v>
      </c>
      <c r="C42" s="79" t="s">
        <v>27</v>
      </c>
      <c r="D42" s="147"/>
      <c r="E42" s="147"/>
      <c r="F42" s="147"/>
      <c r="G42" s="147"/>
      <c r="H42" s="147"/>
      <c r="I42" s="147"/>
      <c r="J42" s="147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46"/>
      <c r="E43" s="146"/>
      <c r="F43" s="146"/>
      <c r="G43" s="146"/>
      <c r="H43" s="146"/>
      <c r="I43" s="146"/>
      <c r="J43" s="146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46"/>
      <c r="E44" s="146"/>
      <c r="F44" s="146"/>
      <c r="G44" s="146"/>
      <c r="H44" s="146"/>
      <c r="I44" s="146"/>
      <c r="J44" s="146"/>
    </row>
    <row r="45" spans="1:14">
      <c r="A45" s="74">
        <v>6</v>
      </c>
      <c r="B45" s="75" t="s">
        <v>100</v>
      </c>
      <c r="C45" s="76"/>
      <c r="D45" s="146"/>
      <c r="E45" s="146"/>
      <c r="F45" s="146"/>
      <c r="G45" s="146"/>
      <c r="H45" s="146"/>
      <c r="I45" s="146"/>
      <c r="J45" s="146"/>
    </row>
    <row r="46" spans="1:14" ht="28.5">
      <c r="A46" s="85" t="s">
        <v>101</v>
      </c>
      <c r="B46" s="80" t="s">
        <v>102</v>
      </c>
      <c r="C46" s="86" t="s">
        <v>27</v>
      </c>
      <c r="D46" s="147"/>
      <c r="E46" s="147"/>
      <c r="F46" s="147"/>
      <c r="G46" s="147"/>
      <c r="H46" s="147"/>
      <c r="I46" s="147"/>
      <c r="J46" s="147"/>
    </row>
    <row r="47" spans="1:14" ht="28.5">
      <c r="A47" s="85" t="s">
        <v>103</v>
      </c>
      <c r="B47" s="80" t="s">
        <v>104</v>
      </c>
      <c r="C47" s="86" t="s">
        <v>27</v>
      </c>
      <c r="D47" s="146"/>
      <c r="E47" s="146"/>
      <c r="F47" s="146"/>
      <c r="G47" s="146"/>
      <c r="H47" s="146"/>
      <c r="I47" s="146"/>
      <c r="J47" s="146"/>
    </row>
    <row r="48" spans="1:14" ht="28.5">
      <c r="A48" s="77" t="s">
        <v>105</v>
      </c>
      <c r="B48" s="80" t="s">
        <v>106</v>
      </c>
      <c r="C48" s="86" t="s">
        <v>27</v>
      </c>
      <c r="D48" s="146"/>
      <c r="E48" s="146"/>
      <c r="F48" s="146"/>
      <c r="G48" s="146"/>
      <c r="H48" s="146"/>
      <c r="I48" s="146"/>
      <c r="J48" s="146"/>
    </row>
    <row r="49" spans="1:13">
      <c r="A49" s="74">
        <v>7</v>
      </c>
      <c r="B49" s="75" t="s">
        <v>107</v>
      </c>
      <c r="C49" s="76"/>
      <c r="D49" s="146"/>
      <c r="E49" s="146"/>
      <c r="F49" s="146"/>
      <c r="G49" s="146"/>
      <c r="H49" s="146"/>
      <c r="I49" s="146"/>
      <c r="J49" s="146"/>
    </row>
    <row r="50" spans="1:13" ht="15">
      <c r="A50" s="72" t="s">
        <v>108</v>
      </c>
      <c r="B50" s="81" t="s">
        <v>109</v>
      </c>
      <c r="C50" s="73"/>
      <c r="D50" s="146"/>
      <c r="E50" s="146"/>
      <c r="F50" s="146"/>
      <c r="G50" s="146"/>
      <c r="H50" s="146"/>
      <c r="I50" s="146"/>
      <c r="J50" s="146"/>
    </row>
    <row r="51" spans="1:13" ht="126" customHeight="1">
      <c r="A51" s="85" t="s">
        <v>110</v>
      </c>
      <c r="B51" s="80" t="s">
        <v>468</v>
      </c>
      <c r="C51" s="79" t="s">
        <v>27</v>
      </c>
      <c r="D51" s="147"/>
      <c r="E51" s="147"/>
      <c r="F51" s="147"/>
      <c r="G51" s="147"/>
      <c r="H51" s="147"/>
      <c r="I51" s="147"/>
      <c r="J51" s="147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4" customHeight="1">
      <c r="A52" s="85" t="s">
        <v>112</v>
      </c>
      <c r="B52" s="78" t="s">
        <v>113</v>
      </c>
      <c r="C52" s="79" t="s">
        <v>27</v>
      </c>
      <c r="D52" s="147"/>
      <c r="E52" s="147"/>
      <c r="F52" s="147"/>
      <c r="G52" s="147"/>
      <c r="H52" s="147"/>
      <c r="I52" s="147"/>
      <c r="J52" s="147"/>
    </row>
    <row r="53" spans="1:13" ht="57">
      <c r="A53" s="85" t="s">
        <v>114</v>
      </c>
      <c r="B53" s="78" t="s">
        <v>115</v>
      </c>
      <c r="C53" s="79" t="s">
        <v>27</v>
      </c>
      <c r="D53" s="146"/>
      <c r="E53" s="146"/>
      <c r="F53" s="146"/>
      <c r="G53" s="146"/>
      <c r="H53" s="146"/>
      <c r="I53" s="146"/>
      <c r="J53" s="146"/>
    </row>
    <row r="54" spans="1:13" ht="42.75">
      <c r="A54" s="85" t="s">
        <v>116</v>
      </c>
      <c r="B54" s="78" t="s">
        <v>117</v>
      </c>
      <c r="C54" s="79" t="s">
        <v>27</v>
      </c>
      <c r="D54" s="146"/>
      <c r="E54" s="146"/>
      <c r="F54" s="146"/>
      <c r="G54" s="146"/>
      <c r="H54" s="146"/>
      <c r="I54" s="146"/>
      <c r="J54" s="146"/>
    </row>
    <row r="55" spans="1:13" ht="57">
      <c r="A55" s="85" t="s">
        <v>118</v>
      </c>
      <c r="B55" s="80" t="s">
        <v>119</v>
      </c>
      <c r="C55" s="79" t="s">
        <v>60</v>
      </c>
      <c r="D55" s="146"/>
      <c r="E55" s="146"/>
      <c r="F55" s="146"/>
      <c r="G55" s="146"/>
      <c r="H55" s="146"/>
      <c r="I55" s="146"/>
      <c r="J55" s="146"/>
    </row>
    <row r="56" spans="1:13">
      <c r="A56" s="85" t="s">
        <v>120</v>
      </c>
      <c r="B56" s="78" t="s">
        <v>121</v>
      </c>
      <c r="C56" s="79" t="s">
        <v>27</v>
      </c>
      <c r="D56" s="146"/>
      <c r="E56" s="146"/>
      <c r="F56" s="146"/>
      <c r="G56" s="146"/>
      <c r="H56" s="146"/>
      <c r="I56" s="146"/>
      <c r="J56" s="146"/>
    </row>
    <row r="57" spans="1:13" ht="28.5">
      <c r="A57" s="85" t="s">
        <v>122</v>
      </c>
      <c r="B57" s="80" t="s">
        <v>469</v>
      </c>
      <c r="C57" s="79" t="s">
        <v>60</v>
      </c>
      <c r="D57" s="146"/>
      <c r="E57" s="146"/>
      <c r="F57" s="146"/>
      <c r="G57" s="146"/>
      <c r="H57" s="146"/>
      <c r="I57" s="146"/>
      <c r="J57" s="146"/>
    </row>
    <row r="58" spans="1:13" ht="57">
      <c r="A58" s="85" t="s">
        <v>124</v>
      </c>
      <c r="B58" s="78" t="s">
        <v>125</v>
      </c>
      <c r="C58" s="79" t="s">
        <v>27</v>
      </c>
      <c r="D58" s="146"/>
      <c r="E58" s="146"/>
      <c r="F58" s="146"/>
      <c r="G58" s="146"/>
      <c r="H58" s="146"/>
      <c r="I58" s="146"/>
      <c r="J58" s="146"/>
    </row>
    <row r="59" spans="1:13" ht="42.75">
      <c r="A59" s="85" t="s">
        <v>126</v>
      </c>
      <c r="B59" s="80" t="s">
        <v>127</v>
      </c>
      <c r="C59" s="79" t="s">
        <v>60</v>
      </c>
      <c r="D59" s="146"/>
      <c r="E59" s="146"/>
      <c r="F59" s="146"/>
      <c r="G59" s="146"/>
      <c r="H59" s="146"/>
      <c r="I59" s="146"/>
      <c r="J59" s="146"/>
    </row>
    <row r="60" spans="1:13" ht="28.5">
      <c r="A60" s="85" t="s">
        <v>128</v>
      </c>
      <c r="B60" s="78" t="s">
        <v>129</v>
      </c>
      <c r="C60" s="79" t="s">
        <v>60</v>
      </c>
      <c r="D60" s="146"/>
      <c r="E60" s="146"/>
      <c r="F60" s="146"/>
      <c r="G60" s="146"/>
      <c r="H60" s="146"/>
      <c r="I60" s="146"/>
      <c r="J60" s="146"/>
    </row>
    <row r="61" spans="1:13" ht="15">
      <c r="A61" s="72" t="s">
        <v>130</v>
      </c>
      <c r="B61" s="81" t="s">
        <v>131</v>
      </c>
      <c r="C61" s="73"/>
      <c r="D61" s="146"/>
      <c r="E61" s="146"/>
      <c r="F61" s="146"/>
      <c r="G61" s="146"/>
      <c r="H61" s="146"/>
      <c r="I61" s="146"/>
      <c r="J61" s="146"/>
    </row>
    <row r="62" spans="1:13" ht="28.5">
      <c r="A62" s="85" t="s">
        <v>132</v>
      </c>
      <c r="B62" s="80" t="s">
        <v>133</v>
      </c>
      <c r="C62" s="79" t="s">
        <v>27</v>
      </c>
      <c r="D62" s="146"/>
      <c r="E62" s="146"/>
      <c r="F62" s="146"/>
      <c r="G62" s="146"/>
      <c r="H62" s="146"/>
      <c r="I62" s="146"/>
      <c r="J62" s="146"/>
    </row>
    <row r="63" spans="1:13" ht="42.75">
      <c r="A63" s="85" t="s">
        <v>134</v>
      </c>
      <c r="B63" s="80" t="s">
        <v>470</v>
      </c>
      <c r="C63" s="79" t="s">
        <v>27</v>
      </c>
      <c r="D63" s="146"/>
      <c r="E63" s="146"/>
      <c r="F63" s="146"/>
      <c r="G63" s="146"/>
      <c r="H63" s="146"/>
      <c r="I63" s="146"/>
      <c r="J63" s="146"/>
    </row>
    <row r="64" spans="1:13" ht="28.5">
      <c r="A64" s="85" t="s">
        <v>136</v>
      </c>
      <c r="B64" s="78" t="s">
        <v>137</v>
      </c>
      <c r="C64" s="79" t="s">
        <v>27</v>
      </c>
      <c r="D64" s="147"/>
      <c r="E64" s="147"/>
      <c r="F64" s="147"/>
      <c r="G64" s="147"/>
      <c r="H64" s="147"/>
      <c r="I64" s="147"/>
      <c r="J64" s="147"/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46"/>
      <c r="E65" s="146"/>
      <c r="F65" s="146"/>
      <c r="G65" s="146"/>
      <c r="H65" s="146"/>
      <c r="I65" s="146"/>
      <c r="J65" s="146"/>
    </row>
    <row r="66" spans="1:10" ht="28.5">
      <c r="A66" s="85" t="s">
        <v>140</v>
      </c>
      <c r="B66" s="80" t="s">
        <v>141</v>
      </c>
      <c r="C66" s="79" t="s">
        <v>27</v>
      </c>
      <c r="D66" s="146"/>
      <c r="E66" s="146"/>
      <c r="F66" s="146"/>
      <c r="G66" s="146"/>
      <c r="H66" s="146"/>
      <c r="I66" s="146"/>
      <c r="J66" s="146"/>
    </row>
    <row r="67" spans="1:10" ht="28.5">
      <c r="A67" s="85" t="s">
        <v>142</v>
      </c>
      <c r="B67" s="80" t="s">
        <v>143</v>
      </c>
      <c r="C67" s="79" t="s">
        <v>27</v>
      </c>
      <c r="D67" s="146"/>
      <c r="E67" s="146"/>
      <c r="F67" s="146"/>
      <c r="G67" s="146"/>
      <c r="H67" s="146"/>
      <c r="I67" s="146"/>
      <c r="J67" s="146"/>
    </row>
    <row r="68" spans="1:10">
      <c r="A68" s="85" t="s">
        <v>144</v>
      </c>
      <c r="B68" s="78" t="s">
        <v>145</v>
      </c>
      <c r="C68" s="79" t="s">
        <v>60</v>
      </c>
      <c r="D68" s="146"/>
      <c r="E68" s="146"/>
      <c r="F68" s="146"/>
      <c r="G68" s="146"/>
      <c r="H68" s="146"/>
      <c r="I68" s="146"/>
      <c r="J68" s="146"/>
    </row>
    <row r="69" spans="1:10" ht="28.5">
      <c r="A69" s="85" t="s">
        <v>146</v>
      </c>
      <c r="B69" s="78" t="s">
        <v>147</v>
      </c>
      <c r="C69" s="79" t="s">
        <v>27</v>
      </c>
      <c r="D69" s="146"/>
      <c r="E69" s="146"/>
      <c r="F69" s="146"/>
      <c r="G69" s="146"/>
      <c r="H69" s="146"/>
      <c r="I69" s="146"/>
      <c r="J69" s="146"/>
    </row>
    <row r="70" spans="1:10" ht="15">
      <c r="A70" s="72" t="s">
        <v>148</v>
      </c>
      <c r="B70" s="81" t="s">
        <v>149</v>
      </c>
      <c r="C70" s="73"/>
      <c r="D70" s="146"/>
      <c r="E70" s="146"/>
      <c r="F70" s="146"/>
      <c r="G70" s="146"/>
      <c r="H70" s="146"/>
      <c r="I70" s="146"/>
      <c r="J70" s="146"/>
    </row>
    <row r="71" spans="1:10" ht="28.5">
      <c r="A71" s="85" t="s">
        <v>150</v>
      </c>
      <c r="B71" s="80" t="s">
        <v>471</v>
      </c>
      <c r="C71" s="79" t="s">
        <v>27</v>
      </c>
      <c r="D71" s="146"/>
      <c r="E71" s="146"/>
      <c r="F71" s="146"/>
      <c r="G71" s="146"/>
      <c r="H71" s="146"/>
      <c r="I71" s="146"/>
      <c r="J71" s="146"/>
    </row>
    <row r="72" spans="1:10" ht="28.5">
      <c r="A72" s="85" t="s">
        <v>152</v>
      </c>
      <c r="B72" s="80" t="s">
        <v>153</v>
      </c>
      <c r="C72" s="79" t="s">
        <v>27</v>
      </c>
      <c r="D72" s="146"/>
      <c r="E72" s="146"/>
      <c r="F72" s="146"/>
      <c r="G72" s="146"/>
      <c r="H72" s="146"/>
      <c r="I72" s="146"/>
      <c r="J72" s="146"/>
    </row>
    <row r="73" spans="1:10" ht="28.5">
      <c r="A73" s="85" t="s">
        <v>154</v>
      </c>
      <c r="B73" s="80" t="s">
        <v>155</v>
      </c>
      <c r="C73" s="79" t="s">
        <v>27</v>
      </c>
      <c r="D73" s="146"/>
      <c r="E73" s="146"/>
      <c r="F73" s="146"/>
      <c r="G73" s="146"/>
      <c r="H73" s="146"/>
      <c r="I73" s="146"/>
      <c r="J73" s="146"/>
    </row>
    <row r="74" spans="1:10" ht="28.5">
      <c r="A74" s="85" t="s">
        <v>156</v>
      </c>
      <c r="B74" s="80" t="s">
        <v>143</v>
      </c>
      <c r="C74" s="79" t="s">
        <v>27</v>
      </c>
      <c r="D74" s="146"/>
      <c r="E74" s="146"/>
      <c r="F74" s="146"/>
      <c r="G74" s="146"/>
      <c r="H74" s="146"/>
      <c r="I74" s="146"/>
      <c r="J74" s="146"/>
    </row>
    <row r="75" spans="1:10" ht="28.5">
      <c r="A75" s="85" t="s">
        <v>157</v>
      </c>
      <c r="B75" s="78" t="s">
        <v>147</v>
      </c>
      <c r="C75" s="79" t="s">
        <v>27</v>
      </c>
      <c r="D75" s="146"/>
      <c r="E75" s="146"/>
      <c r="F75" s="146"/>
      <c r="G75" s="146"/>
      <c r="H75" s="146"/>
      <c r="I75" s="146"/>
      <c r="J75" s="146"/>
    </row>
    <row r="76" spans="1:10" ht="42.75">
      <c r="A76" s="85" t="s">
        <v>158</v>
      </c>
      <c r="B76" s="87" t="s">
        <v>159</v>
      </c>
      <c r="C76" s="88" t="s">
        <v>27</v>
      </c>
      <c r="D76" s="146"/>
      <c r="E76" s="146"/>
      <c r="F76" s="146"/>
      <c r="G76" s="146"/>
      <c r="H76" s="146"/>
      <c r="I76" s="146"/>
      <c r="J76" s="146"/>
    </row>
    <row r="77" spans="1:10" ht="15">
      <c r="A77" s="72" t="s">
        <v>160</v>
      </c>
      <c r="B77" s="148" t="s">
        <v>161</v>
      </c>
      <c r="C77" s="148"/>
      <c r="D77" s="146"/>
      <c r="E77" s="146"/>
      <c r="F77" s="146"/>
      <c r="G77" s="146"/>
      <c r="H77" s="146"/>
      <c r="I77" s="146"/>
      <c r="J77" s="146"/>
    </row>
    <row r="78" spans="1:10" ht="28.5">
      <c r="A78" s="85" t="s">
        <v>162</v>
      </c>
      <c r="B78" s="78" t="s">
        <v>147</v>
      </c>
      <c r="C78" s="79" t="s">
        <v>27</v>
      </c>
      <c r="D78" s="146"/>
      <c r="E78" s="146"/>
      <c r="F78" s="146"/>
      <c r="G78" s="146"/>
      <c r="H78" s="146"/>
      <c r="I78" s="146"/>
      <c r="J78" s="146"/>
    </row>
    <row r="79" spans="1:10">
      <c r="A79" s="74">
        <v>8</v>
      </c>
      <c r="B79" s="75" t="s">
        <v>163</v>
      </c>
      <c r="C79" s="76"/>
      <c r="D79" s="146"/>
      <c r="E79" s="146"/>
      <c r="F79" s="146"/>
      <c r="G79" s="146"/>
      <c r="H79" s="146"/>
      <c r="I79" s="146"/>
      <c r="J79" s="146"/>
    </row>
    <row r="80" spans="1:10" ht="15">
      <c r="A80" s="72" t="s">
        <v>164</v>
      </c>
      <c r="B80" s="89" t="s">
        <v>165</v>
      </c>
      <c r="C80" s="73"/>
      <c r="D80" s="146"/>
      <c r="E80" s="146"/>
      <c r="F80" s="146"/>
      <c r="G80" s="146"/>
      <c r="H80" s="146"/>
      <c r="I80" s="146"/>
      <c r="J80" s="146"/>
    </row>
    <row r="81" spans="1:10" ht="28.5">
      <c r="A81" s="85" t="s">
        <v>166</v>
      </c>
      <c r="B81" s="80" t="s">
        <v>167</v>
      </c>
      <c r="C81" s="79" t="s">
        <v>36</v>
      </c>
      <c r="D81" s="146"/>
      <c r="E81" s="146"/>
      <c r="F81" s="146"/>
      <c r="G81" s="146"/>
      <c r="H81" s="146"/>
      <c r="I81" s="146"/>
      <c r="J81" s="146"/>
    </row>
    <row r="82" spans="1:10" ht="28.5">
      <c r="A82" s="85" t="s">
        <v>168</v>
      </c>
      <c r="B82" s="80" t="s">
        <v>169</v>
      </c>
      <c r="C82" s="79" t="s">
        <v>36</v>
      </c>
      <c r="D82" s="146"/>
      <c r="E82" s="146"/>
      <c r="F82" s="146"/>
      <c r="G82" s="146"/>
      <c r="H82" s="146"/>
      <c r="I82" s="146"/>
      <c r="J82" s="146"/>
    </row>
    <row r="83" spans="1:10" ht="28.5">
      <c r="A83" s="85" t="s">
        <v>170</v>
      </c>
      <c r="B83" s="80" t="s">
        <v>171</v>
      </c>
      <c r="C83" s="79" t="s">
        <v>36</v>
      </c>
      <c r="D83" s="146"/>
      <c r="E83" s="146"/>
      <c r="F83" s="146"/>
      <c r="G83" s="146"/>
      <c r="H83" s="146"/>
      <c r="I83" s="146"/>
      <c r="J83" s="146"/>
    </row>
    <row r="84" spans="1:10" ht="28.5">
      <c r="A84" s="85" t="s">
        <v>172</v>
      </c>
      <c r="B84" s="80" t="s">
        <v>173</v>
      </c>
      <c r="C84" s="79" t="s">
        <v>36</v>
      </c>
      <c r="D84" s="146"/>
      <c r="E84" s="146"/>
      <c r="F84" s="146"/>
      <c r="G84" s="146"/>
      <c r="H84" s="146"/>
      <c r="I84" s="146"/>
      <c r="J84" s="146"/>
    </row>
    <row r="85" spans="1:10" ht="42.75">
      <c r="A85" s="85" t="s">
        <v>174</v>
      </c>
      <c r="B85" s="80" t="s">
        <v>175</v>
      </c>
      <c r="C85" s="79" t="s">
        <v>36</v>
      </c>
      <c r="D85" s="146"/>
      <c r="E85" s="146"/>
      <c r="F85" s="146"/>
      <c r="G85" s="146"/>
      <c r="H85" s="146"/>
      <c r="I85" s="146"/>
      <c r="J85" s="146"/>
    </row>
    <row r="86" spans="1:10" ht="42.75">
      <c r="A86" s="85" t="s">
        <v>176</v>
      </c>
      <c r="B86" s="80" t="s">
        <v>177</v>
      </c>
      <c r="C86" s="79" t="s">
        <v>36</v>
      </c>
      <c r="D86" s="146"/>
      <c r="E86" s="146"/>
      <c r="F86" s="146"/>
      <c r="G86" s="146"/>
      <c r="H86" s="146"/>
      <c r="I86" s="146"/>
      <c r="J86" s="146"/>
    </row>
    <row r="87" spans="1:10" ht="42.75">
      <c r="A87" s="85" t="s">
        <v>178</v>
      </c>
      <c r="B87" s="80" t="s">
        <v>179</v>
      </c>
      <c r="C87" s="79" t="s">
        <v>36</v>
      </c>
      <c r="D87" s="146"/>
      <c r="E87" s="146"/>
      <c r="F87" s="146"/>
      <c r="G87" s="146"/>
      <c r="H87" s="146"/>
      <c r="I87" s="146"/>
      <c r="J87" s="146"/>
    </row>
    <row r="88" spans="1:10" ht="28.5">
      <c r="A88" s="85" t="s">
        <v>180</v>
      </c>
      <c r="B88" s="80" t="s">
        <v>472</v>
      </c>
      <c r="C88" s="79" t="s">
        <v>27</v>
      </c>
      <c r="D88" s="146"/>
      <c r="E88" s="146"/>
      <c r="F88" s="146"/>
      <c r="G88" s="146"/>
      <c r="H88" s="146"/>
      <c r="I88" s="146"/>
      <c r="J88" s="146"/>
    </row>
    <row r="89" spans="1:10" ht="15">
      <c r="A89" s="72" t="s">
        <v>182</v>
      </c>
      <c r="B89" s="81" t="s">
        <v>183</v>
      </c>
      <c r="C89" s="73"/>
      <c r="D89" s="146"/>
      <c r="E89" s="146"/>
      <c r="F89" s="146"/>
      <c r="G89" s="146"/>
      <c r="H89" s="146"/>
      <c r="I89" s="146"/>
      <c r="J89" s="146"/>
    </row>
    <row r="90" spans="1:10" ht="28.5">
      <c r="A90" s="85" t="s">
        <v>184</v>
      </c>
      <c r="B90" s="80" t="s">
        <v>185</v>
      </c>
      <c r="C90" s="79" t="s">
        <v>27</v>
      </c>
      <c r="D90" s="146"/>
      <c r="E90" s="146"/>
      <c r="F90" s="146"/>
      <c r="G90" s="146"/>
      <c r="H90" s="146"/>
      <c r="I90" s="146"/>
      <c r="J90" s="146"/>
    </row>
    <row r="91" spans="1:10" ht="28.5">
      <c r="A91" s="85" t="s">
        <v>186</v>
      </c>
      <c r="B91" s="78" t="s">
        <v>187</v>
      </c>
      <c r="C91" s="79" t="s">
        <v>27</v>
      </c>
      <c r="D91" s="146"/>
      <c r="E91" s="146"/>
      <c r="F91" s="146"/>
      <c r="G91" s="146"/>
      <c r="H91" s="146"/>
      <c r="I91" s="146"/>
      <c r="J91" s="146"/>
    </row>
    <row r="92" spans="1:10">
      <c r="A92" s="85" t="s">
        <v>188</v>
      </c>
      <c r="B92" s="78" t="s">
        <v>189</v>
      </c>
      <c r="C92" s="79" t="s">
        <v>27</v>
      </c>
      <c r="D92" s="146"/>
      <c r="E92" s="146"/>
      <c r="F92" s="146"/>
      <c r="G92" s="146"/>
      <c r="H92" s="146"/>
      <c r="I92" s="146"/>
      <c r="J92" s="146"/>
    </row>
    <row r="93" spans="1:10" ht="28.5">
      <c r="A93" s="85" t="s">
        <v>190</v>
      </c>
      <c r="B93" s="80" t="s">
        <v>473</v>
      </c>
      <c r="C93" s="79" t="s">
        <v>60</v>
      </c>
      <c r="D93" s="146"/>
      <c r="E93" s="146"/>
      <c r="F93" s="146"/>
      <c r="G93" s="146"/>
      <c r="H93" s="146"/>
      <c r="I93" s="146"/>
      <c r="J93" s="146"/>
    </row>
    <row r="94" spans="1:10" ht="15">
      <c r="A94" s="72" t="s">
        <v>192</v>
      </c>
      <c r="B94" s="81" t="s">
        <v>193</v>
      </c>
      <c r="C94" s="73"/>
      <c r="D94" s="146"/>
      <c r="E94" s="146"/>
      <c r="F94" s="146"/>
      <c r="G94" s="146"/>
      <c r="H94" s="146"/>
      <c r="I94" s="146"/>
      <c r="J94" s="146"/>
    </row>
    <row r="95" spans="1:10">
      <c r="A95" s="85" t="s">
        <v>194</v>
      </c>
      <c r="B95" s="82" t="s">
        <v>195</v>
      </c>
      <c r="C95" s="79" t="s">
        <v>27</v>
      </c>
      <c r="D95" s="146"/>
      <c r="E95" s="146"/>
      <c r="F95" s="146"/>
      <c r="G95" s="146"/>
      <c r="H95" s="146"/>
      <c r="I95" s="146"/>
      <c r="J95" s="146"/>
    </row>
    <row r="96" spans="1:10">
      <c r="A96" s="85" t="s">
        <v>196</v>
      </c>
      <c r="B96" s="82" t="s">
        <v>197</v>
      </c>
      <c r="C96" s="79" t="s">
        <v>27</v>
      </c>
      <c r="D96" s="146"/>
      <c r="E96" s="146"/>
      <c r="F96" s="146"/>
      <c r="G96" s="146"/>
      <c r="H96" s="146"/>
      <c r="I96" s="146"/>
      <c r="J96" s="146"/>
    </row>
    <row r="97" spans="1:12" ht="28.5">
      <c r="A97" s="85" t="s">
        <v>198</v>
      </c>
      <c r="B97" s="83" t="s">
        <v>474</v>
      </c>
      <c r="C97" s="79" t="s">
        <v>27</v>
      </c>
      <c r="D97" s="146"/>
      <c r="E97" s="146"/>
      <c r="F97" s="146"/>
      <c r="G97" s="146"/>
      <c r="H97" s="146"/>
      <c r="I97" s="146"/>
      <c r="J97" s="146"/>
    </row>
    <row r="98" spans="1:12">
      <c r="A98" s="74">
        <v>9</v>
      </c>
      <c r="B98" s="75" t="s">
        <v>200</v>
      </c>
      <c r="C98" s="76"/>
      <c r="D98" s="146"/>
      <c r="E98" s="146"/>
      <c r="F98" s="146"/>
      <c r="G98" s="146"/>
      <c r="H98" s="146"/>
      <c r="I98" s="146"/>
      <c r="J98" s="146"/>
    </row>
    <row r="99" spans="1:12" ht="15">
      <c r="A99" s="72" t="s">
        <v>201</v>
      </c>
      <c r="B99" s="81" t="s">
        <v>202</v>
      </c>
      <c r="C99" s="73"/>
      <c r="D99" s="146"/>
      <c r="E99" s="146"/>
      <c r="F99" s="146"/>
      <c r="G99" s="146"/>
      <c r="H99" s="146"/>
      <c r="I99" s="146"/>
      <c r="J99" s="146"/>
    </row>
    <row r="100" spans="1:12" ht="28.5">
      <c r="A100" s="85" t="s">
        <v>203</v>
      </c>
      <c r="B100" s="80" t="s">
        <v>204</v>
      </c>
      <c r="C100" s="79" t="s">
        <v>36</v>
      </c>
      <c r="D100" s="146"/>
      <c r="E100" s="146"/>
      <c r="F100" s="146"/>
      <c r="G100" s="146"/>
      <c r="H100" s="146"/>
      <c r="I100" s="146"/>
      <c r="J100" s="146"/>
    </row>
    <row r="101" spans="1:12" ht="15">
      <c r="A101" s="72" t="s">
        <v>205</v>
      </c>
      <c r="B101" s="81" t="s">
        <v>206</v>
      </c>
      <c r="C101" s="73"/>
      <c r="D101" s="146"/>
      <c r="E101" s="146"/>
      <c r="F101" s="146"/>
      <c r="G101" s="146"/>
      <c r="H101" s="146"/>
      <c r="I101" s="146"/>
      <c r="J101" s="146"/>
    </row>
    <row r="102" spans="1:12" ht="42.75">
      <c r="A102" s="85" t="s">
        <v>207</v>
      </c>
      <c r="B102" s="80" t="s">
        <v>475</v>
      </c>
      <c r="C102" s="79" t="s">
        <v>36</v>
      </c>
      <c r="D102" s="146"/>
      <c r="E102" s="146"/>
      <c r="F102" s="146"/>
      <c r="G102" s="146"/>
      <c r="H102" s="146"/>
      <c r="I102" s="146"/>
      <c r="J102" s="146"/>
    </row>
    <row r="103" spans="1:12" ht="28.5">
      <c r="A103" s="85" t="s">
        <v>209</v>
      </c>
      <c r="B103" s="80" t="s">
        <v>476</v>
      </c>
      <c r="C103" s="79" t="s">
        <v>36</v>
      </c>
      <c r="D103" s="146"/>
      <c r="E103" s="146"/>
      <c r="F103" s="146"/>
      <c r="G103" s="146"/>
      <c r="H103" s="146"/>
      <c r="I103" s="146"/>
      <c r="J103" s="146"/>
    </row>
    <row r="104" spans="1:12" ht="28.5">
      <c r="A104" s="85" t="s">
        <v>211</v>
      </c>
      <c r="B104" s="78" t="s">
        <v>212</v>
      </c>
      <c r="C104" s="79" t="s">
        <v>36</v>
      </c>
      <c r="D104" s="146"/>
      <c r="E104" s="146"/>
      <c r="F104" s="146"/>
      <c r="G104" s="146"/>
      <c r="H104" s="146"/>
      <c r="I104" s="146"/>
      <c r="J104" s="146"/>
    </row>
    <row r="105" spans="1:12" ht="28.5">
      <c r="A105" s="85" t="s">
        <v>213</v>
      </c>
      <c r="B105" s="78" t="s">
        <v>214</v>
      </c>
      <c r="C105" s="79" t="s">
        <v>36</v>
      </c>
      <c r="D105" s="146"/>
      <c r="E105" s="146"/>
      <c r="F105" s="146"/>
      <c r="G105" s="146"/>
      <c r="H105" s="146"/>
      <c r="I105" s="146"/>
      <c r="J105" s="146"/>
    </row>
    <row r="106" spans="1:12" ht="42.75">
      <c r="A106" s="85" t="s">
        <v>215</v>
      </c>
      <c r="B106" s="78" t="s">
        <v>216</v>
      </c>
      <c r="C106" s="79" t="s">
        <v>36</v>
      </c>
      <c r="D106" s="146"/>
      <c r="E106" s="146"/>
      <c r="F106" s="146"/>
      <c r="G106" s="146"/>
      <c r="H106" s="146"/>
      <c r="I106" s="146"/>
      <c r="J106" s="146"/>
    </row>
    <row r="107" spans="1:12" ht="28.5">
      <c r="A107" s="85" t="s">
        <v>217</v>
      </c>
      <c r="B107" s="80" t="s">
        <v>477</v>
      </c>
      <c r="C107" s="79" t="s">
        <v>36</v>
      </c>
      <c r="D107" s="146"/>
      <c r="E107" s="146"/>
      <c r="F107" s="146"/>
      <c r="G107" s="146"/>
      <c r="H107" s="146"/>
      <c r="I107" s="146"/>
      <c r="J107" s="146"/>
    </row>
    <row r="108" spans="1:12" ht="28.5">
      <c r="A108" s="85" t="s">
        <v>219</v>
      </c>
      <c r="B108" s="80" t="s">
        <v>220</v>
      </c>
      <c r="C108" s="79" t="s">
        <v>36</v>
      </c>
      <c r="D108" s="147"/>
      <c r="E108" s="147"/>
      <c r="F108" s="147"/>
      <c r="G108" s="147"/>
      <c r="H108" s="147"/>
      <c r="I108" s="147"/>
      <c r="J108" s="147"/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46"/>
      <c r="E109" s="146"/>
      <c r="F109" s="146"/>
      <c r="G109" s="146"/>
      <c r="H109" s="146"/>
      <c r="I109" s="146"/>
      <c r="J109" s="146"/>
    </row>
    <row r="110" spans="1:12">
      <c r="A110" s="85" t="s">
        <v>223</v>
      </c>
      <c r="B110" s="78" t="s">
        <v>224</v>
      </c>
      <c r="C110" s="79" t="s">
        <v>36</v>
      </c>
      <c r="D110" s="146"/>
      <c r="E110" s="146"/>
      <c r="F110" s="146"/>
      <c r="G110" s="146"/>
      <c r="H110" s="146"/>
      <c r="I110" s="146"/>
      <c r="J110" s="146"/>
    </row>
    <row r="111" spans="1:12" ht="28.5">
      <c r="A111" s="85" t="s">
        <v>225</v>
      </c>
      <c r="B111" s="80" t="s">
        <v>226</v>
      </c>
      <c r="C111" s="79" t="s">
        <v>36</v>
      </c>
      <c r="D111" s="146"/>
      <c r="E111" s="146"/>
      <c r="F111" s="146"/>
      <c r="G111" s="146"/>
      <c r="H111" s="146"/>
      <c r="I111" s="146"/>
      <c r="J111" s="146"/>
    </row>
    <row r="112" spans="1:12">
      <c r="A112" s="85" t="s">
        <v>227</v>
      </c>
      <c r="B112" s="78" t="s">
        <v>224</v>
      </c>
      <c r="C112" s="79" t="s">
        <v>36</v>
      </c>
      <c r="D112" s="146"/>
      <c r="E112" s="146"/>
      <c r="F112" s="146"/>
      <c r="G112" s="146"/>
      <c r="H112" s="146"/>
      <c r="I112" s="146"/>
      <c r="J112" s="146"/>
    </row>
    <row r="113" spans="1:10">
      <c r="A113" s="85" t="s">
        <v>228</v>
      </c>
      <c r="B113" s="78" t="s">
        <v>229</v>
      </c>
      <c r="C113" s="79" t="s">
        <v>36</v>
      </c>
      <c r="D113" s="146"/>
      <c r="E113" s="146"/>
      <c r="F113" s="146"/>
      <c r="G113" s="146"/>
      <c r="H113" s="146"/>
      <c r="I113" s="146"/>
      <c r="J113" s="146"/>
    </row>
    <row r="114" spans="1:10" ht="28.5">
      <c r="A114" s="85" t="s">
        <v>230</v>
      </c>
      <c r="B114" s="80" t="s">
        <v>220</v>
      </c>
      <c r="C114" s="79" t="s">
        <v>36</v>
      </c>
      <c r="D114" s="147"/>
      <c r="E114" s="147"/>
      <c r="F114" s="147"/>
      <c r="G114" s="147"/>
      <c r="H114" s="147"/>
      <c r="I114" s="147"/>
      <c r="J114" s="147"/>
    </row>
    <row r="115" spans="1:10" ht="28.5">
      <c r="A115" s="85" t="s">
        <v>231</v>
      </c>
      <c r="B115" s="80" t="s">
        <v>232</v>
      </c>
      <c r="C115" s="79" t="s">
        <v>36</v>
      </c>
      <c r="D115" s="146"/>
      <c r="E115" s="146"/>
      <c r="F115" s="146"/>
      <c r="G115" s="146"/>
      <c r="H115" s="146"/>
      <c r="I115" s="146"/>
      <c r="J115" s="146"/>
    </row>
    <row r="116" spans="1:10" ht="28.5">
      <c r="A116" s="85" t="s">
        <v>233</v>
      </c>
      <c r="B116" s="80" t="s">
        <v>234</v>
      </c>
      <c r="C116" s="79" t="s">
        <v>36</v>
      </c>
      <c r="D116" s="146"/>
      <c r="E116" s="146"/>
      <c r="F116" s="146"/>
      <c r="G116" s="146"/>
      <c r="H116" s="146"/>
      <c r="I116" s="146"/>
      <c r="J116" s="146"/>
    </row>
    <row r="117" spans="1:10" ht="28.5">
      <c r="A117" s="85" t="s">
        <v>235</v>
      </c>
      <c r="B117" s="80" t="s">
        <v>236</v>
      </c>
      <c r="C117" s="79" t="s">
        <v>36</v>
      </c>
      <c r="D117" s="146"/>
      <c r="E117" s="146"/>
      <c r="F117" s="146"/>
      <c r="G117" s="146"/>
      <c r="H117" s="146"/>
      <c r="I117" s="146"/>
      <c r="J117" s="146"/>
    </row>
    <row r="118" spans="1:10" ht="28.5">
      <c r="A118" s="85" t="s">
        <v>237</v>
      </c>
      <c r="B118" s="80" t="s">
        <v>238</v>
      </c>
      <c r="C118" s="79" t="s">
        <v>36</v>
      </c>
      <c r="D118" s="146"/>
      <c r="E118" s="146"/>
      <c r="F118" s="146"/>
      <c r="G118" s="146"/>
      <c r="H118" s="146"/>
      <c r="I118" s="146"/>
      <c r="J118" s="146"/>
    </row>
    <row r="119" spans="1:10" ht="28.5">
      <c r="A119" s="85" t="s">
        <v>239</v>
      </c>
      <c r="B119" s="80" t="s">
        <v>240</v>
      </c>
      <c r="C119" s="79" t="s">
        <v>36</v>
      </c>
      <c r="D119" s="146"/>
      <c r="E119" s="146"/>
      <c r="F119" s="146"/>
      <c r="G119" s="146"/>
      <c r="H119" s="146"/>
      <c r="I119" s="146"/>
      <c r="J119" s="146"/>
    </row>
    <row r="120" spans="1:10">
      <c r="A120" s="85" t="s">
        <v>241</v>
      </c>
      <c r="B120" s="78" t="s">
        <v>242</v>
      </c>
      <c r="C120" s="79" t="s">
        <v>36</v>
      </c>
      <c r="D120" s="146"/>
      <c r="E120" s="146"/>
      <c r="F120" s="146"/>
      <c r="G120" s="146"/>
      <c r="H120" s="146"/>
      <c r="I120" s="146"/>
      <c r="J120" s="146"/>
    </row>
    <row r="121" spans="1:10">
      <c r="A121" s="85" t="s">
        <v>243</v>
      </c>
      <c r="B121" s="78" t="s">
        <v>244</v>
      </c>
      <c r="C121" s="79" t="s">
        <v>36</v>
      </c>
      <c r="D121" s="146"/>
      <c r="E121" s="146"/>
      <c r="F121" s="146"/>
      <c r="G121" s="146"/>
      <c r="H121" s="146"/>
      <c r="I121" s="146"/>
      <c r="J121" s="146"/>
    </row>
    <row r="122" spans="1:10" ht="28.5">
      <c r="A122" s="85" t="s">
        <v>245</v>
      </c>
      <c r="B122" s="80" t="s">
        <v>220</v>
      </c>
      <c r="C122" s="79" t="s">
        <v>36</v>
      </c>
      <c r="D122" s="147"/>
      <c r="E122" s="147"/>
      <c r="F122" s="147"/>
      <c r="G122" s="147"/>
      <c r="H122" s="147"/>
      <c r="I122" s="147"/>
      <c r="J122" s="147"/>
    </row>
    <row r="123" spans="1:10" ht="15">
      <c r="A123" s="72" t="s">
        <v>246</v>
      </c>
      <c r="B123" s="81" t="s">
        <v>247</v>
      </c>
      <c r="C123" s="73"/>
      <c r="D123" s="146"/>
      <c r="E123" s="146"/>
      <c r="F123" s="146"/>
      <c r="G123" s="146"/>
      <c r="H123" s="146"/>
      <c r="I123" s="146"/>
      <c r="J123" s="146"/>
    </row>
    <row r="124" spans="1:10" ht="57">
      <c r="A124" s="85" t="s">
        <v>248</v>
      </c>
      <c r="B124" s="78" t="s">
        <v>249</v>
      </c>
      <c r="C124" s="79" t="s">
        <v>36</v>
      </c>
      <c r="D124" s="146"/>
      <c r="E124" s="146"/>
      <c r="F124" s="146"/>
      <c r="G124" s="146"/>
      <c r="H124" s="146"/>
      <c r="I124" s="146"/>
      <c r="J124" s="146"/>
    </row>
    <row r="125" spans="1:10" ht="28.5">
      <c r="A125" s="85" t="s">
        <v>250</v>
      </c>
      <c r="B125" s="78" t="s">
        <v>251</v>
      </c>
      <c r="C125" s="79" t="s">
        <v>36</v>
      </c>
      <c r="D125" s="146"/>
      <c r="E125" s="146"/>
      <c r="F125" s="146"/>
      <c r="G125" s="146"/>
      <c r="H125" s="146"/>
      <c r="I125" s="146"/>
      <c r="J125" s="146"/>
    </row>
    <row r="126" spans="1:10" ht="28.5">
      <c r="A126" s="85" t="s">
        <v>252</v>
      </c>
      <c r="B126" s="80" t="s">
        <v>253</v>
      </c>
      <c r="C126" s="79" t="s">
        <v>36</v>
      </c>
      <c r="D126" s="146"/>
      <c r="E126" s="146"/>
      <c r="F126" s="146"/>
      <c r="G126" s="146"/>
      <c r="H126" s="146"/>
      <c r="I126" s="146"/>
      <c r="J126" s="146"/>
    </row>
    <row r="127" spans="1:10">
      <c r="A127" s="85" t="s">
        <v>254</v>
      </c>
      <c r="B127" s="78" t="s">
        <v>255</v>
      </c>
      <c r="C127" s="79" t="s">
        <v>36</v>
      </c>
      <c r="D127" s="146"/>
      <c r="E127" s="146"/>
      <c r="F127" s="146"/>
      <c r="G127" s="146"/>
      <c r="H127" s="146"/>
      <c r="I127" s="146"/>
      <c r="J127" s="146"/>
    </row>
    <row r="128" spans="1:10" ht="15">
      <c r="A128" s="72" t="s">
        <v>256</v>
      </c>
      <c r="B128" s="81" t="s">
        <v>257</v>
      </c>
      <c r="C128" s="73"/>
      <c r="D128" s="146"/>
      <c r="E128" s="146"/>
      <c r="F128" s="146"/>
      <c r="G128" s="146"/>
      <c r="H128" s="146"/>
      <c r="I128" s="146"/>
      <c r="J128" s="146"/>
    </row>
    <row r="129" spans="1:12" ht="57">
      <c r="A129" s="85" t="s">
        <v>258</v>
      </c>
      <c r="B129" s="78" t="s">
        <v>249</v>
      </c>
      <c r="C129" s="79" t="s">
        <v>36</v>
      </c>
      <c r="D129" s="146"/>
      <c r="E129" s="146"/>
      <c r="F129" s="146"/>
      <c r="G129" s="146"/>
      <c r="H129" s="146"/>
      <c r="I129" s="146"/>
      <c r="J129" s="146"/>
    </row>
    <row r="130" spans="1:12" ht="28.5">
      <c r="A130" s="85" t="s">
        <v>259</v>
      </c>
      <c r="B130" s="78" t="s">
        <v>260</v>
      </c>
      <c r="C130" s="79" t="s">
        <v>36</v>
      </c>
      <c r="D130" s="146"/>
      <c r="E130" s="146"/>
      <c r="F130" s="146"/>
      <c r="G130" s="146"/>
      <c r="H130" s="146"/>
      <c r="I130" s="146"/>
      <c r="J130" s="146"/>
    </row>
    <row r="131" spans="1:12">
      <c r="A131" s="85" t="s">
        <v>261</v>
      </c>
      <c r="B131" s="78" t="s">
        <v>255</v>
      </c>
      <c r="C131" s="79" t="s">
        <v>36</v>
      </c>
      <c r="D131" s="146"/>
      <c r="E131" s="146"/>
      <c r="F131" s="146"/>
      <c r="G131" s="146"/>
      <c r="H131" s="146"/>
      <c r="I131" s="146"/>
      <c r="J131" s="146"/>
    </row>
    <row r="132" spans="1:12" ht="28.5">
      <c r="A132" s="85" t="s">
        <v>262</v>
      </c>
      <c r="B132" s="80" t="s">
        <v>253</v>
      </c>
      <c r="C132" s="79" t="s">
        <v>36</v>
      </c>
      <c r="D132" s="146"/>
      <c r="E132" s="146"/>
      <c r="F132" s="146"/>
      <c r="G132" s="146"/>
      <c r="H132" s="146"/>
      <c r="I132" s="146"/>
      <c r="J132" s="146"/>
    </row>
    <row r="133" spans="1:12" ht="28.5">
      <c r="A133" s="85" t="s">
        <v>263</v>
      </c>
      <c r="B133" s="80" t="s">
        <v>264</v>
      </c>
      <c r="C133" s="79" t="s">
        <v>36</v>
      </c>
      <c r="D133" s="147"/>
      <c r="E133" s="147"/>
      <c r="F133" s="147"/>
      <c r="G133" s="147"/>
      <c r="H133" s="147"/>
      <c r="I133" s="147"/>
      <c r="J133" s="147"/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46"/>
      <c r="E134" s="146"/>
      <c r="F134" s="146"/>
      <c r="G134" s="146"/>
      <c r="H134" s="146"/>
      <c r="I134" s="146"/>
      <c r="J134" s="146"/>
    </row>
    <row r="135" spans="1:12" ht="28.5">
      <c r="A135" s="85" t="s">
        <v>267</v>
      </c>
      <c r="B135" s="80" t="s">
        <v>268</v>
      </c>
      <c r="C135" s="79" t="s">
        <v>36</v>
      </c>
      <c r="D135" s="146"/>
      <c r="E135" s="146"/>
      <c r="F135" s="146"/>
      <c r="G135" s="146"/>
      <c r="H135" s="146"/>
      <c r="I135" s="146"/>
      <c r="J135" s="146"/>
    </row>
    <row r="136" spans="1:12" ht="15">
      <c r="A136" s="72" t="s">
        <v>269</v>
      </c>
      <c r="B136" s="81" t="s">
        <v>270</v>
      </c>
      <c r="C136" s="73"/>
      <c r="D136" s="146"/>
      <c r="E136" s="146"/>
      <c r="F136" s="146"/>
      <c r="G136" s="146"/>
      <c r="H136" s="146"/>
      <c r="I136" s="146"/>
      <c r="J136" s="146"/>
    </row>
    <row r="137" spans="1:12">
      <c r="A137" s="85" t="s">
        <v>271</v>
      </c>
      <c r="B137" s="78" t="s">
        <v>272</v>
      </c>
      <c r="C137" s="79" t="s">
        <v>36</v>
      </c>
      <c r="D137" s="146"/>
      <c r="E137" s="146"/>
      <c r="F137" s="146"/>
      <c r="G137" s="146"/>
      <c r="H137" s="146"/>
      <c r="I137" s="146"/>
      <c r="J137" s="146"/>
    </row>
    <row r="138" spans="1:12" ht="28.5">
      <c r="A138" s="85" t="s">
        <v>273</v>
      </c>
      <c r="B138" s="78" t="s">
        <v>274</v>
      </c>
      <c r="C138" s="79" t="s">
        <v>36</v>
      </c>
      <c r="D138" s="146"/>
      <c r="E138" s="146"/>
      <c r="F138" s="146"/>
      <c r="G138" s="146"/>
      <c r="H138" s="146"/>
      <c r="I138" s="146"/>
      <c r="J138" s="146"/>
    </row>
    <row r="139" spans="1:12" ht="28.5">
      <c r="A139" s="85" t="s">
        <v>275</v>
      </c>
      <c r="B139" s="80" t="s">
        <v>276</v>
      </c>
      <c r="C139" s="79" t="s">
        <v>36</v>
      </c>
      <c r="D139" s="146"/>
      <c r="E139" s="146"/>
      <c r="F139" s="146"/>
      <c r="G139" s="146"/>
      <c r="H139" s="146"/>
      <c r="I139" s="146"/>
      <c r="J139" s="146"/>
    </row>
    <row r="140" spans="1:12" ht="28.5">
      <c r="A140" s="85" t="s">
        <v>277</v>
      </c>
      <c r="B140" s="80" t="s">
        <v>278</v>
      </c>
      <c r="C140" s="79" t="s">
        <v>279</v>
      </c>
      <c r="D140" s="146"/>
      <c r="E140" s="146"/>
      <c r="F140" s="146"/>
      <c r="G140" s="146"/>
      <c r="H140" s="146"/>
      <c r="I140" s="146"/>
      <c r="J140" s="146"/>
    </row>
    <row r="141" spans="1:12">
      <c r="A141" s="85" t="s">
        <v>280</v>
      </c>
      <c r="B141" s="78" t="s">
        <v>281</v>
      </c>
      <c r="C141" s="79" t="s">
        <v>36</v>
      </c>
      <c r="D141" s="146"/>
      <c r="E141" s="146"/>
      <c r="F141" s="146"/>
      <c r="G141" s="146"/>
      <c r="H141" s="146"/>
      <c r="I141" s="146"/>
      <c r="J141" s="146"/>
    </row>
    <row r="142" spans="1:12">
      <c r="A142" s="85" t="s">
        <v>282</v>
      </c>
      <c r="B142" s="78" t="s">
        <v>283</v>
      </c>
      <c r="C142" s="79" t="s">
        <v>36</v>
      </c>
      <c r="D142" s="146"/>
      <c r="E142" s="146"/>
      <c r="F142" s="146"/>
      <c r="G142" s="146"/>
      <c r="H142" s="146"/>
      <c r="I142" s="146"/>
      <c r="J142" s="146"/>
    </row>
    <row r="143" spans="1:12">
      <c r="A143" s="85" t="s">
        <v>284</v>
      </c>
      <c r="B143" s="78" t="s">
        <v>285</v>
      </c>
      <c r="C143" s="79" t="s">
        <v>36</v>
      </c>
      <c r="D143" s="146"/>
      <c r="E143" s="146"/>
      <c r="F143" s="146"/>
      <c r="G143" s="146"/>
      <c r="H143" s="146"/>
      <c r="I143" s="146"/>
      <c r="J143" s="146"/>
    </row>
    <row r="144" spans="1:12">
      <c r="A144" s="85" t="s">
        <v>286</v>
      </c>
      <c r="B144" s="78" t="s">
        <v>287</v>
      </c>
      <c r="C144" s="79" t="s">
        <v>36</v>
      </c>
      <c r="D144" s="146"/>
      <c r="E144" s="146"/>
      <c r="F144" s="146"/>
      <c r="G144" s="146"/>
      <c r="H144" s="146"/>
      <c r="I144" s="146"/>
      <c r="J144" s="146"/>
    </row>
    <row r="145" spans="1:10" ht="28.5">
      <c r="A145" s="85" t="s">
        <v>288</v>
      </c>
      <c r="B145" s="78" t="s">
        <v>289</v>
      </c>
      <c r="C145" s="79" t="s">
        <v>279</v>
      </c>
      <c r="D145" s="146"/>
      <c r="E145" s="146"/>
      <c r="F145" s="146"/>
      <c r="G145" s="146"/>
      <c r="H145" s="146"/>
      <c r="I145" s="146"/>
      <c r="J145" s="146"/>
    </row>
    <row r="146" spans="1:10" ht="42.75">
      <c r="A146" s="85" t="s">
        <v>290</v>
      </c>
      <c r="B146" s="80" t="s">
        <v>291</v>
      </c>
      <c r="C146" s="79" t="s">
        <v>36</v>
      </c>
      <c r="D146" s="146"/>
      <c r="E146" s="146"/>
      <c r="F146" s="146"/>
      <c r="G146" s="146"/>
      <c r="H146" s="146"/>
      <c r="I146" s="146"/>
      <c r="J146" s="146"/>
    </row>
    <row r="147" spans="1:10" ht="28.5">
      <c r="A147" s="85" t="s">
        <v>292</v>
      </c>
      <c r="B147" s="78" t="s">
        <v>293</v>
      </c>
      <c r="C147" s="79" t="s">
        <v>36</v>
      </c>
      <c r="D147" s="146"/>
      <c r="E147" s="146"/>
      <c r="F147" s="146"/>
      <c r="G147" s="146"/>
      <c r="H147" s="146"/>
      <c r="I147" s="146"/>
      <c r="J147" s="146"/>
    </row>
    <row r="148" spans="1:10" ht="15">
      <c r="A148" s="90">
        <v>10</v>
      </c>
      <c r="B148" s="91" t="s">
        <v>294</v>
      </c>
      <c r="C148" s="92"/>
      <c r="D148" s="146"/>
      <c r="E148" s="146"/>
      <c r="F148" s="146"/>
      <c r="G148" s="146"/>
      <c r="H148" s="146"/>
      <c r="I148" s="146"/>
      <c r="J148" s="146"/>
    </row>
    <row r="149" spans="1:10" ht="15">
      <c r="A149" s="72" t="s">
        <v>295</v>
      </c>
      <c r="B149" s="81" t="s">
        <v>296</v>
      </c>
      <c r="C149" s="73"/>
      <c r="D149" s="146"/>
      <c r="E149" s="146"/>
      <c r="F149" s="146"/>
      <c r="G149" s="146"/>
      <c r="H149" s="146"/>
      <c r="I149" s="146"/>
      <c r="J149" s="146"/>
    </row>
    <row r="150" spans="1:10" ht="28.5">
      <c r="A150" s="85" t="s">
        <v>297</v>
      </c>
      <c r="B150" s="83" t="s">
        <v>298</v>
      </c>
      <c r="C150" s="79" t="s">
        <v>36</v>
      </c>
      <c r="D150" s="146"/>
      <c r="E150" s="146"/>
      <c r="F150" s="146"/>
      <c r="G150" s="146"/>
      <c r="H150" s="146"/>
      <c r="I150" s="146"/>
      <c r="J150" s="146"/>
    </row>
    <row r="151" spans="1:10" ht="28.5">
      <c r="A151" s="85" t="s">
        <v>299</v>
      </c>
      <c r="B151" s="82" t="s">
        <v>300</v>
      </c>
      <c r="C151" s="79" t="s">
        <v>36</v>
      </c>
      <c r="D151" s="146"/>
      <c r="E151" s="146"/>
      <c r="F151" s="146"/>
      <c r="G151" s="146"/>
      <c r="H151" s="146"/>
      <c r="I151" s="146"/>
      <c r="J151" s="146"/>
    </row>
    <row r="152" spans="1:10" ht="71.25">
      <c r="A152" s="85" t="s">
        <v>301</v>
      </c>
      <c r="B152" s="82" t="s">
        <v>302</v>
      </c>
      <c r="C152" s="79" t="s">
        <v>36</v>
      </c>
      <c r="D152" s="146"/>
      <c r="E152" s="146"/>
      <c r="F152" s="146"/>
      <c r="G152" s="146"/>
      <c r="H152" s="146"/>
      <c r="I152" s="146"/>
      <c r="J152" s="146"/>
    </row>
    <row r="153" spans="1:10" ht="28.5">
      <c r="A153" s="85" t="s">
        <v>303</v>
      </c>
      <c r="B153" s="82" t="s">
        <v>304</v>
      </c>
      <c r="C153" s="79" t="s">
        <v>36</v>
      </c>
      <c r="D153" s="146"/>
      <c r="E153" s="146"/>
      <c r="F153" s="146"/>
      <c r="G153" s="146"/>
      <c r="H153" s="146"/>
      <c r="I153" s="146"/>
      <c r="J153" s="146"/>
    </row>
    <row r="154" spans="1:10" ht="42.75">
      <c r="A154" s="85" t="s">
        <v>305</v>
      </c>
      <c r="B154" s="82" t="s">
        <v>306</v>
      </c>
      <c r="C154" s="79" t="s">
        <v>36</v>
      </c>
      <c r="D154" s="146"/>
      <c r="E154" s="146"/>
      <c r="F154" s="146"/>
      <c r="G154" s="146"/>
      <c r="H154" s="146"/>
      <c r="I154" s="146"/>
      <c r="J154" s="146"/>
    </row>
    <row r="155" spans="1:10">
      <c r="A155" s="85" t="s">
        <v>307</v>
      </c>
      <c r="B155" s="82" t="s">
        <v>308</v>
      </c>
      <c r="C155" s="79" t="s">
        <v>36</v>
      </c>
      <c r="D155" s="146"/>
      <c r="E155" s="146"/>
      <c r="F155" s="146"/>
      <c r="G155" s="146"/>
      <c r="H155" s="146"/>
      <c r="I155" s="146"/>
      <c r="J155" s="146"/>
    </row>
    <row r="156" spans="1:10">
      <c r="A156" s="85" t="s">
        <v>309</v>
      </c>
      <c r="B156" s="82" t="s">
        <v>310</v>
      </c>
      <c r="C156" s="79" t="s">
        <v>36</v>
      </c>
      <c r="D156" s="146"/>
      <c r="E156" s="146"/>
      <c r="F156" s="146"/>
      <c r="G156" s="146"/>
      <c r="H156" s="146"/>
      <c r="I156" s="146"/>
      <c r="J156" s="146"/>
    </row>
    <row r="157" spans="1:10">
      <c r="A157" s="85" t="s">
        <v>311</v>
      </c>
      <c r="B157" s="82" t="s">
        <v>312</v>
      </c>
      <c r="C157" s="79" t="s">
        <v>36</v>
      </c>
      <c r="D157" s="146"/>
      <c r="E157" s="146"/>
      <c r="F157" s="146"/>
      <c r="G157" s="146"/>
      <c r="H157" s="146"/>
      <c r="I157" s="146"/>
      <c r="J157" s="146"/>
    </row>
    <row r="158" spans="1:10" ht="42.75">
      <c r="A158" s="85" t="s">
        <v>313</v>
      </c>
      <c r="B158" s="82" t="s">
        <v>314</v>
      </c>
      <c r="C158" s="79" t="s">
        <v>36</v>
      </c>
      <c r="D158" s="146"/>
      <c r="E158" s="146"/>
      <c r="F158" s="146"/>
      <c r="G158" s="146"/>
      <c r="H158" s="146"/>
      <c r="I158" s="146"/>
      <c r="J158" s="146"/>
    </row>
    <row r="159" spans="1:10" ht="28.5">
      <c r="A159" s="85" t="s">
        <v>315</v>
      </c>
      <c r="B159" s="82" t="s">
        <v>316</v>
      </c>
      <c r="C159" s="79" t="s">
        <v>36</v>
      </c>
      <c r="D159" s="146"/>
      <c r="E159" s="146"/>
      <c r="F159" s="146"/>
      <c r="G159" s="146"/>
      <c r="H159" s="146"/>
      <c r="I159" s="146"/>
      <c r="J159" s="146"/>
    </row>
    <row r="160" spans="1:10" ht="28.5">
      <c r="A160" s="85" t="s">
        <v>317</v>
      </c>
      <c r="B160" s="83" t="s">
        <v>318</v>
      </c>
      <c r="C160" s="79" t="s">
        <v>60</v>
      </c>
      <c r="D160" s="146"/>
      <c r="E160" s="146"/>
      <c r="F160" s="146"/>
      <c r="G160" s="146"/>
      <c r="H160" s="146"/>
      <c r="I160" s="146"/>
      <c r="J160" s="146"/>
    </row>
    <row r="161" spans="1:10">
      <c r="A161" s="85" t="s">
        <v>319</v>
      </c>
      <c r="B161" s="82" t="s">
        <v>320</v>
      </c>
      <c r="C161" s="79" t="s">
        <v>60</v>
      </c>
      <c r="D161" s="146"/>
      <c r="E161" s="146"/>
      <c r="F161" s="146"/>
      <c r="G161" s="146"/>
      <c r="H161" s="146"/>
      <c r="I161" s="146"/>
      <c r="J161" s="146"/>
    </row>
    <row r="162" spans="1:10">
      <c r="A162" s="85" t="s">
        <v>321</v>
      </c>
      <c r="B162" s="82" t="s">
        <v>322</v>
      </c>
      <c r="C162" s="79" t="s">
        <v>60</v>
      </c>
      <c r="D162" s="146"/>
      <c r="E162" s="146"/>
      <c r="F162" s="146"/>
      <c r="G162" s="146"/>
      <c r="H162" s="146"/>
      <c r="I162" s="146"/>
      <c r="J162" s="146"/>
    </row>
    <row r="163" spans="1:10" ht="28.5">
      <c r="A163" s="85" t="s">
        <v>323</v>
      </c>
      <c r="B163" s="82" t="s">
        <v>324</v>
      </c>
      <c r="C163" s="79" t="s">
        <v>36</v>
      </c>
      <c r="D163" s="146"/>
      <c r="E163" s="146"/>
      <c r="F163" s="146"/>
      <c r="G163" s="146"/>
      <c r="H163" s="146"/>
      <c r="I163" s="146"/>
      <c r="J163" s="146"/>
    </row>
    <row r="164" spans="1:10" ht="28.5">
      <c r="A164" s="85" t="s">
        <v>325</v>
      </c>
      <c r="B164" s="83" t="s">
        <v>478</v>
      </c>
      <c r="C164" s="79" t="s">
        <v>36</v>
      </c>
      <c r="D164" s="146"/>
      <c r="E164" s="146"/>
      <c r="F164" s="146"/>
      <c r="G164" s="146"/>
      <c r="H164" s="146"/>
      <c r="I164" s="146"/>
      <c r="J164" s="146"/>
    </row>
    <row r="165" spans="1:10">
      <c r="A165" s="85" t="s">
        <v>327</v>
      </c>
      <c r="B165" s="82" t="s">
        <v>328</v>
      </c>
      <c r="C165" s="79" t="s">
        <v>36</v>
      </c>
      <c r="D165" s="146"/>
      <c r="E165" s="146"/>
      <c r="F165" s="146"/>
      <c r="G165" s="146"/>
      <c r="H165" s="146"/>
      <c r="I165" s="146"/>
      <c r="J165" s="146"/>
    </row>
    <row r="166" spans="1:10" ht="28.5">
      <c r="A166" s="85" t="s">
        <v>329</v>
      </c>
      <c r="B166" s="82" t="s">
        <v>330</v>
      </c>
      <c r="C166" s="79" t="s">
        <v>36</v>
      </c>
      <c r="D166" s="146"/>
      <c r="E166" s="146"/>
      <c r="F166" s="146"/>
      <c r="G166" s="146"/>
      <c r="H166" s="146"/>
      <c r="I166" s="146"/>
      <c r="J166" s="146"/>
    </row>
    <row r="167" spans="1:10" ht="28.5">
      <c r="A167" s="85" t="s">
        <v>331</v>
      </c>
      <c r="B167" s="82" t="s">
        <v>332</v>
      </c>
      <c r="C167" s="79" t="s">
        <v>36</v>
      </c>
      <c r="D167" s="146"/>
      <c r="E167" s="146"/>
      <c r="F167" s="146"/>
      <c r="G167" s="146"/>
      <c r="H167" s="146"/>
      <c r="I167" s="146"/>
      <c r="J167" s="146"/>
    </row>
    <row r="168" spans="1:10" ht="28.5">
      <c r="A168" s="85" t="s">
        <v>333</v>
      </c>
      <c r="B168" s="83" t="s">
        <v>334</v>
      </c>
      <c r="C168" s="79" t="s">
        <v>36</v>
      </c>
      <c r="D168" s="146"/>
      <c r="E168" s="146"/>
      <c r="F168" s="146"/>
      <c r="G168" s="146"/>
      <c r="H168" s="146"/>
      <c r="I168" s="146"/>
      <c r="J168" s="146"/>
    </row>
    <row r="169" spans="1:10" ht="42.75">
      <c r="A169" s="85" t="s">
        <v>335</v>
      </c>
      <c r="B169" s="82" t="s">
        <v>336</v>
      </c>
      <c r="C169" s="79" t="s">
        <v>36</v>
      </c>
      <c r="D169" s="146"/>
      <c r="E169" s="146"/>
      <c r="F169" s="146"/>
      <c r="G169" s="146"/>
      <c r="H169" s="146"/>
      <c r="I169" s="146"/>
      <c r="J169" s="146"/>
    </row>
    <row r="170" spans="1:10" ht="15">
      <c r="A170" s="72" t="s">
        <v>337</v>
      </c>
      <c r="B170" s="81" t="s">
        <v>338</v>
      </c>
      <c r="C170" s="73"/>
      <c r="D170" s="146"/>
      <c r="E170" s="146"/>
      <c r="F170" s="146"/>
      <c r="G170" s="146"/>
      <c r="H170" s="146"/>
      <c r="I170" s="146"/>
      <c r="J170" s="146"/>
    </row>
    <row r="171" spans="1:10" ht="28.5">
      <c r="A171" s="85" t="s">
        <v>339</v>
      </c>
      <c r="B171" s="83" t="s">
        <v>340</v>
      </c>
      <c r="C171" s="79" t="s">
        <v>36</v>
      </c>
      <c r="D171" s="146"/>
      <c r="E171" s="146"/>
      <c r="F171" s="146"/>
      <c r="G171" s="146"/>
      <c r="H171" s="146"/>
      <c r="I171" s="146"/>
      <c r="J171" s="146"/>
    </row>
    <row r="172" spans="1:10" ht="28.5">
      <c r="A172" s="85" t="s">
        <v>341</v>
      </c>
      <c r="B172" s="83" t="s">
        <v>342</v>
      </c>
      <c r="C172" s="79" t="s">
        <v>36</v>
      </c>
      <c r="D172" s="146"/>
      <c r="E172" s="146"/>
      <c r="F172" s="146"/>
      <c r="G172" s="146"/>
      <c r="H172" s="146"/>
      <c r="I172" s="146"/>
      <c r="J172" s="146"/>
    </row>
    <row r="173" spans="1:10" ht="28.5">
      <c r="A173" s="85" t="s">
        <v>343</v>
      </c>
      <c r="B173" s="83" t="s">
        <v>344</v>
      </c>
      <c r="C173" s="79" t="s">
        <v>36</v>
      </c>
      <c r="D173" s="146"/>
      <c r="E173" s="146"/>
      <c r="F173" s="146"/>
      <c r="G173" s="146"/>
      <c r="H173" s="146"/>
      <c r="I173" s="146"/>
      <c r="J173" s="146"/>
    </row>
    <row r="174" spans="1:10">
      <c r="A174" s="85" t="s">
        <v>345</v>
      </c>
      <c r="B174" s="82" t="s">
        <v>346</v>
      </c>
      <c r="C174" s="79" t="s">
        <v>36</v>
      </c>
      <c r="D174" s="146"/>
      <c r="E174" s="146"/>
      <c r="F174" s="146"/>
      <c r="G174" s="146"/>
      <c r="H174" s="146"/>
      <c r="I174" s="146"/>
      <c r="J174" s="146"/>
    </row>
    <row r="175" spans="1:10">
      <c r="A175" s="85" t="s">
        <v>347</v>
      </c>
      <c r="B175" s="82" t="s">
        <v>348</v>
      </c>
      <c r="C175" s="79" t="s">
        <v>36</v>
      </c>
      <c r="D175" s="146"/>
      <c r="E175" s="146"/>
      <c r="F175" s="146"/>
      <c r="G175" s="146"/>
      <c r="H175" s="146"/>
      <c r="I175" s="146"/>
      <c r="J175" s="146"/>
    </row>
    <row r="176" spans="1:10">
      <c r="A176" s="85" t="s">
        <v>349</v>
      </c>
      <c r="B176" s="82" t="s">
        <v>350</v>
      </c>
      <c r="C176" s="79" t="s">
        <v>351</v>
      </c>
      <c r="D176" s="146"/>
      <c r="E176" s="146"/>
      <c r="F176" s="146"/>
      <c r="G176" s="146"/>
      <c r="H176" s="146"/>
      <c r="I176" s="146"/>
      <c r="J176" s="146"/>
    </row>
    <row r="177" spans="1:10" ht="28.5">
      <c r="A177" s="85" t="s">
        <v>352</v>
      </c>
      <c r="B177" s="82" t="s">
        <v>353</v>
      </c>
      <c r="C177" s="79" t="s">
        <v>36</v>
      </c>
      <c r="D177" s="146"/>
      <c r="E177" s="146"/>
      <c r="F177" s="146"/>
      <c r="G177" s="146"/>
      <c r="H177" s="146"/>
      <c r="I177" s="146"/>
      <c r="J177" s="146"/>
    </row>
    <row r="178" spans="1:10" ht="28.5">
      <c r="A178" s="85" t="s">
        <v>354</v>
      </c>
      <c r="B178" s="83" t="s">
        <v>479</v>
      </c>
      <c r="C178" s="79" t="s">
        <v>351</v>
      </c>
      <c r="D178" s="146"/>
      <c r="E178" s="146"/>
      <c r="F178" s="146"/>
      <c r="G178" s="146"/>
      <c r="H178" s="146"/>
      <c r="I178" s="146"/>
      <c r="J178" s="146"/>
    </row>
    <row r="179" spans="1:10">
      <c r="A179" s="85" t="s">
        <v>356</v>
      </c>
      <c r="B179" s="82" t="s">
        <v>357</v>
      </c>
      <c r="C179" s="79" t="s">
        <v>36</v>
      </c>
      <c r="D179" s="146"/>
      <c r="E179" s="146"/>
      <c r="F179" s="146"/>
      <c r="G179" s="146"/>
      <c r="H179" s="146"/>
      <c r="I179" s="146"/>
      <c r="J179" s="146"/>
    </row>
    <row r="180" spans="1:10" ht="28.5">
      <c r="A180" s="85" t="s">
        <v>358</v>
      </c>
      <c r="B180" s="83" t="s">
        <v>480</v>
      </c>
      <c r="C180" s="79" t="s">
        <v>36</v>
      </c>
      <c r="D180" s="146"/>
      <c r="E180" s="146"/>
      <c r="F180" s="146"/>
      <c r="G180" s="146"/>
      <c r="H180" s="146"/>
      <c r="I180" s="146"/>
      <c r="J180" s="146"/>
    </row>
    <row r="181" spans="1:10" ht="28.5">
      <c r="A181" s="85" t="s">
        <v>360</v>
      </c>
      <c r="B181" s="83" t="s">
        <v>481</v>
      </c>
      <c r="C181" s="79" t="s">
        <v>36</v>
      </c>
      <c r="D181" s="146"/>
      <c r="E181" s="146"/>
      <c r="F181" s="146"/>
      <c r="G181" s="146"/>
      <c r="H181" s="146"/>
      <c r="I181" s="146"/>
      <c r="J181" s="146"/>
    </row>
    <row r="182" spans="1:10" ht="28.5">
      <c r="A182" s="85" t="s">
        <v>362</v>
      </c>
      <c r="B182" s="82" t="s">
        <v>363</v>
      </c>
      <c r="C182" s="79" t="s">
        <v>36</v>
      </c>
      <c r="D182" s="146"/>
      <c r="E182" s="146"/>
      <c r="F182" s="146"/>
      <c r="G182" s="146"/>
      <c r="H182" s="146"/>
      <c r="I182" s="146"/>
      <c r="J182" s="146"/>
    </row>
    <row r="183" spans="1:10" ht="28.5">
      <c r="A183" s="85" t="s">
        <v>364</v>
      </c>
      <c r="B183" s="82" t="s">
        <v>365</v>
      </c>
      <c r="C183" s="79" t="s">
        <v>36</v>
      </c>
      <c r="D183" s="146"/>
      <c r="E183" s="146"/>
      <c r="F183" s="146"/>
      <c r="G183" s="146"/>
      <c r="H183" s="146"/>
      <c r="I183" s="146"/>
      <c r="J183" s="146"/>
    </row>
    <row r="184" spans="1:10">
      <c r="A184" s="85" t="s">
        <v>366</v>
      </c>
      <c r="B184" s="82" t="s">
        <v>367</v>
      </c>
      <c r="C184" s="79" t="s">
        <v>36</v>
      </c>
      <c r="D184" s="146"/>
      <c r="E184" s="146"/>
      <c r="F184" s="146"/>
      <c r="G184" s="146"/>
      <c r="H184" s="146"/>
      <c r="I184" s="146"/>
      <c r="J184" s="146"/>
    </row>
    <row r="185" spans="1:10" ht="15">
      <c r="A185" s="72" t="s">
        <v>368</v>
      </c>
      <c r="B185" s="81" t="s">
        <v>369</v>
      </c>
      <c r="C185" s="73"/>
      <c r="D185" s="146"/>
      <c r="E185" s="146"/>
      <c r="F185" s="146"/>
      <c r="G185" s="146"/>
      <c r="H185" s="146"/>
      <c r="I185" s="146"/>
      <c r="J185" s="146"/>
    </row>
    <row r="186" spans="1:10" ht="42.75">
      <c r="A186" s="85" t="s">
        <v>370</v>
      </c>
      <c r="B186" s="83" t="s">
        <v>482</v>
      </c>
      <c r="C186" s="79" t="s">
        <v>36</v>
      </c>
      <c r="D186" s="146"/>
      <c r="E186" s="146"/>
      <c r="F186" s="146"/>
      <c r="G186" s="146"/>
      <c r="H186" s="146"/>
      <c r="I186" s="146"/>
      <c r="J186" s="146"/>
    </row>
    <row r="187" spans="1:10" ht="28.5">
      <c r="A187" s="85" t="s">
        <v>372</v>
      </c>
      <c r="B187" s="83" t="s">
        <v>483</v>
      </c>
      <c r="C187" s="79" t="s">
        <v>36</v>
      </c>
      <c r="D187" s="146"/>
      <c r="E187" s="146"/>
      <c r="F187" s="146"/>
      <c r="G187" s="146"/>
      <c r="H187" s="146"/>
      <c r="I187" s="146"/>
      <c r="J187" s="146"/>
    </row>
    <row r="188" spans="1:10" ht="28.5">
      <c r="A188" s="85" t="s">
        <v>374</v>
      </c>
      <c r="B188" s="83" t="s">
        <v>484</v>
      </c>
      <c r="C188" s="79" t="s">
        <v>36</v>
      </c>
      <c r="D188" s="146"/>
      <c r="E188" s="146"/>
      <c r="F188" s="146"/>
      <c r="G188" s="146"/>
      <c r="H188" s="146"/>
      <c r="I188" s="146"/>
      <c r="J188" s="146"/>
    </row>
    <row r="189" spans="1:10">
      <c r="A189" s="85" t="s">
        <v>376</v>
      </c>
      <c r="B189" s="82" t="s">
        <v>377</v>
      </c>
      <c r="C189" s="79" t="s">
        <v>36</v>
      </c>
      <c r="D189" s="146"/>
      <c r="E189" s="146"/>
      <c r="F189" s="146"/>
      <c r="G189" s="146"/>
      <c r="H189" s="146"/>
      <c r="I189" s="146"/>
      <c r="J189" s="146"/>
    </row>
    <row r="190" spans="1:10" ht="28.5">
      <c r="A190" s="85" t="s">
        <v>378</v>
      </c>
      <c r="B190" s="83" t="s">
        <v>379</v>
      </c>
      <c r="C190" s="79" t="s">
        <v>36</v>
      </c>
      <c r="D190" s="146"/>
      <c r="E190" s="146"/>
      <c r="F190" s="146"/>
      <c r="G190" s="146"/>
      <c r="H190" s="146"/>
      <c r="I190" s="146"/>
      <c r="J190" s="146"/>
    </row>
    <row r="191" spans="1:10">
      <c r="A191" s="85" t="s">
        <v>380</v>
      </c>
      <c r="B191" s="82" t="s">
        <v>346</v>
      </c>
      <c r="C191" s="79" t="s">
        <v>36</v>
      </c>
      <c r="D191" s="146"/>
      <c r="E191" s="146"/>
      <c r="F191" s="146"/>
      <c r="G191" s="146"/>
      <c r="H191" s="146"/>
      <c r="I191" s="146"/>
      <c r="J191" s="146"/>
    </row>
    <row r="192" spans="1:10" ht="28.5">
      <c r="A192" s="85" t="s">
        <v>381</v>
      </c>
      <c r="B192" s="82" t="s">
        <v>365</v>
      </c>
      <c r="C192" s="79" t="s">
        <v>36</v>
      </c>
      <c r="D192" s="146"/>
      <c r="E192" s="146"/>
      <c r="F192" s="146"/>
      <c r="G192" s="146"/>
      <c r="H192" s="146"/>
      <c r="I192" s="146"/>
      <c r="J192" s="146"/>
    </row>
    <row r="193" spans="1:10" ht="28.5">
      <c r="A193" s="85" t="s">
        <v>382</v>
      </c>
      <c r="B193" s="83" t="s">
        <v>485</v>
      </c>
      <c r="C193" s="79" t="s">
        <v>36</v>
      </c>
      <c r="D193" s="146"/>
      <c r="E193" s="146"/>
      <c r="F193" s="146"/>
      <c r="G193" s="146"/>
      <c r="H193" s="146"/>
      <c r="I193" s="146"/>
      <c r="J193" s="146"/>
    </row>
    <row r="194" spans="1:10" ht="15">
      <c r="A194" s="72" t="s">
        <v>384</v>
      </c>
      <c r="B194" s="81" t="s">
        <v>385</v>
      </c>
      <c r="C194" s="73"/>
      <c r="D194" s="146"/>
      <c r="E194" s="146"/>
      <c r="F194" s="146"/>
      <c r="G194" s="146"/>
      <c r="H194" s="146"/>
      <c r="I194" s="146"/>
      <c r="J194" s="146"/>
    </row>
    <row r="195" spans="1:10" ht="28.5">
      <c r="A195" s="85" t="s">
        <v>386</v>
      </c>
      <c r="B195" s="82" t="s">
        <v>387</v>
      </c>
      <c r="C195" s="79" t="s">
        <v>36</v>
      </c>
      <c r="D195" s="146"/>
      <c r="E195" s="146"/>
      <c r="F195" s="146"/>
      <c r="G195" s="146"/>
      <c r="H195" s="146"/>
      <c r="I195" s="146"/>
      <c r="J195" s="146"/>
    </row>
    <row r="196" spans="1:10" ht="28.5">
      <c r="A196" s="85" t="s">
        <v>388</v>
      </c>
      <c r="B196" s="82" t="s">
        <v>389</v>
      </c>
      <c r="C196" s="79" t="s">
        <v>36</v>
      </c>
      <c r="D196" s="146"/>
      <c r="E196" s="146"/>
      <c r="F196" s="146"/>
      <c r="G196" s="146"/>
      <c r="H196" s="146"/>
      <c r="I196" s="146"/>
      <c r="J196" s="146"/>
    </row>
    <row r="197" spans="1:10" ht="28.5">
      <c r="A197" s="85" t="s">
        <v>390</v>
      </c>
      <c r="B197" s="82" t="s">
        <v>391</v>
      </c>
      <c r="C197" s="79" t="s">
        <v>36</v>
      </c>
      <c r="D197" s="146"/>
      <c r="E197" s="146"/>
      <c r="F197" s="146"/>
      <c r="G197" s="146"/>
      <c r="H197" s="146"/>
      <c r="I197" s="146"/>
      <c r="J197" s="146"/>
    </row>
    <row r="198" spans="1:10" ht="28.5">
      <c r="A198" s="85" t="s">
        <v>392</v>
      </c>
      <c r="B198" s="82" t="s">
        <v>393</v>
      </c>
      <c r="C198" s="79" t="s">
        <v>279</v>
      </c>
      <c r="D198" s="146"/>
      <c r="E198" s="146"/>
      <c r="F198" s="146"/>
      <c r="G198" s="146"/>
      <c r="H198" s="146"/>
      <c r="I198" s="146"/>
      <c r="J198" s="146"/>
    </row>
    <row r="199" spans="1:10" ht="15">
      <c r="A199" s="72" t="s">
        <v>394</v>
      </c>
      <c r="B199" s="81" t="s">
        <v>395</v>
      </c>
      <c r="C199" s="73"/>
      <c r="D199" s="146"/>
      <c r="E199" s="146"/>
      <c r="F199" s="146"/>
      <c r="G199" s="146"/>
      <c r="H199" s="146"/>
      <c r="I199" s="146"/>
      <c r="J199" s="146"/>
    </row>
    <row r="200" spans="1:10" ht="57">
      <c r="A200" s="85" t="s">
        <v>396</v>
      </c>
      <c r="B200" s="82" t="s">
        <v>397</v>
      </c>
      <c r="C200" s="79" t="s">
        <v>36</v>
      </c>
      <c r="D200" s="146"/>
      <c r="E200" s="146"/>
      <c r="F200" s="146"/>
      <c r="G200" s="146"/>
      <c r="H200" s="146"/>
      <c r="I200" s="146"/>
      <c r="J200" s="146"/>
    </row>
    <row r="201" spans="1:10" ht="28.5">
      <c r="A201" s="85" t="s">
        <v>398</v>
      </c>
      <c r="B201" s="83" t="s">
        <v>399</v>
      </c>
      <c r="C201" s="79" t="s">
        <v>60</v>
      </c>
      <c r="D201" s="146"/>
      <c r="E201" s="146"/>
      <c r="F201" s="146"/>
      <c r="G201" s="146"/>
      <c r="H201" s="146"/>
      <c r="I201" s="146"/>
      <c r="J201" s="146"/>
    </row>
    <row r="202" spans="1:10" ht="28.5">
      <c r="A202" s="85" t="s">
        <v>400</v>
      </c>
      <c r="B202" s="83" t="s">
        <v>486</v>
      </c>
      <c r="C202" s="79" t="s">
        <v>60</v>
      </c>
      <c r="D202" s="146"/>
      <c r="E202" s="146"/>
      <c r="F202" s="146"/>
      <c r="G202" s="146"/>
      <c r="H202" s="146"/>
      <c r="I202" s="146"/>
      <c r="J202" s="146"/>
    </row>
    <row r="203" spans="1:10" ht="42.75">
      <c r="A203" s="85" t="s">
        <v>402</v>
      </c>
      <c r="B203" s="82" t="s">
        <v>403</v>
      </c>
      <c r="C203" s="79" t="s">
        <v>36</v>
      </c>
      <c r="D203" s="146"/>
      <c r="E203" s="146"/>
      <c r="F203" s="146"/>
      <c r="G203" s="146"/>
      <c r="H203" s="146"/>
      <c r="I203" s="146"/>
      <c r="J203" s="146"/>
    </row>
    <row r="204" spans="1:10" ht="42.75">
      <c r="A204" s="85" t="s">
        <v>404</v>
      </c>
      <c r="B204" s="82" t="s">
        <v>405</v>
      </c>
      <c r="C204" s="79" t="s">
        <v>36</v>
      </c>
      <c r="D204" s="146"/>
      <c r="E204" s="146"/>
      <c r="F204" s="146"/>
      <c r="G204" s="146"/>
      <c r="H204" s="146"/>
      <c r="I204" s="146"/>
      <c r="J204" s="146"/>
    </row>
    <row r="205" spans="1:10" ht="15">
      <c r="A205" s="90">
        <v>11</v>
      </c>
      <c r="B205" s="91" t="s">
        <v>406</v>
      </c>
      <c r="C205" s="92"/>
      <c r="D205" s="146"/>
      <c r="E205" s="146"/>
      <c r="F205" s="146"/>
      <c r="G205" s="146"/>
      <c r="H205" s="146"/>
      <c r="I205" s="146"/>
      <c r="J205" s="146"/>
    </row>
    <row r="206" spans="1:10">
      <c r="A206" s="77" t="s">
        <v>407</v>
      </c>
      <c r="B206" s="82" t="s">
        <v>408</v>
      </c>
      <c r="C206" s="79" t="s">
        <v>60</v>
      </c>
      <c r="D206" s="146"/>
      <c r="E206" s="146"/>
      <c r="F206" s="146"/>
      <c r="G206" s="146"/>
      <c r="H206" s="146"/>
      <c r="I206" s="146"/>
      <c r="J206" s="146"/>
    </row>
    <row r="207" spans="1:10" ht="28.5">
      <c r="A207" s="77" t="s">
        <v>409</v>
      </c>
      <c r="B207" s="82" t="s">
        <v>410</v>
      </c>
      <c r="C207" s="79" t="s">
        <v>36</v>
      </c>
      <c r="D207" s="146"/>
      <c r="E207" s="146"/>
      <c r="F207" s="146"/>
      <c r="G207" s="146"/>
      <c r="H207" s="146"/>
      <c r="I207" s="146"/>
      <c r="J207" s="146"/>
    </row>
    <row r="208" spans="1:10">
      <c r="A208" s="77" t="s">
        <v>411</v>
      </c>
      <c r="B208" s="82" t="s">
        <v>412</v>
      </c>
      <c r="C208" s="79" t="s">
        <v>36</v>
      </c>
      <c r="D208" s="146"/>
      <c r="E208" s="146"/>
      <c r="F208" s="146"/>
      <c r="G208" s="146"/>
      <c r="H208" s="146"/>
      <c r="I208" s="146"/>
      <c r="J208" s="146"/>
    </row>
    <row r="209" spans="1:11" ht="15">
      <c r="A209" s="90">
        <v>12</v>
      </c>
      <c r="B209" s="91" t="s">
        <v>413</v>
      </c>
      <c r="C209" s="92"/>
      <c r="D209" s="146"/>
      <c r="E209" s="146"/>
      <c r="F209" s="146"/>
      <c r="G209" s="146"/>
      <c r="H209" s="146"/>
      <c r="I209" s="146"/>
      <c r="J209" s="146"/>
    </row>
    <row r="210" spans="1:11" ht="57">
      <c r="A210" s="77" t="s">
        <v>414</v>
      </c>
      <c r="B210" s="83" t="s">
        <v>415</v>
      </c>
      <c r="C210" s="79" t="s">
        <v>36</v>
      </c>
      <c r="D210" s="146"/>
      <c r="E210" s="146"/>
      <c r="F210" s="146"/>
      <c r="G210" s="146"/>
      <c r="H210" s="146"/>
      <c r="I210" s="146"/>
      <c r="J210" s="146"/>
    </row>
    <row r="211" spans="1:11" ht="42.75">
      <c r="A211" s="77" t="s">
        <v>416</v>
      </c>
      <c r="B211" s="83" t="s">
        <v>417</v>
      </c>
      <c r="C211" s="79" t="s">
        <v>36</v>
      </c>
      <c r="D211" s="146"/>
      <c r="E211" s="146"/>
      <c r="F211" s="146"/>
      <c r="G211" s="146"/>
      <c r="H211" s="146"/>
      <c r="I211" s="146"/>
      <c r="J211" s="146"/>
    </row>
    <row r="212" spans="1:11" ht="42.75">
      <c r="A212" s="77" t="s">
        <v>418</v>
      </c>
      <c r="B212" s="83" t="s">
        <v>419</v>
      </c>
      <c r="C212" s="79" t="s">
        <v>36</v>
      </c>
      <c r="D212" s="146"/>
      <c r="E212" s="146"/>
      <c r="F212" s="146"/>
      <c r="G212" s="146"/>
      <c r="H212" s="146"/>
      <c r="I212" s="146"/>
      <c r="J212" s="146"/>
    </row>
    <row r="213" spans="1:11" ht="57">
      <c r="A213" s="77" t="s">
        <v>420</v>
      </c>
      <c r="B213" s="82" t="s">
        <v>421</v>
      </c>
      <c r="C213" s="79" t="s">
        <v>36</v>
      </c>
      <c r="D213" s="146"/>
      <c r="E213" s="146"/>
      <c r="F213" s="146"/>
      <c r="G213" s="146"/>
      <c r="H213" s="146"/>
      <c r="I213" s="146"/>
      <c r="J213" s="146"/>
    </row>
    <row r="214" spans="1:11" ht="42.75">
      <c r="A214" s="77" t="s">
        <v>422</v>
      </c>
      <c r="B214" s="83" t="s">
        <v>487</v>
      </c>
      <c r="C214" s="79" t="s">
        <v>36</v>
      </c>
      <c r="D214" s="146"/>
      <c r="E214" s="146"/>
      <c r="F214" s="146"/>
      <c r="G214" s="146"/>
      <c r="H214" s="146"/>
      <c r="I214" s="146"/>
      <c r="J214" s="146"/>
    </row>
    <row r="215" spans="1:11" ht="42.75">
      <c r="A215" s="77" t="s">
        <v>424</v>
      </c>
      <c r="B215" s="83" t="s">
        <v>425</v>
      </c>
      <c r="C215" s="79" t="s">
        <v>36</v>
      </c>
      <c r="D215" s="146"/>
      <c r="E215" s="146"/>
      <c r="F215" s="146"/>
      <c r="G215" s="146"/>
      <c r="H215" s="146"/>
      <c r="I215" s="146"/>
      <c r="J215" s="146"/>
    </row>
    <row r="216" spans="1:11" ht="15">
      <c r="A216" s="90">
        <v>13</v>
      </c>
      <c r="B216" s="91" t="s">
        <v>426</v>
      </c>
      <c r="C216" s="92"/>
      <c r="D216" s="146"/>
      <c r="E216" s="146"/>
      <c r="F216" s="146"/>
      <c r="G216" s="146"/>
      <c r="H216" s="146"/>
      <c r="I216" s="146"/>
      <c r="J216" s="146"/>
    </row>
    <row r="217" spans="1:11">
      <c r="A217" s="77" t="s">
        <v>427</v>
      </c>
      <c r="B217" s="82" t="s">
        <v>428</v>
      </c>
      <c r="C217" s="79" t="s">
        <v>351</v>
      </c>
      <c r="D217" s="146"/>
      <c r="E217" s="146"/>
      <c r="F217" s="146"/>
      <c r="G217" s="146"/>
      <c r="H217" s="146"/>
      <c r="I217" s="146"/>
      <c r="J217" s="146"/>
    </row>
    <row r="218" spans="1:11">
      <c r="A218" s="77" t="s">
        <v>429</v>
      </c>
      <c r="B218" s="82" t="s">
        <v>430</v>
      </c>
      <c r="C218" s="79" t="s">
        <v>36</v>
      </c>
      <c r="D218" s="146"/>
      <c r="E218" s="146"/>
      <c r="F218" s="146"/>
      <c r="G218" s="146"/>
      <c r="H218" s="146"/>
      <c r="I218" s="146"/>
      <c r="J218" s="146"/>
    </row>
    <row r="219" spans="1:11">
      <c r="A219" s="77" t="s">
        <v>431</v>
      </c>
      <c r="B219" s="82" t="s">
        <v>432</v>
      </c>
      <c r="C219" s="79" t="s">
        <v>27</v>
      </c>
      <c r="D219" s="146"/>
      <c r="E219" s="146"/>
      <c r="F219" s="146"/>
      <c r="G219" s="146"/>
      <c r="H219" s="146"/>
      <c r="I219" s="146"/>
      <c r="J219" s="146"/>
    </row>
    <row r="220" spans="1:11" ht="28.5">
      <c r="A220" s="77" t="s">
        <v>433</v>
      </c>
      <c r="B220" s="82" t="s">
        <v>434</v>
      </c>
      <c r="C220" s="79" t="s">
        <v>435</v>
      </c>
      <c r="D220" s="146"/>
      <c r="E220" s="146"/>
      <c r="F220" s="146"/>
      <c r="G220" s="146"/>
      <c r="H220" s="146"/>
      <c r="I220" s="146"/>
      <c r="J220" s="146"/>
    </row>
    <row r="221" spans="1:11" ht="28.5">
      <c r="A221" s="77" t="s">
        <v>436</v>
      </c>
      <c r="B221" s="82" t="s">
        <v>437</v>
      </c>
      <c r="C221" s="79" t="s">
        <v>438</v>
      </c>
      <c r="D221" s="146"/>
      <c r="E221" s="146"/>
      <c r="F221" s="146"/>
      <c r="G221" s="146"/>
      <c r="H221" s="146"/>
      <c r="I221" s="146"/>
      <c r="J221" s="146"/>
    </row>
    <row r="222" spans="1:11" ht="15">
      <c r="A222" s="90">
        <f>'[2]BM 05'!B229</f>
        <v>14</v>
      </c>
      <c r="B222" s="91" t="str">
        <f>'[2]BM 05'!C229</f>
        <v>ITENS ADITADOS</v>
      </c>
      <c r="C222" s="92"/>
      <c r="D222" s="146"/>
      <c r="E222" s="146"/>
      <c r="F222" s="146"/>
      <c r="G222" s="146"/>
      <c r="H222" s="146"/>
      <c r="I222" s="146"/>
      <c r="J222" s="146"/>
    </row>
    <row r="223" spans="1:11" ht="15">
      <c r="A223" s="105" t="str">
        <f>'[2]BM 05'!B230</f>
        <v>14.1</v>
      </c>
      <c r="B223" s="81" t="str">
        <f>'[2]BM 05'!C230</f>
        <v>MURO DE ENTORNO</v>
      </c>
      <c r="C223" s="106"/>
      <c r="D223" s="150"/>
      <c r="E223" s="150"/>
      <c r="F223" s="150"/>
      <c r="G223" s="150"/>
      <c r="H223" s="150"/>
      <c r="I223" s="150"/>
      <c r="J223" s="150"/>
    </row>
    <row r="224" spans="1:11" ht="57">
      <c r="A224" s="107" t="str">
        <f>'[2]BM 05'!B231</f>
        <v>14.1.1</v>
      </c>
      <c r="B224" s="82" t="str">
        <f>'[2]BM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'[2]BM 05'!D231</f>
        <v>m²</v>
      </c>
      <c r="D224" s="146" t="s">
        <v>552</v>
      </c>
      <c r="E224" s="146"/>
      <c r="F224" s="146"/>
      <c r="G224" s="146"/>
      <c r="H224" s="146"/>
      <c r="I224" s="146"/>
      <c r="J224" s="146"/>
      <c r="K224" s="5">
        <f>(5.8+23.9+35+30.4)*2</f>
        <v>190.2</v>
      </c>
    </row>
    <row r="225" spans="1:11" ht="71.25">
      <c r="A225" s="107" t="str">
        <f>'[2]BM 05'!B232</f>
        <v>14.1.2</v>
      </c>
      <c r="B225" s="82" t="str">
        <f>'[2]BM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'[2]BM 05'!D232</f>
        <v>m²</v>
      </c>
      <c r="D225" s="147" t="s">
        <v>553</v>
      </c>
      <c r="E225" s="147"/>
      <c r="F225" s="147"/>
      <c r="G225" s="147"/>
      <c r="H225" s="147"/>
      <c r="I225" s="147"/>
      <c r="J225" s="147"/>
      <c r="K225" s="5">
        <v>75.2</v>
      </c>
    </row>
    <row r="226" spans="1:11" ht="28.5">
      <c r="A226" s="107" t="str">
        <f>'[2]BM 05'!B233</f>
        <v>14.1.3</v>
      </c>
      <c r="B226" s="82" t="str">
        <f>'[2]BM 05'!C233</f>
        <v>CHAPISCO EM PAREDE COM ARGAMASSA TRAÇO T1 - 1:3 (CIMENTO / AREIA) - REVISADO 08/2015</v>
      </c>
      <c r="C226" s="79" t="str">
        <f>'[2]BM 05'!D233</f>
        <v>m²</v>
      </c>
      <c r="D226" s="146" t="s">
        <v>554</v>
      </c>
      <c r="E226" s="146"/>
      <c r="F226" s="146"/>
      <c r="G226" s="146"/>
      <c r="H226" s="146"/>
      <c r="I226" s="146"/>
      <c r="J226" s="146"/>
      <c r="K226" s="5">
        <f>K225</f>
        <v>75.2</v>
      </c>
    </row>
    <row r="227" spans="1:11" ht="28.5">
      <c r="A227" s="107" t="str">
        <f>'[2]BM 05'!B234</f>
        <v>14.1.4</v>
      </c>
      <c r="B227" s="82" t="str">
        <f>'[2]BM 05'!C234</f>
        <v>REBOCO OU EMBOÇO EXTERNO, DE PAREDE, COM ARGAMASSA TRAÇO T5 - 1:2:8 (CIMENTO / CAL / AREIA), ESPESSURA 2,0 CM</v>
      </c>
      <c r="C227" s="79" t="str">
        <f>'[2]BM 05'!D234</f>
        <v>m²</v>
      </c>
      <c r="D227" s="146" t="str">
        <f>D226</f>
        <v>Face externa da alvenaria de embasamento do muro</v>
      </c>
      <c r="E227" s="146"/>
      <c r="F227" s="146"/>
      <c r="G227" s="146"/>
      <c r="H227" s="146"/>
      <c r="I227" s="146"/>
      <c r="J227" s="146"/>
      <c r="K227" s="5">
        <f>K226</f>
        <v>75.2</v>
      </c>
    </row>
    <row r="228" spans="1:11" ht="15">
      <c r="A228" s="105" t="str">
        <f>'[2]BM 05'!B235</f>
        <v>14.2</v>
      </c>
      <c r="B228" s="81" t="str">
        <f>'[2]BM 05'!C235</f>
        <v>INFRAESTRUTURA</v>
      </c>
      <c r="C228" s="108"/>
      <c r="D228" s="150"/>
      <c r="E228" s="150"/>
      <c r="F228" s="150"/>
      <c r="G228" s="150"/>
      <c r="H228" s="150"/>
      <c r="I228" s="150"/>
      <c r="J228" s="150"/>
    </row>
    <row r="229" spans="1:11" ht="71.25">
      <c r="A229" s="107" t="str">
        <f>'[2]BM 05'!B236</f>
        <v>14.2.1</v>
      </c>
      <c r="B229" s="82" t="str">
        <f>'[2]BM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'[2]BM 05'!D236</f>
        <v>m²</v>
      </c>
      <c r="D229" s="146" t="s">
        <v>555</v>
      </c>
      <c r="E229" s="146"/>
      <c r="F229" s="146"/>
      <c r="G229" s="146"/>
      <c r="H229" s="146"/>
      <c r="I229" s="146"/>
      <c r="J229" s="146"/>
      <c r="K229" s="5">
        <v>69.099999999999994</v>
      </c>
    </row>
    <row r="230" spans="1:11" ht="57">
      <c r="A230" s="107" t="str">
        <f>'[2]BM 05'!B237</f>
        <v>14.2.2</v>
      </c>
      <c r="B230" s="82" t="str">
        <f>'[2]BM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'[2]BM 05'!D237</f>
        <v>m³</v>
      </c>
      <c r="D230" s="147" t="s">
        <v>556</v>
      </c>
      <c r="E230" s="147"/>
      <c r="F230" s="147"/>
      <c r="G230" s="147"/>
      <c r="H230" s="147"/>
      <c r="I230" s="147"/>
      <c r="J230" s="147"/>
      <c r="K230" s="5">
        <v>1148.8599999999999</v>
      </c>
    </row>
    <row r="231" spans="1:11" ht="15">
      <c r="A231" s="105" t="str">
        <f>'[2]BM 05'!B238</f>
        <v>14.3</v>
      </c>
      <c r="B231" s="81" t="str">
        <f>'[2]BM 05'!C238</f>
        <v>DIVERSOS</v>
      </c>
      <c r="C231" s="108"/>
      <c r="D231" s="150"/>
      <c r="E231" s="150"/>
      <c r="F231" s="150"/>
      <c r="G231" s="150"/>
      <c r="H231" s="150"/>
      <c r="I231" s="150"/>
      <c r="J231" s="150"/>
    </row>
    <row r="232" spans="1:11" ht="28.5">
      <c r="A232" s="107" t="str">
        <f>'[2]BM 05'!B239</f>
        <v>14.3.1</v>
      </c>
      <c r="B232" s="82" t="str">
        <f>'[2]BM 05'!C239</f>
        <v>GRADIL EM ALUMÍNIO FIXADO EM VÃOS DE JANELAS, FORMADO POR TUBOS DE 3/4". AF_04/2019 (JANELAS DA FACHADA LESTE TERREO)</v>
      </c>
      <c r="C232" s="79" t="str">
        <f>'[2]BM 05'!D239</f>
        <v>m²</v>
      </c>
      <c r="D232" s="146"/>
      <c r="E232" s="146"/>
      <c r="F232" s="146"/>
      <c r="G232" s="146"/>
      <c r="H232" s="146"/>
      <c r="I232" s="146"/>
      <c r="J232" s="146"/>
    </row>
    <row r="233" spans="1:11" ht="109.5" customHeight="1">
      <c r="A233" s="107" t="str">
        <f>'[2]BM 05'!B240</f>
        <v>14.3.2</v>
      </c>
      <c r="B233" s="82" t="str">
        <f>'[2]BM 05'!C240</f>
        <v>FORRO EM PLACAS DE GESSO, PARA AMBIENTES RESIDENCIAIS. AF_05/2017_P</v>
      </c>
      <c r="C233" s="79" t="str">
        <f>'[2]BM 05'!D240</f>
        <v>m²</v>
      </c>
      <c r="D233" s="147" t="s">
        <v>557</v>
      </c>
      <c r="E233" s="147"/>
      <c r="F233" s="147"/>
      <c r="G233" s="147"/>
      <c r="H233" s="147"/>
      <c r="I233" s="147"/>
      <c r="J233" s="147"/>
      <c r="K233" s="5">
        <v>245.67</v>
      </c>
    </row>
    <row r="234" spans="1:11" ht="42.75">
      <c r="A234" s="107" t="str">
        <f>'[2]BM 05'!B241</f>
        <v>14.3.3</v>
      </c>
      <c r="B234" s="82" t="str">
        <f>'[2]BM 05'!C241</f>
        <v>Portão de abrir, 2 folhas, com quadro em tubo galvanizado 2", com barra quadrada de 3/4" na vertical e esticador redondo de 3/4", inclusive fechadura e dobradiças</v>
      </c>
      <c r="C234" s="79" t="str">
        <f>'[2]BM 05'!D241</f>
        <v>m²</v>
      </c>
      <c r="D234" s="146"/>
      <c r="E234" s="146"/>
      <c r="F234" s="146"/>
      <c r="G234" s="146"/>
      <c r="H234" s="146"/>
      <c r="I234" s="146"/>
      <c r="J234" s="146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222">
    <cfRule type="expression" dxfId="28" priority="4">
      <formula>LEN($B222)=1</formula>
    </cfRule>
  </conditionalFormatting>
  <conditionalFormatting sqref="A4:C76 A77:B77 A78:C221">
    <cfRule type="expression" dxfId="27" priority="5">
      <formula>LEN($B4)=1</formula>
    </cfRule>
  </conditionalFormatting>
  <conditionalFormatting sqref="B222:B234">
    <cfRule type="expression" dxfId="26" priority="1">
      <formula>LEN($B222)=1</formula>
    </cfRule>
  </conditionalFormatting>
  <conditionalFormatting sqref="C222">
    <cfRule type="expression" dxfId="25" priority="3">
      <formula>LEN($B222)=1</formula>
    </cfRule>
  </conditionalFormatting>
  <conditionalFormatting sqref="C224:C234">
    <cfRule type="expression" dxfId="24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7E8A-E776-406E-8F9F-D8574F637A91}">
  <sheetPr>
    <tabColor theme="5" tint="-0.249977111117893"/>
  </sheetPr>
  <dimension ref="A2:M248"/>
  <sheetViews>
    <sheetView showGridLines="0" view="pageBreakPreview" topLeftCell="B1" zoomScale="80" zoomScaleNormal="80" zoomScaleSheetLayoutView="80" zoomScalePageLayoutView="80" workbookViewId="0">
      <selection activeCell="J26" activeCellId="3" sqref="J58:J76 J79:J82 J88:J93 J26:J29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"/>
      <c r="M2" s="2"/>
    </row>
    <row r="3" spans="2:13" s="3" customFormat="1" ht="18">
      <c r="B3" s="129" t="s">
        <v>1</v>
      </c>
      <c r="C3" s="130"/>
      <c r="D3" s="130"/>
      <c r="E3" s="130"/>
      <c r="F3" s="130"/>
      <c r="G3" s="130"/>
      <c r="H3" s="130"/>
      <c r="I3" s="130"/>
      <c r="J3" s="130"/>
      <c r="K3" s="131"/>
      <c r="L3" s="1"/>
      <c r="M3" s="2"/>
    </row>
    <row r="4" spans="2:13" s="5" customFormat="1" ht="15">
      <c r="B4" s="132" t="s">
        <v>2</v>
      </c>
      <c r="C4" s="133"/>
      <c r="D4" s="133" t="s">
        <v>3</v>
      </c>
      <c r="E4" s="133"/>
      <c r="F4" s="133"/>
      <c r="G4" s="133"/>
      <c r="H4" s="133"/>
      <c r="I4" s="133" t="s">
        <v>558</v>
      </c>
      <c r="J4" s="133"/>
      <c r="K4" s="134"/>
      <c r="L4" s="4"/>
    </row>
    <row r="5" spans="2:13" s="5" customFormat="1" ht="15">
      <c r="B5" s="125" t="s">
        <v>5</v>
      </c>
      <c r="C5" s="126"/>
      <c r="D5" s="126" t="s">
        <v>6</v>
      </c>
      <c r="E5" s="126"/>
      <c r="F5" s="126"/>
      <c r="G5" s="126"/>
      <c r="H5" s="126"/>
      <c r="I5" s="126" t="s">
        <v>559</v>
      </c>
      <c r="J5" s="126"/>
      <c r="K5" s="127"/>
      <c r="L5" s="4"/>
    </row>
    <row r="6" spans="2:13" s="5" customFormat="1" ht="15">
      <c r="B6" s="125" t="s">
        <v>8</v>
      </c>
      <c r="C6" s="126"/>
      <c r="D6" s="126" t="s">
        <v>9</v>
      </c>
      <c r="E6" s="126"/>
      <c r="F6" s="126"/>
      <c r="G6" s="126"/>
      <c r="H6" s="126"/>
      <c r="I6" s="126" t="s">
        <v>560</v>
      </c>
      <c r="J6" s="126"/>
      <c r="K6" s="127"/>
      <c r="L6" s="4"/>
    </row>
    <row r="7" spans="2:13" s="5" customFormat="1" ht="15">
      <c r="B7" s="125" t="s">
        <v>11</v>
      </c>
      <c r="C7" s="126"/>
      <c r="D7" s="126" t="s">
        <v>12</v>
      </c>
      <c r="E7" s="126"/>
      <c r="F7" s="126"/>
      <c r="G7" s="126"/>
      <c r="H7" s="126"/>
      <c r="I7" s="6" t="s">
        <v>13</v>
      </c>
      <c r="J7" s="8">
        <f>J242</f>
        <v>101768.36023000002</v>
      </c>
      <c r="K7" s="7"/>
      <c r="L7" s="4"/>
    </row>
    <row r="8" spans="2:13" s="5" customFormat="1" ht="15">
      <c r="B8" s="125"/>
      <c r="C8" s="126"/>
      <c r="D8" s="140"/>
      <c r="E8" s="140"/>
      <c r="F8" s="140"/>
      <c r="G8" s="140"/>
      <c r="H8" s="140"/>
      <c r="I8" s="141"/>
      <c r="J8" s="141"/>
      <c r="K8" s="142"/>
      <c r="L8" s="4"/>
    </row>
    <row r="9" spans="2:13" s="5" customFormat="1" ht="15.75">
      <c r="B9" s="135" t="s">
        <v>14</v>
      </c>
      <c r="C9" s="135"/>
      <c r="D9" s="135"/>
      <c r="E9" s="135"/>
      <c r="F9" s="135"/>
      <c r="G9" s="135"/>
      <c r="H9" s="135"/>
      <c r="I9" s="135"/>
      <c r="J9" s="135"/>
      <c r="K9" s="13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'[1]Memória 06'!K5</f>
        <v>0</v>
      </c>
      <c r="H12" s="27">
        <f>G12+'[1]BM 05'!H12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'[1]Memória 06'!K6</f>
        <v>0</v>
      </c>
      <c r="H13" s="27">
        <f>G13+'[1]BM 05'!H13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'[1]Memória 06'!K7</f>
        <v>0</v>
      </c>
      <c r="H14" s="27">
        <f>G14+'[1]BM 05'!H14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'[1]Memória 06'!K8</f>
        <v>0</v>
      </c>
      <c r="H15" s="27">
        <f>G15+'[1]BM 05'!H15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'[1]Memória 06'!K9</f>
        <v>0</v>
      </c>
      <c r="H16" s="27">
        <f>G16+'[1]BM 05'!H16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'[1]Memória 06'!K10</f>
        <v>0</v>
      </c>
      <c r="H17" s="27">
        <f>G17+'[1]BM 05'!H17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'[1]Memória 06'!K11</f>
        <v>0</v>
      </c>
      <c r="H18" s="27">
        <f>G18+'[1]BM 05'!H18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'[1]Memória 06'!K12</f>
        <v>0</v>
      </c>
      <c r="H19" s="27">
        <f>G19+'[1]BM 05'!H19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'[1]Memória 06'!K14</f>
        <v>0</v>
      </c>
      <c r="H21" s="27">
        <f>G21+'[1]BM 05'!H21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'[1]Memória 06'!K15</f>
        <v>0</v>
      </c>
      <c r="H22" s="27">
        <f>G22+'[1]BM 05'!H22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'[1]Memória 06'!K16</f>
        <v>0</v>
      </c>
      <c r="H23" s="27">
        <f>G23+'[1]BM 05'!H23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'[1]Memória 06'!K17</f>
        <v>0</v>
      </c>
      <c r="H24" s="27">
        <f>G24+'[1]BM 05'!H24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10279.873299999999</v>
      </c>
      <c r="K25" s="34">
        <f>SUBTOTAL(9,K26:K30)</f>
        <v>10279.873299999999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'[1]Memória 06'!K19</f>
        <v>92.28</v>
      </c>
      <c r="H26" s="27">
        <f>G26+'[1]BM 05'!H26</f>
        <v>92.28</v>
      </c>
      <c r="I26" s="28">
        <f>$E26*F26</f>
        <v>26478.823199999999</v>
      </c>
      <c r="J26" s="28">
        <f t="shared" ref="J26:K31" si="4">$E26*G26</f>
        <v>8515.5984000000008</v>
      </c>
      <c r="K26" s="28">
        <f t="shared" si="4"/>
        <v>8515.5984000000008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'[1]Memória 06'!K20</f>
        <v>36.700000000000003</v>
      </c>
      <c r="H27" s="27">
        <f>G27+'[1]BM 05'!H27</f>
        <v>36.700000000000003</v>
      </c>
      <c r="I27" s="28">
        <f t="shared" ref="I27:I31" si="5">$E27*F27</f>
        <v>10530.698</v>
      </c>
      <c r="J27" s="28">
        <f t="shared" si="4"/>
        <v>1346.89</v>
      </c>
      <c r="K27" s="28">
        <f t="shared" si="4"/>
        <v>1346.89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'[1]Memória 06'!K21</f>
        <v>0</v>
      </c>
      <c r="H28" s="27">
        <f>G28+'[1]BM 05'!H28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'[1]Memória 06'!K22</f>
        <v>20.43</v>
      </c>
      <c r="H29" s="27">
        <f>G29+'[1]BM 05'!H29</f>
        <v>20.43</v>
      </c>
      <c r="I29" s="28">
        <f t="shared" si="5"/>
        <v>548.13689999999997</v>
      </c>
      <c r="J29" s="28">
        <f t="shared" si="4"/>
        <v>417.38490000000002</v>
      </c>
      <c r="K29" s="28">
        <f t="shared" si="4"/>
        <v>417.38490000000002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'[1]Memória 06'!K23</f>
        <v>0</v>
      </c>
      <c r="H30" s="27">
        <f>G30+'[1]BM 05'!H30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'[1]Memória 06'!K24</f>
        <v>0</v>
      </c>
      <c r="H31" s="27">
        <f>G31+'[1]BM 05'!H31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'[1]Memória 06'!K27</f>
        <v>0</v>
      </c>
      <c r="H34" s="27">
        <f>G34+'[1]BM 05'!H34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'[1]Memória 06'!K28</f>
        <v>0</v>
      </c>
      <c r="H35" s="27">
        <f>G35+'[1]BM 05'!H35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'[1]Memória 06'!K29</f>
        <v>0</v>
      </c>
      <c r="H36" s="27">
        <f>G36+'[1]BM 05'!H36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'[1]Memória 06'!K30</f>
        <v>0</v>
      </c>
      <c r="H37" s="27">
        <f>G37+'[1]BM 05'!H37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'[1]Memória 06'!K31</f>
        <v>0</v>
      </c>
      <c r="H38" s="27">
        <f>G38+'[1]BM 05'!H38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'[1]Memória 06'!K33</f>
        <v>0</v>
      </c>
      <c r="H40" s="27">
        <f>G40+'[1]BM 05'!H40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'[1]Memória 06'!K34</f>
        <v>0</v>
      </c>
      <c r="H41" s="27">
        <f>G41+'[1]BM 05'!H41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'[1]Memória 06'!K35</f>
        <v>0</v>
      </c>
      <c r="H42" s="27">
        <f>G42+'[1]BM 05'!H42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'[1]Memória 06'!K36</f>
        <v>0</v>
      </c>
      <c r="H43" s="27">
        <f>G43+'[1]BM 05'!H43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'[1]Memória 06'!K37</f>
        <v>0</v>
      </c>
      <c r="H44" s="27">
        <f>G44+'[1]BM 05'!H44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'[1]Memória 06'!K38</f>
        <v>0</v>
      </c>
      <c r="H45" s="27">
        <f>G45+'[1]BM 05'!H45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'[1]Memória 06'!K39</f>
        <v>0</v>
      </c>
      <c r="H46" s="27">
        <f>G46+'[1]BM 05'!H46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'[1]Memória 06'!K40</f>
        <v>0</v>
      </c>
      <c r="H47" s="27">
        <f>G47+'[1]BM 05'!H47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'[1]Memória 06'!K42</f>
        <v>0</v>
      </c>
      <c r="H49" s="27">
        <f>G49+'[1]BM 05'!H49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>$E49*H49</f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'[1]Memória 06'!K44</f>
        <v>0</v>
      </c>
      <c r="H51" s="27">
        <f>G51+'[1]BM 05'!H51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'[1]Memória 06'!K46</f>
        <v>0</v>
      </c>
      <c r="H53" s="27">
        <f>G53+'[1]BM 05'!H53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'[1]Memória 06'!K47</f>
        <v>0</v>
      </c>
      <c r="H54" s="27">
        <f>G54+'[1]BM 05'!H54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'[1]Memória 06'!K48</f>
        <v>0</v>
      </c>
      <c r="H55" s="27">
        <f>G55+'[1]BM 05'!H55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>SUBTOTAL(9,J57:J228)</f>
        <v>79950.266930000027</v>
      </c>
      <c r="K56" s="34">
        <f>SUBTOTAL(9,K57:K228)</f>
        <v>184379.74032999997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3771.9576299999999</v>
      </c>
      <c r="K57" s="41">
        <f>SUBTOTAL(9,K58:K60)</f>
        <v>17334.25863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'[1]Memória 06'!K51</f>
        <v>0</v>
      </c>
      <c r="H58" s="27">
        <f>G58+'[1]BM 05'!H58</f>
        <v>234.35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'[1]Memória 06'!K52</f>
        <v>0</v>
      </c>
      <c r="H59" s="27">
        <f>G59+'[1]BM 05'!H59</f>
        <v>256.24</v>
      </c>
      <c r="I59" s="28">
        <f t="shared" si="12"/>
        <v>4586.6959999999999</v>
      </c>
      <c r="J59" s="28">
        <f t="shared" si="12"/>
        <v>0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'[1]Memória 06'!K53</f>
        <v>103.313</v>
      </c>
      <c r="H60" s="27">
        <f>G60+'[1]BM 05'!H60</f>
        <v>103.313</v>
      </c>
      <c r="I60" s="28">
        <f t="shared" si="12"/>
        <v>7814.9655000000002</v>
      </c>
      <c r="J60" s="28">
        <f t="shared" si="12"/>
        <v>3771.9576299999999</v>
      </c>
      <c r="K60" s="28">
        <f t="shared" si="12"/>
        <v>3771.9576299999999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'[1]Memória 06'!K54</f>
        <v>0</v>
      </c>
      <c r="H61" s="27">
        <f>G61+'[1]BM 05'!H61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'[1]Memória 06'!K55</f>
        <v>0</v>
      </c>
      <c r="H62" s="27">
        <f>G62+'[1]BM 05'!H62</f>
        <v>30</v>
      </c>
      <c r="I62" s="28">
        <f t="shared" si="12"/>
        <v>1510.8</v>
      </c>
      <c r="J62" s="28">
        <f t="shared" si="12"/>
        <v>0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'[1]Memória 06'!K56</f>
        <v>0</v>
      </c>
      <c r="H63" s="27">
        <f>G63+'[1]BM 05'!H63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'[1]Memória 06'!K57</f>
        <v>0</v>
      </c>
      <c r="H64" s="27">
        <f>G64+'[1]BM 05'!H64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'[1]Memória 06'!K58</f>
        <v>234.35</v>
      </c>
      <c r="H65" s="27">
        <f>G65+'[1]BM 05'!H65</f>
        <v>234.35</v>
      </c>
      <c r="I65" s="28">
        <f t="shared" si="12"/>
        <v>18663.633999999998</v>
      </c>
      <c r="J65" s="28">
        <f t="shared" si="12"/>
        <v>18663.633999999998</v>
      </c>
      <c r="K65" s="28">
        <f t="shared" si="12"/>
        <v>18663.633999999998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'[1]Memória 06'!K59</f>
        <v>204.25</v>
      </c>
      <c r="H66" s="27">
        <f>G66+'[1]BM 05'!H66</f>
        <v>204.25</v>
      </c>
      <c r="I66" s="28">
        <f t="shared" si="12"/>
        <v>3317.0199999999995</v>
      </c>
      <c r="J66" s="28">
        <f t="shared" si="12"/>
        <v>3317.0199999999995</v>
      </c>
      <c r="K66" s="28">
        <f t="shared" si="12"/>
        <v>3317.0199999999995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'[1]Memória 06'!K60</f>
        <v>27.019999999999996</v>
      </c>
      <c r="H67" s="27">
        <f>G67+'[1]BM 05'!H67</f>
        <v>27.019999999999996</v>
      </c>
      <c r="I67" s="28">
        <f t="shared" si="12"/>
        <v>1596.7665</v>
      </c>
      <c r="J67" s="28">
        <f t="shared" si="12"/>
        <v>1571.7533999999998</v>
      </c>
      <c r="K67" s="28">
        <f t="shared" si="12"/>
        <v>1571.7533999999998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'[1]Memória 06'!K62</f>
        <v>0</v>
      </c>
      <c r="H69" s="27">
        <f>G69+'[1]BM 05'!H69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'[1]Memória 06'!K63</f>
        <v>0</v>
      </c>
      <c r="H70" s="27">
        <f>G70+'[1]BM 05'!H70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'[1]Memória 06'!K64</f>
        <v>0</v>
      </c>
      <c r="H71" s="27">
        <f>G71+'[1]BM 05'!H71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'[1]Memória 06'!K65</f>
        <v>130.78</v>
      </c>
      <c r="H72" s="27">
        <f>G72+'[1]BM 05'!H72</f>
        <v>130.78</v>
      </c>
      <c r="I72" s="28">
        <f t="shared" si="13"/>
        <v>13681.215600000001</v>
      </c>
      <c r="J72" s="28">
        <f t="shared" si="13"/>
        <v>8163.2876000000006</v>
      </c>
      <c r="K72" s="28">
        <f t="shared" si="13"/>
        <v>8163.2876000000006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'[1]Memória 06'!K66</f>
        <v>496.73000000000013</v>
      </c>
      <c r="H73" s="27">
        <f>G73+'[1]BM 05'!H73</f>
        <v>496.73000000000013</v>
      </c>
      <c r="I73" s="28">
        <f t="shared" si="13"/>
        <v>11523.627</v>
      </c>
      <c r="J73" s="28">
        <f t="shared" si="13"/>
        <v>8419.5735000000022</v>
      </c>
      <c r="K73" s="28">
        <f t="shared" si="13"/>
        <v>8419.5735000000022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'[1]Memória 06'!K67</f>
        <v>496.73000000000013</v>
      </c>
      <c r="H74" s="27">
        <f>G74+'[1]BM 05'!H74</f>
        <v>496.73000000000013</v>
      </c>
      <c r="I74" s="28">
        <f t="shared" si="13"/>
        <v>7791.1956000000009</v>
      </c>
      <c r="J74" s="28">
        <f t="shared" si="13"/>
        <v>5692.5258000000022</v>
      </c>
      <c r="K74" s="28">
        <f t="shared" si="13"/>
        <v>5692.5258000000022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'[1]Memória 06'!K68</f>
        <v>0</v>
      </c>
      <c r="H75" s="27">
        <f>G75+'[1]BM 05'!H75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'[1]Memória 06'!K69</f>
        <v>690.13</v>
      </c>
      <c r="H76" s="27">
        <f>G76+'[1]BM 05'!H76</f>
        <v>690.13</v>
      </c>
      <c r="I76" s="28">
        <f t="shared" si="13"/>
        <v>11697.7035</v>
      </c>
      <c r="J76" s="28">
        <f t="shared" si="13"/>
        <v>11697.7035</v>
      </c>
      <c r="K76" s="28">
        <f t="shared" si="13"/>
        <v>11697.7035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SUBTOTAL(9,J78:J80)</f>
        <v>3228.1037999999999</v>
      </c>
      <c r="K77" s="41">
        <f>SUBTOTAL(9,K78:K80)</f>
        <v>3228.1037999999999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'[1]Memória 06'!K71</f>
        <v>0</v>
      </c>
      <c r="H78" s="27">
        <f>G78+'[1]BM 05'!H78</f>
        <v>0</v>
      </c>
      <c r="I78" s="102">
        <f t="shared" ref="I78:K83" si="14">$E78*F78</f>
        <v>0</v>
      </c>
      <c r="J78" s="102">
        <f t="shared" si="14"/>
        <v>0</v>
      </c>
      <c r="K78" s="102">
        <f t="shared" si="1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'[1]Memória 06'!K72</f>
        <v>0</v>
      </c>
      <c r="H79" s="27">
        <f>G79+'[1]BM 05'!H79</f>
        <v>0</v>
      </c>
      <c r="I79" s="102">
        <f t="shared" si="14"/>
        <v>0</v>
      </c>
      <c r="J79" s="102">
        <f t="shared" si="14"/>
        <v>0</v>
      </c>
      <c r="K79" s="102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'[1]Memória 06'!K73</f>
        <v>245.67</v>
      </c>
      <c r="H80" s="27">
        <f>G80+'[1]BM 05'!H80</f>
        <v>245.67</v>
      </c>
      <c r="I80" s="28">
        <f t="shared" si="14"/>
        <v>3382.2359999999999</v>
      </c>
      <c r="J80" s="28">
        <f t="shared" si="14"/>
        <v>3228.1037999999999</v>
      </c>
      <c r="K80" s="28">
        <f t="shared" si="14"/>
        <v>3228.1037999999999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'[1]Memória 06'!K74</f>
        <v>245.67</v>
      </c>
      <c r="H81" s="27">
        <f>G81+'[1]BM 05'!H81</f>
        <v>245.67</v>
      </c>
      <c r="I81" s="28">
        <f t="shared" si="14"/>
        <v>2949.8040000000001</v>
      </c>
      <c r="J81" s="28">
        <f t="shared" si="14"/>
        <v>2815.3782000000001</v>
      </c>
      <c r="K81" s="28">
        <f t="shared" si="14"/>
        <v>2815.3782000000001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'[1]Memória 06'!K75</f>
        <v>35.21</v>
      </c>
      <c r="H82" s="27">
        <f>G82+'[1]BM 05'!H82</f>
        <v>35.21</v>
      </c>
      <c r="I82" s="28">
        <f t="shared" si="14"/>
        <v>596.80949999999996</v>
      </c>
      <c r="J82" s="28">
        <f t="shared" si="14"/>
        <v>596.80949999999996</v>
      </c>
      <c r="K82" s="28">
        <f t="shared" si="14"/>
        <v>596.80949999999996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'[1]Memória 06'!K76</f>
        <v>0</v>
      </c>
      <c r="H83" s="27">
        <f>G83+'[1]BM 05'!H83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36" t="s">
        <v>161</v>
      </c>
      <c r="D84" s="136"/>
      <c r="E84" s="46"/>
      <c r="F84" s="46"/>
      <c r="G84" s="46"/>
      <c r="H84" s="46"/>
      <c r="I84" s="41">
        <f>I85</f>
        <v>656.98199999999997</v>
      </c>
      <c r="J84" s="41">
        <f>SUBTOTAL(9,J85:J88)</f>
        <v>3442.74</v>
      </c>
      <c r="K84" s="41">
        <f>SUBTOTAL(9,K85:K88)</f>
        <v>3442.74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'[1]Memória 06'!K78</f>
        <v>0</v>
      </c>
      <c r="H85" s="27">
        <f>G85+'[1]BM 05'!H85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11538.220000000001</v>
      </c>
      <c r="K86" s="34">
        <f>SUBTOTAL(9,K88:K92)</f>
        <v>11538.220000000001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11538.220000000001</v>
      </c>
      <c r="K87" s="41">
        <f>SUBTOTAL(9,K88:K90)</f>
        <v>11538.220000000001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'[1]Memória 06'!K81</f>
        <v>6</v>
      </c>
      <c r="H88" s="27">
        <f>G88+'[1]BM 05'!H88</f>
        <v>6</v>
      </c>
      <c r="I88" s="28">
        <f t="shared" ref="I88:K95" si="15">$E88*F88</f>
        <v>3442.74</v>
      </c>
      <c r="J88" s="28">
        <f t="shared" si="15"/>
        <v>3442.74</v>
      </c>
      <c r="K88" s="28">
        <f t="shared" si="15"/>
        <v>3442.74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'[1]Memória 06'!K82</f>
        <v>12</v>
      </c>
      <c r="H89" s="27">
        <f>G89+'[1]BM 05'!H89</f>
        <v>12</v>
      </c>
      <c r="I89" s="28">
        <f t="shared" si="15"/>
        <v>7354.2000000000007</v>
      </c>
      <c r="J89" s="28">
        <f t="shared" si="15"/>
        <v>7354.2000000000007</v>
      </c>
      <c r="K89" s="28">
        <f t="shared" si="15"/>
        <v>7354.2000000000007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'[1]Memória 06'!K83</f>
        <v>1</v>
      </c>
      <c r="H90" s="27">
        <f>G90+'[1]BM 05'!H90</f>
        <v>1</v>
      </c>
      <c r="I90" s="28">
        <f t="shared" si="15"/>
        <v>741.28</v>
      </c>
      <c r="J90" s="28">
        <f t="shared" si="15"/>
        <v>741.28</v>
      </c>
      <c r="K90" s="28">
        <f t="shared" si="15"/>
        <v>741.28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'[1]Memória 06'!K84</f>
        <v>0</v>
      </c>
      <c r="H91" s="27">
        <f>G91+'[1]BM 05'!H91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'[1]Memória 06'!K85</f>
        <v>0</v>
      </c>
      <c r="H92" s="27">
        <f>G92+'[1]BM 05'!H92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'[1]Memória 06'!K86</f>
        <v>1</v>
      </c>
      <c r="H93" s="27">
        <f>G93+'[1]BM 05'!H93</f>
        <v>1</v>
      </c>
      <c r="I93" s="28">
        <f t="shared" si="15"/>
        <v>474.3</v>
      </c>
      <c r="J93" s="28">
        <f t="shared" si="15"/>
        <v>474.3</v>
      </c>
      <c r="K93" s="28">
        <f t="shared" si="15"/>
        <v>474.3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'[1]Memória 06'!K87</f>
        <v>0</v>
      </c>
      <c r="H94" s="27">
        <f>G94+'[1]BM 05'!H94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'[1]Memória 06'!K88</f>
        <v>0</v>
      </c>
      <c r="H95" s="27">
        <f>G95+'[1]BM 05'!H95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'[1]Memória 06'!K90</f>
        <v>0</v>
      </c>
      <c r="H97" s="27">
        <f>G97+'[1]BM 05'!H97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'[1]Memória 06'!K91</f>
        <v>0</v>
      </c>
      <c r="H98" s="27">
        <f>G98+'[1]BM 05'!H98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'[1]Memória 06'!K92</f>
        <v>0</v>
      </c>
      <c r="H99" s="27">
        <f>G99+'[1]BM 05'!H99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'[1]Memória 06'!K93</f>
        <v>0</v>
      </c>
      <c r="H100" s="27">
        <f>G100+'[1]BM 05'!H100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'[1]Memória 06'!K95</f>
        <v>0</v>
      </c>
      <c r="H102" s="27">
        <f>G102+'[1]BM 05'!H102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'[1]Memória 06'!K96</f>
        <v>0</v>
      </c>
      <c r="H103" s="27">
        <f>G103+'[1]BM 05'!H103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'[1]Memória 06'!K97</f>
        <v>0</v>
      </c>
      <c r="H104" s="27">
        <f>G104+'[1]BM 05'!H104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'[1]Memória 06'!K100</f>
        <v>0</v>
      </c>
      <c r="H107" s="27">
        <f>G107+'[1]BM 05'!H107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'[1]Memória 06'!K102</f>
        <v>0</v>
      </c>
      <c r="H109" s="27">
        <f>G109+'[1]BM 05'!H109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'[1]Memória 06'!K103</f>
        <v>0</v>
      </c>
      <c r="H110" s="27">
        <f>G110+'[1]BM 05'!H110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'[1]Memória 06'!K104</f>
        <v>0</v>
      </c>
      <c r="H111" s="27">
        <f>G111+'[1]BM 05'!H111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'[1]Memória 06'!K105</f>
        <v>0</v>
      </c>
      <c r="H112" s="27">
        <f>G112+'[1]BM 05'!H112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'[1]Memória 06'!K106</f>
        <v>0</v>
      </c>
      <c r="H113" s="27">
        <f>G113+'[1]BM 05'!H113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'[1]Memória 06'!K107</f>
        <v>0</v>
      </c>
      <c r="H114" s="27">
        <f>G114+'[1]BM 05'!H114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'[1]Memória 06'!K108</f>
        <v>0</v>
      </c>
      <c r="H115" s="27">
        <f>G115+'[1]BM 05'!H115</f>
        <v>68</v>
      </c>
      <c r="I115" s="28">
        <f t="shared" si="19"/>
        <v>12512</v>
      </c>
      <c r="J115" s="28">
        <f t="shared" si="19"/>
        <v>0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'[1]Memória 06'!K109</f>
        <v>0</v>
      </c>
      <c r="H116" s="27">
        <f>G116+'[1]BM 05'!H116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'[1]Memória 06'!K110</f>
        <v>0</v>
      </c>
      <c r="H117" s="27">
        <f>G117+'[1]BM 05'!H117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'[1]Memória 06'!K111</f>
        <v>0</v>
      </c>
      <c r="H118" s="27">
        <f>G118+'[1]BM 05'!H118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'[1]Memória 06'!K112</f>
        <v>0</v>
      </c>
      <c r="H119" s="27">
        <f>G119+'[1]BM 05'!H119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'[1]Memória 06'!K113</f>
        <v>0</v>
      </c>
      <c r="H120" s="27">
        <f>G120+'[1]BM 05'!H120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'[1]Memória 06'!K114</f>
        <v>0</v>
      </c>
      <c r="H121" s="27">
        <f>G121+'[1]BM 05'!H121</f>
        <v>61</v>
      </c>
      <c r="I121" s="28">
        <f t="shared" si="19"/>
        <v>11224</v>
      </c>
      <c r="J121" s="28">
        <f t="shared" si="19"/>
        <v>0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'[1]Memória 06'!K115</f>
        <v>0</v>
      </c>
      <c r="H122" s="27">
        <f>G122+'[1]BM 05'!H122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'[1]Memória 06'!K116</f>
        <v>0</v>
      </c>
      <c r="H123" s="27">
        <f>G123+'[1]BM 05'!H123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'[1]Memória 06'!K117</f>
        <v>0</v>
      </c>
      <c r="H124" s="27">
        <f>G124+'[1]BM 05'!H124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'[1]Memória 06'!K118</f>
        <v>0</v>
      </c>
      <c r="H125" s="27">
        <f>G125+'[1]BM 05'!H125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'[1]Memória 06'!K119</f>
        <v>0</v>
      </c>
      <c r="H126" s="27">
        <f>G126+'[1]BM 05'!H126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'[1]Memória 06'!K120</f>
        <v>0</v>
      </c>
      <c r="H127" s="27">
        <f>G127+'[1]BM 05'!H127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'[1]Memória 06'!K121</f>
        <v>0</v>
      </c>
      <c r="H128" s="27">
        <f>G128+'[1]BM 05'!H128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'[1]Memória 06'!K122</f>
        <v>0</v>
      </c>
      <c r="H129" s="27">
        <f>G129+'[1]BM 05'!H129</f>
        <v>11</v>
      </c>
      <c r="I129" s="28">
        <f t="shared" si="20"/>
        <v>5336</v>
      </c>
      <c r="J129" s="28">
        <f t="shared" si="20"/>
        <v>0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'[1]Memória 06'!K124</f>
        <v>0</v>
      </c>
      <c r="H131" s="27">
        <f>G131+'[1]BM 05'!H131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'[1]Memória 06'!K125</f>
        <v>0</v>
      </c>
      <c r="H132" s="27">
        <f>G132+'[1]BM 05'!H132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'[1]Memória 06'!K126</f>
        <v>0</v>
      </c>
      <c r="H133" s="27">
        <f>G133+'[1]BM 05'!H133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'[1]Memória 06'!K127</f>
        <v>0</v>
      </c>
      <c r="H134" s="27">
        <f>G134+'[1]BM 05'!H134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'[1]Memória 06'!K129</f>
        <v>0</v>
      </c>
      <c r="H136" s="27">
        <f>G136+'[1]BM 05'!H136</f>
        <v>1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'[1]Memória 06'!K130</f>
        <v>0</v>
      </c>
      <c r="H137" s="27">
        <f>G137+'[1]BM 05'!H137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'[1]Memória 06'!K131</f>
        <v>0</v>
      </c>
      <c r="H138" s="27">
        <f>G138+'[1]BM 05'!H138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'[1]Memória 06'!K132</f>
        <v>0</v>
      </c>
      <c r="H139" s="27">
        <f>G139+'[1]BM 05'!H139</f>
        <v>1</v>
      </c>
      <c r="I139" s="28">
        <f t="shared" si="22"/>
        <v>165.94</v>
      </c>
      <c r="J139" s="28">
        <f t="shared" si="22"/>
        <v>0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'[1]Memória 06'!K133</f>
        <v>0</v>
      </c>
      <c r="H140" s="27">
        <f>G140+'[1]BM 05'!H140</f>
        <v>10</v>
      </c>
      <c r="I140" s="28">
        <f t="shared" si="22"/>
        <v>95.9</v>
      </c>
      <c r="J140" s="28">
        <f t="shared" si="22"/>
        <v>0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'[1]Memória 06'!K134</f>
        <v>0</v>
      </c>
      <c r="H141" s="27">
        <f>G141+'[1]BM 05'!H141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'[1]Memória 06'!K135</f>
        <v>0</v>
      </c>
      <c r="H142" s="27">
        <f>G142+'[1]BM 05'!H142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'[1]Memória 06'!K137</f>
        <v>0</v>
      </c>
      <c r="H144" s="27">
        <f>G144+'[1]BM 05'!H144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'[1]Memória 06'!K138</f>
        <v>0</v>
      </c>
      <c r="H145" s="27">
        <f>G145+'[1]BM 05'!H145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'[1]Memória 06'!K139</f>
        <v>0</v>
      </c>
      <c r="H146" s="27">
        <f>G146+'[1]BM 05'!H146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'[1]Memória 06'!K140</f>
        <v>0</v>
      </c>
      <c r="H147" s="27">
        <f>G147+'[1]BM 05'!H147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'[1]Memória 06'!K141</f>
        <v>0</v>
      </c>
      <c r="H148" s="27">
        <f>G148+'[1]BM 05'!H148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'[1]Memória 06'!K142</f>
        <v>0</v>
      </c>
      <c r="H149" s="27">
        <f>G149+'[1]BM 05'!H149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'[1]Memória 06'!K143</f>
        <v>0</v>
      </c>
      <c r="H150" s="27">
        <f>G150+'[1]BM 05'!H150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'[1]Memória 06'!K144</f>
        <v>0</v>
      </c>
      <c r="H151" s="27">
        <f>G151+'[1]BM 05'!H151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'[1]Memória 06'!K145</f>
        <v>0</v>
      </c>
      <c r="H152" s="27">
        <f>G152+'[1]BM 05'!H152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'[1]Memória 06'!K146</f>
        <v>0</v>
      </c>
      <c r="H153" s="27">
        <f>G153+'[1]BM 05'!H153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'[1]Memória 06'!K147</f>
        <v>0</v>
      </c>
      <c r="H154" s="27">
        <f>G154+'[1]BM 05'!H154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'[1]Memória 06'!K150</f>
        <v>0</v>
      </c>
      <c r="H157" s="27">
        <f>G157+'[1]BM 05'!H157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'[1]Memória 06'!K151</f>
        <v>0</v>
      </c>
      <c r="H158" s="27">
        <f>G158+'[1]BM 05'!H158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'[1]Memória 06'!K152</f>
        <v>0</v>
      </c>
      <c r="H159" s="27">
        <f>G159+'[1]BM 05'!H159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'[1]Memória 06'!K153</f>
        <v>0</v>
      </c>
      <c r="H160" s="27">
        <f>G160+'[1]BM 05'!H160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'[1]Memória 06'!K154</f>
        <v>0</v>
      </c>
      <c r="H161" s="27">
        <f>G161+'[1]BM 05'!H161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'[1]Memória 06'!K155</f>
        <v>0</v>
      </c>
      <c r="H162" s="27">
        <f>G162+'[1]BM 05'!H162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'[1]Memória 06'!K156</f>
        <v>0</v>
      </c>
      <c r="H163" s="27">
        <f>G163+'[1]BM 05'!H163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'[1]Memória 06'!K157</f>
        <v>0</v>
      </c>
      <c r="H164" s="27">
        <f>G164+'[1]BM 05'!H164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'[1]Memória 06'!K158</f>
        <v>0</v>
      </c>
      <c r="H165" s="27">
        <f>G165+'[1]BM 05'!H165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'[1]Memória 06'!K159</f>
        <v>0</v>
      </c>
      <c r="H166" s="27">
        <f>G166+'[1]BM 05'!H166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'[1]Memória 06'!K160</f>
        <v>0</v>
      </c>
      <c r="H167" s="27">
        <f>G167+'[1]BM 05'!H167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'[1]Memória 06'!K161</f>
        <v>0</v>
      </c>
      <c r="H168" s="27">
        <f>G168+'[1]BM 05'!H168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'[1]Memória 06'!K162</f>
        <v>0</v>
      </c>
      <c r="H169" s="27">
        <f>G169+'[1]BM 05'!H169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'[1]Memória 06'!K163</f>
        <v>0</v>
      </c>
      <c r="H170" s="27">
        <f>G170+'[1]BM 05'!H170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'[1]Memória 06'!K164</f>
        <v>0</v>
      </c>
      <c r="H171" s="27">
        <f>G171+'[1]BM 05'!H171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'[1]Memória 06'!K165</f>
        <v>0</v>
      </c>
      <c r="H172" s="27">
        <f>G172+'[1]BM 05'!H172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'[1]Memória 06'!K166</f>
        <v>0</v>
      </c>
      <c r="H173" s="27">
        <f>G173+'[1]BM 05'!H173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'[1]Memória 06'!K167</f>
        <v>0</v>
      </c>
      <c r="H174" s="27">
        <f>G174+'[1]BM 05'!H174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'[1]Memória 06'!K168</f>
        <v>0</v>
      </c>
      <c r="H175" s="27">
        <f>G175+'[1]BM 05'!H175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'[1]Memória 06'!K169</f>
        <v>0</v>
      </c>
      <c r="H176" s="27">
        <f>G176+'[1]BM 05'!H176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'[1]Memória 06'!K171</f>
        <v>0</v>
      </c>
      <c r="H178" s="27">
        <f>G178+'[1]BM 05'!H178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'[1]Memória 06'!K172</f>
        <v>0</v>
      </c>
      <c r="H179" s="27">
        <f>G179+'[1]BM 05'!H179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'[1]Memória 06'!K173</f>
        <v>0</v>
      </c>
      <c r="H180" s="27">
        <f>G180+'[1]BM 05'!H180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'[1]Memória 06'!K174</f>
        <v>0</v>
      </c>
      <c r="H181" s="27">
        <f>G181+'[1]BM 05'!H181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'[1]Memória 06'!K175</f>
        <v>0</v>
      </c>
      <c r="H182" s="27">
        <f>G182+'[1]BM 05'!H182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'[1]Memória 06'!K176</f>
        <v>0</v>
      </c>
      <c r="H183" s="27">
        <f>G183+'[1]BM 05'!H183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'[1]Memória 06'!K177</f>
        <v>0</v>
      </c>
      <c r="H184" s="27">
        <f>G184+'[1]BM 05'!H184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'[1]Memória 06'!K178</f>
        <v>0</v>
      </c>
      <c r="H185" s="27">
        <f>G185+'[1]BM 05'!H185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'[1]Memória 06'!K179</f>
        <v>0</v>
      </c>
      <c r="H186" s="27">
        <f>G186+'[1]BM 05'!H186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'[1]Memória 06'!K180</f>
        <v>0</v>
      </c>
      <c r="H187" s="27">
        <f>G187+'[1]BM 05'!H187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'[1]Memória 06'!K181</f>
        <v>0</v>
      </c>
      <c r="H188" s="27">
        <f>G188+'[1]BM 05'!H188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'[1]Memória 06'!K182</f>
        <v>0</v>
      </c>
      <c r="H189" s="27">
        <f>G189+'[1]BM 05'!H189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'[1]Memória 06'!K183</f>
        <v>0</v>
      </c>
      <c r="H190" s="27">
        <f>G190+'[1]BM 05'!H190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'[1]Memória 06'!K184</f>
        <v>0</v>
      </c>
      <c r="H191" s="27">
        <f>G191+'[1]BM 05'!H191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'[1]Memória 06'!K186</f>
        <v>0</v>
      </c>
      <c r="H193" s="27">
        <f>G193+'[1]BM 05'!H193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'[1]Memória 06'!K187</f>
        <v>0</v>
      </c>
      <c r="H194" s="27">
        <f>G194+'[1]BM 05'!H194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'[1]Memória 06'!K188</f>
        <v>0</v>
      </c>
      <c r="H195" s="27">
        <f>G195+'[1]BM 05'!H195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'[1]Memória 06'!K189</f>
        <v>0</v>
      </c>
      <c r="H196" s="27">
        <f>G196+'[1]BM 05'!H196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'[1]Memória 06'!K190</f>
        <v>0</v>
      </c>
      <c r="H197" s="27">
        <f>G197+'[1]BM 05'!H197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'[1]Memória 06'!K191</f>
        <v>0</v>
      </c>
      <c r="H198" s="27">
        <f>G198+'[1]BM 05'!H198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'[1]Memória 06'!K192</f>
        <v>0</v>
      </c>
      <c r="H199" s="27">
        <f>G199+'[1]BM 05'!H199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'[1]Memória 06'!K193</f>
        <v>0</v>
      </c>
      <c r="H200" s="27">
        <f>G200+'[1]BM 05'!H200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'[1]Memória 06'!K195</f>
        <v>0</v>
      </c>
      <c r="H202" s="27">
        <f>G202+'[1]BM 05'!H202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'[1]Memória 06'!K196</f>
        <v>0</v>
      </c>
      <c r="H203" s="27">
        <f>G203+'[1]BM 05'!H203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'[1]Memória 06'!K197</f>
        <v>0</v>
      </c>
      <c r="H204" s="27">
        <f>G204+'[1]BM 05'!H204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'[1]Memória 06'!K198</f>
        <v>0</v>
      </c>
      <c r="H205" s="27">
        <f>G205+'[1]BM 05'!H205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'[1]Memória 06'!K200</f>
        <v>0</v>
      </c>
      <c r="H207" s="27">
        <f>G207+'[1]BM 05'!H207</f>
        <v>17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'[1]Memória 06'!K201</f>
        <v>0</v>
      </c>
      <c r="H208" s="27">
        <f>G208+'[1]BM 05'!H208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'[1]Memória 06'!K202</f>
        <v>0</v>
      </c>
      <c r="H209" s="27">
        <f>G209+'[1]BM 05'!H209</f>
        <v>152.5</v>
      </c>
      <c r="I209" s="28">
        <f t="shared" si="29"/>
        <v>1579.8999999999999</v>
      </c>
      <c r="J209" s="28">
        <f t="shared" si="29"/>
        <v>0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'[1]Memória 06'!K203</f>
        <v>0</v>
      </c>
      <c r="H210" s="27">
        <f>G210+'[1]BM 05'!H210</f>
        <v>1</v>
      </c>
      <c r="I210" s="28">
        <f t="shared" si="29"/>
        <v>7371.21</v>
      </c>
      <c r="J210" s="28">
        <f t="shared" si="29"/>
        <v>0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'[1]Memória 06'!K204</f>
        <v>0</v>
      </c>
      <c r="H211" s="27">
        <f>G211+'[1]BM 05'!H211</f>
        <v>1</v>
      </c>
      <c r="I211" s="28">
        <f t="shared" si="29"/>
        <v>5894.83</v>
      </c>
      <c r="J211" s="28">
        <f t="shared" si="29"/>
        <v>0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'[1]Memória 06'!K206</f>
        <v>0</v>
      </c>
      <c r="H213" s="27">
        <f>G213+'[1]BM 05'!H213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'[1]Memória 06'!K207</f>
        <v>0</v>
      </c>
      <c r="H214" s="27">
        <f>G214+'[1]BM 05'!H214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'[1]Memória 06'!K208</f>
        <v>0</v>
      </c>
      <c r="H215" s="27">
        <f>G215+'[1]BM 05'!H215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'[1]Memória 06'!K210</f>
        <v>0</v>
      </c>
      <c r="H217" s="27">
        <f>G217+'[1]BM 05'!H217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'[1]Memória 06'!K211</f>
        <v>0</v>
      </c>
      <c r="H218" s="27">
        <f>G218+'[1]BM 05'!H218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'[1]Memória 06'!K212</f>
        <v>0</v>
      </c>
      <c r="H219" s="27">
        <f>G219+'[1]BM 05'!H219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'[1]Memória 06'!K213</f>
        <v>0</v>
      </c>
      <c r="H220" s="27">
        <f>G220+'[1]BM 05'!H220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'[1]Memória 06'!K214</f>
        <v>0</v>
      </c>
      <c r="H221" s="27">
        <f>G221+'[1]BM 05'!H221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'[1]Memória 06'!K215</f>
        <v>0</v>
      </c>
      <c r="H222" s="27">
        <f>G222+'[1]BM 05'!H222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'[1]Memória 06'!K217</f>
        <v>0</v>
      </c>
      <c r="H224" s="27">
        <f>G224+'[1]BM 05'!H224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'[1]Memória 06'!K218</f>
        <v>0</v>
      </c>
      <c r="H225" s="27">
        <f>G225+'[1]BM 05'!H225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'[1]Memória 06'!K219</f>
        <v>0</v>
      </c>
      <c r="H226" s="27">
        <f>G226+'[1]BM 05'!H226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'[1]Memória 06'!K220</f>
        <v>0</v>
      </c>
      <c r="H227" s="27">
        <f>G227+'[1]BM 05'!H227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'[1]Memória 06'!K221</f>
        <v>0</v>
      </c>
      <c r="H228" s="27">
        <f>G228+'[1]BM 05'!H228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3">
        <f>I230+I235+I238</f>
        <v>110002.19475684999</v>
      </c>
      <c r="J229" s="63">
        <f t="shared" ref="J229:K229" si="36">J230+J235+J238</f>
        <v>0</v>
      </c>
      <c r="K229" s="63">
        <f t="shared" si="36"/>
        <v>94473.057872149991</v>
      </c>
      <c r="L229" s="4"/>
    </row>
    <row r="230" spans="2:12" s="5" customFormat="1" ht="15">
      <c r="B230" s="103" t="s">
        <v>529</v>
      </c>
      <c r="C230" s="44" t="s">
        <v>530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37">SUM(J231:J234)</f>
        <v>0</v>
      </c>
      <c r="K230" s="104">
        <f t="shared" si="37"/>
        <v>52882.428000000007</v>
      </c>
      <c r="L230" s="4"/>
    </row>
    <row r="231" spans="2:12" s="5" customFormat="1" ht="36">
      <c r="B231" s="103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'[1]Memória 06'!K224</f>
        <v>0</v>
      </c>
      <c r="H231" s="27">
        <f>G231+'[1]BM 05'!H231</f>
        <v>190.2</v>
      </c>
      <c r="I231" s="28">
        <f t="shared" ref="I231:K241" si="38">$E231*F231</f>
        <v>42801.261200000001</v>
      </c>
      <c r="J231" s="28">
        <f t="shared" si="38"/>
        <v>0</v>
      </c>
      <c r="K231" s="28">
        <f t="shared" si="38"/>
        <v>42608.603999999999</v>
      </c>
      <c r="L231" s="4"/>
    </row>
    <row r="232" spans="2:12" s="5" customFormat="1" ht="48">
      <c r="B232" s="103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'[1]Memória 06'!K225</f>
        <v>0</v>
      </c>
      <c r="H232" s="27">
        <f>G232+'[1]BM 05'!H232</f>
        <v>75.2</v>
      </c>
      <c r="I232" s="28">
        <f t="shared" si="38"/>
        <v>8224.973984000002</v>
      </c>
      <c r="J232" s="28">
        <f t="shared" si="38"/>
        <v>0</v>
      </c>
      <c r="K232" s="28">
        <f t="shared" si="38"/>
        <v>8224.6239999999998</v>
      </c>
      <c r="L232" s="4"/>
    </row>
    <row r="233" spans="2:12" s="5" customFormat="1" ht="24">
      <c r="B233" s="103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'[1]Memória 06'!K226</f>
        <v>0</v>
      </c>
      <c r="H233" s="27">
        <f>G233+'[1]BM 05'!H233</f>
        <v>75.2</v>
      </c>
      <c r="I233" s="28">
        <f t="shared" si="38"/>
        <v>339.16643200000004</v>
      </c>
      <c r="J233" s="28">
        <f t="shared" si="38"/>
        <v>0</v>
      </c>
      <c r="K233" s="28">
        <f t="shared" si="38"/>
        <v>339.15199999999999</v>
      </c>
      <c r="L233" s="4"/>
    </row>
    <row r="234" spans="2:12" s="5" customFormat="1" ht="24">
      <c r="B234" s="103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'[1]Memória 06'!K227</f>
        <v>0</v>
      </c>
      <c r="H234" s="27">
        <f>G234+'[1]BM 05'!H234</f>
        <v>75.2</v>
      </c>
      <c r="I234" s="28">
        <f t="shared" si="38"/>
        <v>1710.120768</v>
      </c>
      <c r="J234" s="28">
        <f t="shared" si="38"/>
        <v>0</v>
      </c>
      <c r="K234" s="28">
        <f t="shared" si="38"/>
        <v>1710.048</v>
      </c>
      <c r="L234" s="4"/>
    </row>
    <row r="235" spans="2:12" s="5" customFormat="1" ht="15">
      <c r="B235" s="103" t="s">
        <v>537</v>
      </c>
      <c r="C235" s="44" t="s">
        <v>538</v>
      </c>
      <c r="D235" s="44"/>
      <c r="E235" s="44"/>
      <c r="F235" s="44"/>
      <c r="G235" s="26">
        <f>'[1]Memória 06'!K228</f>
        <v>0</v>
      </c>
      <c r="H235" s="27">
        <f>G235+'[1]BM 05'!H235</f>
        <v>0</v>
      </c>
      <c r="I235" s="104">
        <f>SUM(I236:I237)</f>
        <v>34097.615029399996</v>
      </c>
      <c r="J235" s="104">
        <f t="shared" ref="J235:K235" si="39">SUM(J236:J237)</f>
        <v>0</v>
      </c>
      <c r="K235" s="104">
        <f t="shared" si="39"/>
        <v>34097.615029399996</v>
      </c>
      <c r="L235" s="4"/>
    </row>
    <row r="236" spans="2:12" s="5" customFormat="1" ht="48">
      <c r="B236" s="103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'[1]Memória 06'!K229</f>
        <v>0</v>
      </c>
      <c r="H236" s="27">
        <f>G236+'[1]BM 05'!H236</f>
        <v>69.099999999999994</v>
      </c>
      <c r="I236" s="28">
        <f t="shared" si="38"/>
        <v>7557.4669999999996</v>
      </c>
      <c r="J236" s="28">
        <f t="shared" si="38"/>
        <v>0</v>
      </c>
      <c r="K236" s="28">
        <f t="shared" si="38"/>
        <v>7557.4669999999996</v>
      </c>
      <c r="L236" s="4"/>
    </row>
    <row r="237" spans="2:12" s="5" customFormat="1" ht="36">
      <c r="B237" s="103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'[1]Memória 06'!K230</f>
        <v>0</v>
      </c>
      <c r="H237" s="27">
        <f>G237+'[1]BM 05'!H237</f>
        <v>1148.8599999999999</v>
      </c>
      <c r="I237" s="28">
        <f t="shared" si="38"/>
        <v>26540.148029399996</v>
      </c>
      <c r="J237" s="28">
        <f t="shared" si="38"/>
        <v>0</v>
      </c>
      <c r="K237" s="28">
        <f t="shared" si="38"/>
        <v>26540.148029399996</v>
      </c>
      <c r="L237" s="4"/>
    </row>
    <row r="238" spans="2:12" s="5" customFormat="1" ht="15">
      <c r="B238" s="103" t="s">
        <v>542</v>
      </c>
      <c r="C238" s="44" t="s">
        <v>543</v>
      </c>
      <c r="D238" s="44"/>
      <c r="E238" s="44"/>
      <c r="F238" s="44"/>
      <c r="G238" s="26">
        <f>'[1]Memória 06'!K231</f>
        <v>0</v>
      </c>
      <c r="H238" s="27">
        <f>G238+'[1]BM 05'!H238</f>
        <v>0</v>
      </c>
      <c r="I238" s="104">
        <f>SUM(I239:I241)</f>
        <v>22829.057343450004</v>
      </c>
      <c r="J238" s="104">
        <f t="shared" ref="J238:K238" si="40">SUM(J239:J241)</f>
        <v>0</v>
      </c>
      <c r="K238" s="104">
        <f t="shared" si="40"/>
        <v>7493.0148427499998</v>
      </c>
      <c r="L238" s="4"/>
    </row>
    <row r="239" spans="2:12" s="5" customFormat="1" ht="24">
      <c r="B239" s="103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'[1]Memória 06'!K232</f>
        <v>0</v>
      </c>
      <c r="H239" s="27">
        <f>G239+'[1]BM 05'!H239</f>
        <v>0</v>
      </c>
      <c r="I239" s="28">
        <f t="shared" si="38"/>
        <v>10779.679816200001</v>
      </c>
      <c r="J239" s="28">
        <f t="shared" si="38"/>
        <v>0</v>
      </c>
      <c r="K239" s="28">
        <f t="shared" si="38"/>
        <v>0</v>
      </c>
      <c r="L239" s="4"/>
    </row>
    <row r="240" spans="2:12" s="5" customFormat="1" ht="14.25">
      <c r="B240" s="103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'[1]Memória 06'!K233</f>
        <v>0</v>
      </c>
      <c r="H240" s="27">
        <f>G240+'[1]BM 05'!H240</f>
        <v>245.67</v>
      </c>
      <c r="I240" s="28">
        <f t="shared" si="38"/>
        <v>8720.9579272499996</v>
      </c>
      <c r="J240" s="28">
        <f t="shared" si="38"/>
        <v>0</v>
      </c>
      <c r="K240" s="28">
        <f t="shared" si="38"/>
        <v>7493.0148427499998</v>
      </c>
      <c r="L240" s="4"/>
    </row>
    <row r="241" spans="2:12" s="5" customFormat="1" ht="24.75" thickBot="1">
      <c r="B241" s="103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'[1]Memória 06'!K234</f>
        <v>0</v>
      </c>
      <c r="H241" s="27">
        <f>G241+'[1]BM 05'!H241</f>
        <v>0</v>
      </c>
      <c r="I241" s="28">
        <f t="shared" si="38"/>
        <v>3328.4196000000002</v>
      </c>
      <c r="J241" s="28">
        <f t="shared" si="38"/>
        <v>0</v>
      </c>
      <c r="K241" s="28">
        <f t="shared" si="38"/>
        <v>0</v>
      </c>
      <c r="L241" s="4"/>
    </row>
    <row r="242" spans="2:12" s="5" customFormat="1" ht="15">
      <c r="B242" s="137" t="s">
        <v>439</v>
      </c>
      <c r="C242" s="138"/>
      <c r="D242" s="138"/>
      <c r="E242" s="138"/>
      <c r="F242" s="138"/>
      <c r="G242" s="138"/>
      <c r="H242" s="139"/>
      <c r="I242" s="66">
        <f>SUM(I223+I216+I212+I155+I105+I86+I56+I52+I48+I32+I25+I20+I11+I229)</f>
        <v>666862.72865684994</v>
      </c>
      <c r="J242" s="66">
        <f t="shared" ref="J242:K242" si="41">SUM(J223+J216+J212+J155+J105+J86+J56+J52+J48+J32+J25+J20+J11+J229)</f>
        <v>101768.36023000002</v>
      </c>
      <c r="K242" s="66">
        <f t="shared" si="41"/>
        <v>463720.31040214992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49" t="s">
        <v>561</v>
      </c>
      <c r="C246" s="149"/>
      <c r="D246" s="149"/>
      <c r="E246" s="149"/>
      <c r="F246" s="149"/>
      <c r="G246" s="149"/>
      <c r="H246" s="149"/>
      <c r="I246" s="149"/>
      <c r="J246" s="149"/>
      <c r="K246" s="149"/>
    </row>
    <row r="247" spans="2:12"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</row>
    <row r="248" spans="2:12"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</row>
  </sheetData>
  <mergeCells count="20"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23" priority="3">
      <formula>LEN($B11)=1</formula>
    </cfRule>
  </conditionalFormatting>
  <conditionalFormatting sqref="B85:K241">
    <cfRule type="expression" dxfId="22" priority="1">
      <formula>LEN($B85)=1</formula>
    </cfRule>
  </conditionalFormatting>
  <conditionalFormatting sqref="E84:K84">
    <cfRule type="expression" dxfId="2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82CD-8D4A-433E-A35A-73D21669F504}">
  <dimension ref="A2:N234"/>
  <sheetViews>
    <sheetView view="pageBreakPreview" zoomScale="90" zoomScaleNormal="100" zoomScaleSheetLayoutView="90" workbookViewId="0">
      <selection activeCell="D6" sqref="D6:J6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43" t="s">
        <v>562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5">
      <c r="A3" s="72" t="s">
        <v>15</v>
      </c>
      <c r="B3" s="73" t="s">
        <v>441</v>
      </c>
      <c r="C3" s="72" t="s">
        <v>17</v>
      </c>
      <c r="D3" s="145" t="s">
        <v>442</v>
      </c>
      <c r="E3" s="145"/>
      <c r="F3" s="145"/>
      <c r="G3" s="145"/>
      <c r="H3" s="145"/>
      <c r="I3" s="145"/>
      <c r="J3" s="145"/>
    </row>
    <row r="4" spans="1:10">
      <c r="A4" s="74">
        <v>1</v>
      </c>
      <c r="B4" s="75" t="s">
        <v>443</v>
      </c>
      <c r="C4" s="76"/>
      <c r="D4" s="146"/>
      <c r="E4" s="146"/>
      <c r="F4" s="146"/>
      <c r="G4" s="146"/>
      <c r="H4" s="146"/>
      <c r="I4" s="146"/>
      <c r="J4" s="146"/>
    </row>
    <row r="5" spans="1:10">
      <c r="A5" s="77" t="s">
        <v>25</v>
      </c>
      <c r="B5" s="78" t="s">
        <v>26</v>
      </c>
      <c r="C5" s="79" t="s">
        <v>27</v>
      </c>
      <c r="D5" s="146"/>
      <c r="E5" s="146"/>
      <c r="F5" s="146"/>
      <c r="G5" s="146"/>
      <c r="H5" s="146"/>
      <c r="I5" s="146"/>
      <c r="J5" s="146"/>
    </row>
    <row r="6" spans="1:10" ht="42.75">
      <c r="A6" s="77" t="s">
        <v>28</v>
      </c>
      <c r="B6" s="78" t="s">
        <v>29</v>
      </c>
      <c r="C6" s="79" t="s">
        <v>27</v>
      </c>
      <c r="D6" s="146"/>
      <c r="E6" s="146"/>
      <c r="F6" s="146"/>
      <c r="G6" s="146"/>
      <c r="H6" s="146"/>
      <c r="I6" s="146"/>
      <c r="J6" s="146"/>
    </row>
    <row r="7" spans="1:10" ht="28.5">
      <c r="A7" s="77" t="s">
        <v>30</v>
      </c>
      <c r="B7" s="80" t="s">
        <v>446</v>
      </c>
      <c r="C7" s="79" t="s">
        <v>27</v>
      </c>
      <c r="D7" s="146"/>
      <c r="E7" s="146"/>
      <c r="F7" s="146"/>
      <c r="G7" s="146"/>
      <c r="H7" s="146"/>
      <c r="I7" s="146"/>
      <c r="J7" s="146"/>
    </row>
    <row r="8" spans="1:10" ht="28.5">
      <c r="A8" s="77" t="s">
        <v>32</v>
      </c>
      <c r="B8" s="80" t="s">
        <v>447</v>
      </c>
      <c r="C8" s="79" t="s">
        <v>27</v>
      </c>
      <c r="D8" s="146"/>
      <c r="E8" s="146"/>
      <c r="F8" s="146"/>
      <c r="G8" s="146"/>
      <c r="H8" s="146"/>
      <c r="I8" s="146"/>
      <c r="J8" s="146"/>
    </row>
    <row r="9" spans="1:10" ht="28.5">
      <c r="A9" s="77" t="s">
        <v>34</v>
      </c>
      <c r="B9" s="78" t="s">
        <v>35</v>
      </c>
      <c r="C9" s="79" t="s">
        <v>36</v>
      </c>
      <c r="D9" s="146"/>
      <c r="E9" s="146"/>
      <c r="F9" s="146"/>
      <c r="G9" s="146"/>
      <c r="H9" s="146"/>
      <c r="I9" s="146"/>
      <c r="J9" s="146"/>
    </row>
    <row r="10" spans="1:10">
      <c r="A10" s="77" t="s">
        <v>37</v>
      </c>
      <c r="B10" s="78" t="s">
        <v>38</v>
      </c>
      <c r="C10" s="79" t="s">
        <v>36</v>
      </c>
      <c r="D10" s="146"/>
      <c r="E10" s="146"/>
      <c r="F10" s="146"/>
      <c r="G10" s="146"/>
      <c r="H10" s="146"/>
      <c r="I10" s="146"/>
      <c r="J10" s="146"/>
    </row>
    <row r="11" spans="1:10" ht="28.5">
      <c r="A11" s="77" t="s">
        <v>39</v>
      </c>
      <c r="B11" s="80" t="s">
        <v>40</v>
      </c>
      <c r="C11" s="79" t="s">
        <v>27</v>
      </c>
      <c r="D11" s="146"/>
      <c r="E11" s="146"/>
      <c r="F11" s="146"/>
      <c r="G11" s="146"/>
      <c r="H11" s="146"/>
      <c r="I11" s="146"/>
      <c r="J11" s="146"/>
    </row>
    <row r="12" spans="1:10" ht="42.75">
      <c r="A12" s="77" t="s">
        <v>41</v>
      </c>
      <c r="B12" s="80" t="s">
        <v>451</v>
      </c>
      <c r="C12" s="79" t="s">
        <v>27</v>
      </c>
      <c r="D12" s="146"/>
      <c r="E12" s="146"/>
      <c r="F12" s="146"/>
      <c r="G12" s="146"/>
      <c r="H12" s="146"/>
      <c r="I12" s="146"/>
      <c r="J12" s="146"/>
    </row>
    <row r="13" spans="1:10">
      <c r="A13" s="74">
        <v>2</v>
      </c>
      <c r="B13" s="75" t="str">
        <f>[3]Planilha!$B$21</f>
        <v>MOVIMENTO DE TERRA</v>
      </c>
      <c r="C13" s="76"/>
      <c r="D13" s="146"/>
      <c r="E13" s="146"/>
      <c r="F13" s="146"/>
      <c r="G13" s="146"/>
      <c r="H13" s="146"/>
      <c r="I13" s="146"/>
      <c r="J13" s="146"/>
    </row>
    <row r="14" spans="1:10" ht="42.75">
      <c r="A14" s="77" t="s">
        <v>43</v>
      </c>
      <c r="B14" s="80" t="s">
        <v>44</v>
      </c>
      <c r="C14" s="79" t="s">
        <v>45</v>
      </c>
      <c r="D14" s="147"/>
      <c r="E14" s="147"/>
      <c r="F14" s="147"/>
      <c r="G14" s="147"/>
      <c r="H14" s="147"/>
      <c r="I14" s="147"/>
      <c r="J14" s="147"/>
    </row>
    <row r="15" spans="1:10" ht="44.25" customHeight="1">
      <c r="A15" s="77" t="s">
        <v>46</v>
      </c>
      <c r="B15" s="80" t="s">
        <v>47</v>
      </c>
      <c r="C15" s="79" t="s">
        <v>45</v>
      </c>
      <c r="D15" s="147"/>
      <c r="E15" s="147"/>
      <c r="F15" s="147"/>
      <c r="G15" s="147"/>
      <c r="H15" s="147"/>
      <c r="I15" s="147"/>
      <c r="J15" s="147"/>
    </row>
    <row r="16" spans="1:10" ht="28.5">
      <c r="A16" s="77" t="s">
        <v>48</v>
      </c>
      <c r="B16" s="80" t="s">
        <v>49</v>
      </c>
      <c r="C16" s="79" t="s">
        <v>45</v>
      </c>
      <c r="D16" s="147"/>
      <c r="E16" s="147"/>
      <c r="F16" s="147"/>
      <c r="G16" s="147"/>
      <c r="H16" s="147"/>
      <c r="I16" s="147"/>
      <c r="J16" s="147"/>
    </row>
    <row r="17" spans="1:11" ht="28.5">
      <c r="A17" s="77" t="s">
        <v>50</v>
      </c>
      <c r="B17" s="80" t="s">
        <v>456</v>
      </c>
      <c r="C17" s="79" t="s">
        <v>45</v>
      </c>
      <c r="D17" s="146"/>
      <c r="E17" s="146"/>
      <c r="F17" s="146"/>
      <c r="G17" s="146"/>
      <c r="H17" s="146"/>
      <c r="I17" s="146"/>
      <c r="J17" s="146"/>
    </row>
    <row r="18" spans="1:11">
      <c r="A18" s="74">
        <v>3</v>
      </c>
      <c r="B18" s="75" t="str">
        <f>[3]Planilha!$B$26</f>
        <v>COBERTURA</v>
      </c>
      <c r="C18" s="76"/>
      <c r="D18" s="146"/>
      <c r="E18" s="146"/>
      <c r="F18" s="146"/>
      <c r="G18" s="146"/>
      <c r="H18" s="146"/>
      <c r="I18" s="146"/>
      <c r="J18" s="146"/>
    </row>
    <row r="19" spans="1:11" ht="28.5">
      <c r="A19" s="77" t="s">
        <v>52</v>
      </c>
      <c r="B19" s="80" t="s">
        <v>53</v>
      </c>
      <c r="C19" s="79" t="s">
        <v>27</v>
      </c>
      <c r="D19" s="146" t="s">
        <v>563</v>
      </c>
      <c r="E19" s="146"/>
      <c r="F19" s="146"/>
      <c r="G19" s="146"/>
      <c r="H19" s="146"/>
      <c r="I19" s="146"/>
      <c r="J19" s="146"/>
      <c r="K19" s="5">
        <v>92.28</v>
      </c>
    </row>
    <row r="20" spans="1:11" ht="28.5">
      <c r="A20" s="77" t="s">
        <v>54</v>
      </c>
      <c r="B20" s="80" t="s">
        <v>55</v>
      </c>
      <c r="C20" s="79" t="s">
        <v>27</v>
      </c>
      <c r="D20" s="146" t="s">
        <v>563</v>
      </c>
      <c r="E20" s="146"/>
      <c r="F20" s="146"/>
      <c r="G20" s="146"/>
      <c r="H20" s="146"/>
      <c r="I20" s="146"/>
      <c r="J20" s="146"/>
      <c r="K20" s="5">
        <v>36.700000000000003</v>
      </c>
    </row>
    <row r="21" spans="1:11">
      <c r="A21" s="77" t="s">
        <v>56</v>
      </c>
      <c r="B21" s="78" t="s">
        <v>57</v>
      </c>
      <c r="C21" s="79" t="s">
        <v>27</v>
      </c>
      <c r="D21" s="146"/>
      <c r="E21" s="146"/>
      <c r="F21" s="146"/>
      <c r="G21" s="146"/>
      <c r="H21" s="146"/>
      <c r="I21" s="146"/>
      <c r="J21" s="146"/>
    </row>
    <row r="22" spans="1:11" ht="28.5">
      <c r="A22" s="77" t="s">
        <v>58</v>
      </c>
      <c r="B22" s="80" t="s">
        <v>458</v>
      </c>
      <c r="C22" s="79" t="s">
        <v>60</v>
      </c>
      <c r="D22" s="146" t="s">
        <v>563</v>
      </c>
      <c r="E22" s="146"/>
      <c r="F22" s="146"/>
      <c r="G22" s="146"/>
      <c r="H22" s="146"/>
      <c r="I22" s="146"/>
      <c r="J22" s="146"/>
      <c r="K22" s="5">
        <v>20.43</v>
      </c>
    </row>
    <row r="23" spans="1:11" ht="28.5">
      <c r="A23" s="77" t="s">
        <v>61</v>
      </c>
      <c r="B23" s="80" t="s">
        <v>62</v>
      </c>
      <c r="C23" s="79" t="s">
        <v>60</v>
      </c>
      <c r="D23" s="146"/>
      <c r="E23" s="146"/>
      <c r="F23" s="146"/>
      <c r="G23" s="146"/>
      <c r="H23" s="146"/>
      <c r="I23" s="146"/>
      <c r="J23" s="146"/>
    </row>
    <row r="24" spans="1:11" ht="28.5">
      <c r="A24" s="77" t="s">
        <v>63</v>
      </c>
      <c r="B24" s="80" t="s">
        <v>64</v>
      </c>
      <c r="C24" s="79" t="s">
        <v>60</v>
      </c>
      <c r="D24" s="146"/>
      <c r="E24" s="146"/>
      <c r="F24" s="146"/>
      <c r="G24" s="146"/>
      <c r="H24" s="146"/>
      <c r="I24" s="146"/>
      <c r="J24" s="146"/>
    </row>
    <row r="25" spans="1:11">
      <c r="A25" s="74">
        <v>4</v>
      </c>
      <c r="B25" s="75" t="s">
        <v>65</v>
      </c>
      <c r="C25" s="76"/>
      <c r="D25" s="146"/>
      <c r="E25" s="146"/>
      <c r="F25" s="146"/>
      <c r="G25" s="146"/>
      <c r="H25" s="146"/>
      <c r="I25" s="146"/>
      <c r="J25" s="146"/>
    </row>
    <row r="26" spans="1:11" ht="15">
      <c r="A26" s="72" t="s">
        <v>66</v>
      </c>
      <c r="B26" s="81" t="s">
        <v>459</v>
      </c>
      <c r="C26" s="73"/>
      <c r="D26" s="146"/>
      <c r="E26" s="146"/>
      <c r="F26" s="146"/>
      <c r="G26" s="146"/>
      <c r="H26" s="146"/>
      <c r="I26" s="146"/>
      <c r="J26" s="146"/>
    </row>
    <row r="27" spans="1:11" ht="29.25" customHeight="1">
      <c r="A27" s="77" t="s">
        <v>67</v>
      </c>
      <c r="B27" s="78" t="s">
        <v>68</v>
      </c>
      <c r="C27" s="79" t="s">
        <v>45</v>
      </c>
      <c r="D27" s="147"/>
      <c r="E27" s="147"/>
      <c r="F27" s="147"/>
      <c r="G27" s="147"/>
      <c r="H27" s="147"/>
      <c r="I27" s="147"/>
      <c r="J27" s="147"/>
    </row>
    <row r="28" spans="1:11" ht="47.25" customHeight="1">
      <c r="A28" s="77" t="s">
        <v>69</v>
      </c>
      <c r="B28" s="78" t="s">
        <v>70</v>
      </c>
      <c r="C28" s="79" t="s">
        <v>27</v>
      </c>
      <c r="D28" s="147"/>
      <c r="E28" s="147"/>
      <c r="F28" s="147"/>
      <c r="G28" s="147"/>
      <c r="H28" s="147"/>
      <c r="I28" s="147"/>
      <c r="J28" s="147"/>
    </row>
    <row r="29" spans="1:11" ht="71.25" customHeight="1">
      <c r="A29" s="77" t="s">
        <v>71</v>
      </c>
      <c r="B29" s="78" t="s">
        <v>72</v>
      </c>
      <c r="C29" s="79" t="s">
        <v>73</v>
      </c>
      <c r="D29" s="147"/>
      <c r="E29" s="147"/>
      <c r="F29" s="147"/>
      <c r="G29" s="147"/>
      <c r="H29" s="147"/>
      <c r="I29" s="147"/>
      <c r="J29" s="147"/>
    </row>
    <row r="30" spans="1:11" ht="46.5" customHeight="1">
      <c r="A30" s="77" t="s">
        <v>74</v>
      </c>
      <c r="B30" s="80" t="s">
        <v>75</v>
      </c>
      <c r="C30" s="79" t="s">
        <v>73</v>
      </c>
      <c r="D30" s="147"/>
      <c r="E30" s="147"/>
      <c r="F30" s="147"/>
      <c r="G30" s="147"/>
      <c r="H30" s="147"/>
      <c r="I30" s="147"/>
      <c r="J30" s="147"/>
    </row>
    <row r="31" spans="1:11" ht="28.5">
      <c r="A31" s="77" t="s">
        <v>76</v>
      </c>
      <c r="B31" s="78" t="s">
        <v>77</v>
      </c>
      <c r="C31" s="79" t="s">
        <v>45</v>
      </c>
      <c r="D31" s="147"/>
      <c r="E31" s="147"/>
      <c r="F31" s="147"/>
      <c r="G31" s="147"/>
      <c r="H31" s="147"/>
      <c r="I31" s="147"/>
      <c r="J31" s="147"/>
    </row>
    <row r="32" spans="1:11" ht="15">
      <c r="A32" s="72" t="s">
        <v>78</v>
      </c>
      <c r="B32" s="81" t="s">
        <v>65</v>
      </c>
      <c r="C32" s="73"/>
      <c r="D32" s="146"/>
      <c r="E32" s="146"/>
      <c r="F32" s="146"/>
      <c r="G32" s="146"/>
      <c r="H32" s="146"/>
      <c r="I32" s="146"/>
      <c r="J32" s="146"/>
    </row>
    <row r="33" spans="1:14" ht="57">
      <c r="A33" s="77" t="s">
        <v>79</v>
      </c>
      <c r="B33" s="82" t="s">
        <v>80</v>
      </c>
      <c r="C33" s="79" t="s">
        <v>27</v>
      </c>
      <c r="D33" s="146"/>
      <c r="E33" s="146"/>
      <c r="F33" s="146"/>
      <c r="G33" s="146"/>
      <c r="H33" s="146"/>
      <c r="I33" s="146"/>
      <c r="J33" s="146"/>
    </row>
    <row r="34" spans="1:14" ht="28.5">
      <c r="A34" s="77" t="s">
        <v>81</v>
      </c>
      <c r="B34" s="82" t="s">
        <v>72</v>
      </c>
      <c r="C34" s="79" t="s">
        <v>73</v>
      </c>
      <c r="D34" s="147"/>
      <c r="E34" s="147"/>
      <c r="F34" s="147"/>
      <c r="G34" s="147"/>
      <c r="H34" s="147"/>
      <c r="I34" s="147"/>
      <c r="J34" s="147"/>
    </row>
    <row r="35" spans="1:14" ht="28.5">
      <c r="A35" s="77" t="s">
        <v>82</v>
      </c>
      <c r="B35" s="83" t="s">
        <v>465</v>
      </c>
      <c r="C35" s="79" t="s">
        <v>73</v>
      </c>
      <c r="D35" s="147"/>
      <c r="E35" s="147"/>
      <c r="F35" s="147"/>
      <c r="G35" s="147"/>
      <c r="H35" s="147"/>
      <c r="I35" s="147"/>
      <c r="J35" s="147"/>
    </row>
    <row r="36" spans="1:14" ht="28.5">
      <c r="A36" s="77" t="s">
        <v>83</v>
      </c>
      <c r="B36" s="82" t="s">
        <v>84</v>
      </c>
      <c r="C36" s="79" t="s">
        <v>45</v>
      </c>
      <c r="D36" s="147"/>
      <c r="E36" s="147"/>
      <c r="F36" s="147"/>
      <c r="G36" s="147"/>
      <c r="H36" s="147"/>
      <c r="I36" s="147"/>
      <c r="J36" s="147"/>
    </row>
    <row r="37" spans="1:14" ht="28.5">
      <c r="A37" s="77" t="s">
        <v>85</v>
      </c>
      <c r="B37" s="83" t="s">
        <v>466</v>
      </c>
      <c r="C37" s="79" t="s">
        <v>45</v>
      </c>
      <c r="D37" s="146"/>
      <c r="E37" s="146"/>
      <c r="F37" s="146"/>
      <c r="G37" s="146"/>
      <c r="H37" s="146"/>
      <c r="I37" s="146"/>
      <c r="J37" s="146"/>
    </row>
    <row r="38" spans="1:14" ht="42.75">
      <c r="A38" s="77" t="s">
        <v>87</v>
      </c>
      <c r="B38" s="83" t="s">
        <v>88</v>
      </c>
      <c r="C38" s="79" t="s">
        <v>27</v>
      </c>
      <c r="D38" s="146"/>
      <c r="E38" s="146"/>
      <c r="F38" s="146"/>
      <c r="G38" s="146"/>
      <c r="H38" s="146"/>
      <c r="I38" s="146"/>
      <c r="J38" s="146"/>
    </row>
    <row r="39" spans="1:14" ht="42.75">
      <c r="A39" s="77" t="s">
        <v>89</v>
      </c>
      <c r="B39" s="83" t="s">
        <v>90</v>
      </c>
      <c r="C39" s="79" t="s">
        <v>27</v>
      </c>
      <c r="D39" s="146"/>
      <c r="E39" s="146"/>
      <c r="F39" s="146"/>
      <c r="G39" s="146"/>
      <c r="H39" s="146"/>
      <c r="I39" s="146"/>
      <c r="J39" s="146"/>
    </row>
    <row r="40" spans="1:14" ht="42.75">
      <c r="A40" s="77" t="s">
        <v>91</v>
      </c>
      <c r="B40" s="82" t="s">
        <v>92</v>
      </c>
      <c r="C40" s="79" t="s">
        <v>60</v>
      </c>
      <c r="D40" s="147"/>
      <c r="E40" s="147"/>
      <c r="F40" s="147"/>
      <c r="G40" s="147"/>
      <c r="H40" s="147"/>
      <c r="I40" s="147"/>
      <c r="J40" s="147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46"/>
      <c r="E41" s="146"/>
      <c r="F41" s="146"/>
      <c r="G41" s="146"/>
      <c r="H41" s="146"/>
      <c r="I41" s="146"/>
      <c r="J41" s="146"/>
    </row>
    <row r="42" spans="1:14" ht="57">
      <c r="A42" s="85" t="s">
        <v>94</v>
      </c>
      <c r="B42" s="78" t="s">
        <v>95</v>
      </c>
      <c r="C42" s="79" t="s">
        <v>27</v>
      </c>
      <c r="D42" s="147"/>
      <c r="E42" s="147"/>
      <c r="F42" s="147"/>
      <c r="G42" s="147"/>
      <c r="H42" s="147"/>
      <c r="I42" s="147"/>
      <c r="J42" s="147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46"/>
      <c r="E43" s="146"/>
      <c r="F43" s="146"/>
      <c r="G43" s="146"/>
      <c r="H43" s="146"/>
      <c r="I43" s="146"/>
      <c r="J43" s="146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46"/>
      <c r="E44" s="146"/>
      <c r="F44" s="146"/>
      <c r="G44" s="146"/>
      <c r="H44" s="146"/>
      <c r="I44" s="146"/>
      <c r="J44" s="146"/>
    </row>
    <row r="45" spans="1:14">
      <c r="A45" s="74">
        <v>6</v>
      </c>
      <c r="B45" s="75" t="s">
        <v>100</v>
      </c>
      <c r="C45" s="76"/>
      <c r="D45" s="146"/>
      <c r="E45" s="146"/>
      <c r="F45" s="146"/>
      <c r="G45" s="146"/>
      <c r="H45" s="146"/>
      <c r="I45" s="146"/>
      <c r="J45" s="146"/>
    </row>
    <row r="46" spans="1:14" ht="28.5">
      <c r="A46" s="85" t="s">
        <v>101</v>
      </c>
      <c r="B46" s="80" t="s">
        <v>102</v>
      </c>
      <c r="C46" s="86" t="s">
        <v>27</v>
      </c>
      <c r="D46" s="147"/>
      <c r="E46" s="147"/>
      <c r="F46" s="147"/>
      <c r="G46" s="147"/>
      <c r="H46" s="147"/>
      <c r="I46" s="147"/>
      <c r="J46" s="147"/>
    </row>
    <row r="47" spans="1:14" ht="28.5">
      <c r="A47" s="85" t="s">
        <v>103</v>
      </c>
      <c r="B47" s="80" t="s">
        <v>104</v>
      </c>
      <c r="C47" s="86" t="s">
        <v>27</v>
      </c>
      <c r="D47" s="146"/>
      <c r="E47" s="146"/>
      <c r="F47" s="146"/>
      <c r="G47" s="146"/>
      <c r="H47" s="146"/>
      <c r="I47" s="146"/>
      <c r="J47" s="146"/>
    </row>
    <row r="48" spans="1:14" ht="28.5">
      <c r="A48" s="77" t="s">
        <v>105</v>
      </c>
      <c r="B48" s="80" t="s">
        <v>106</v>
      </c>
      <c r="C48" s="86" t="s">
        <v>27</v>
      </c>
      <c r="D48" s="146"/>
      <c r="E48" s="146"/>
      <c r="F48" s="146"/>
      <c r="G48" s="146"/>
      <c r="H48" s="146"/>
      <c r="I48" s="146"/>
      <c r="J48" s="146"/>
    </row>
    <row r="49" spans="1:13">
      <c r="A49" s="74">
        <v>7</v>
      </c>
      <c r="B49" s="75" t="s">
        <v>107</v>
      </c>
      <c r="C49" s="76"/>
      <c r="D49" s="146"/>
      <c r="E49" s="146"/>
      <c r="F49" s="146"/>
      <c r="G49" s="146"/>
      <c r="H49" s="146"/>
      <c r="I49" s="146"/>
      <c r="J49" s="146"/>
    </row>
    <row r="50" spans="1:13" ht="15">
      <c r="A50" s="72" t="s">
        <v>108</v>
      </c>
      <c r="B50" s="81" t="s">
        <v>109</v>
      </c>
      <c r="C50" s="73"/>
      <c r="D50" s="146"/>
      <c r="E50" s="146"/>
      <c r="F50" s="146"/>
      <c r="G50" s="146"/>
      <c r="H50" s="146"/>
      <c r="I50" s="146"/>
      <c r="J50" s="146"/>
    </row>
    <row r="51" spans="1:13" ht="28.5">
      <c r="A51" s="85" t="s">
        <v>110</v>
      </c>
      <c r="B51" s="80" t="s">
        <v>468</v>
      </c>
      <c r="C51" s="79" t="s">
        <v>27</v>
      </c>
      <c r="D51" s="147"/>
      <c r="E51" s="147"/>
      <c r="F51" s="147"/>
      <c r="G51" s="147"/>
      <c r="H51" s="147"/>
      <c r="I51" s="147"/>
      <c r="J51" s="147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5" t="s">
        <v>112</v>
      </c>
      <c r="B52" s="78" t="s">
        <v>113</v>
      </c>
      <c r="C52" s="79" t="s">
        <v>27</v>
      </c>
      <c r="D52" s="147"/>
      <c r="E52" s="147"/>
      <c r="F52" s="147"/>
      <c r="G52" s="147"/>
      <c r="H52" s="147"/>
      <c r="I52" s="147"/>
      <c r="J52" s="147"/>
    </row>
    <row r="53" spans="1:13" ht="57">
      <c r="A53" s="85" t="s">
        <v>114</v>
      </c>
      <c r="B53" s="78" t="s">
        <v>115</v>
      </c>
      <c r="C53" s="79" t="s">
        <v>27</v>
      </c>
      <c r="D53" s="147" t="s">
        <v>564</v>
      </c>
      <c r="E53" s="147"/>
      <c r="F53" s="147"/>
      <c r="G53" s="147"/>
      <c r="H53" s="147"/>
      <c r="I53" s="147"/>
      <c r="J53" s="147"/>
      <c r="K53" s="5">
        <f>4.6*3.16 + (8.9+3+2.95+4.5+3.75+7.05+5.8+ 4.5+5.45+0.8+0.8+6.1+3.5)*0.5 + 1.26*13.3 + 1.42*3.2 + 7.3*2.05 + 7.6*2.1 + 8*1</f>
        <v>103.313</v>
      </c>
      <c r="L53" s="5">
        <f>4.6*3.16 + (8.9+3+2.95+4.5+3.75+7.05+5.8+ 4.5+5.45+0.8+0.8+6.1+3.5)*0.5 + 1.26*13.3 + 1.42*3.2 + 7.3*2.05 + 7.6*2.1 + 8*1</f>
        <v>103.313</v>
      </c>
    </row>
    <row r="54" spans="1:13" ht="42.75">
      <c r="A54" s="85" t="s">
        <v>116</v>
      </c>
      <c r="B54" s="78" t="s">
        <v>117</v>
      </c>
      <c r="C54" s="79" t="s">
        <v>27</v>
      </c>
      <c r="D54" s="146"/>
      <c r="E54" s="146"/>
      <c r="F54" s="146"/>
      <c r="G54" s="146"/>
      <c r="H54" s="146"/>
      <c r="I54" s="146"/>
      <c r="J54" s="146"/>
    </row>
    <row r="55" spans="1:13" ht="57">
      <c r="A55" s="85" t="s">
        <v>118</v>
      </c>
      <c r="B55" s="80" t="s">
        <v>119</v>
      </c>
      <c r="C55" s="79" t="s">
        <v>60</v>
      </c>
      <c r="D55" s="146"/>
      <c r="E55" s="146"/>
      <c r="F55" s="146"/>
      <c r="G55" s="146"/>
      <c r="H55" s="146"/>
      <c r="I55" s="146"/>
      <c r="J55" s="146"/>
    </row>
    <row r="56" spans="1:13">
      <c r="A56" s="85" t="s">
        <v>120</v>
      </c>
      <c r="B56" s="78" t="s">
        <v>121</v>
      </c>
      <c r="C56" s="79" t="s">
        <v>27</v>
      </c>
      <c r="D56" s="146"/>
      <c r="E56" s="146"/>
      <c r="F56" s="146"/>
      <c r="G56" s="146"/>
      <c r="H56" s="146"/>
      <c r="I56" s="146"/>
      <c r="J56" s="146"/>
    </row>
    <row r="57" spans="1:13" ht="28.5">
      <c r="A57" s="85" t="s">
        <v>122</v>
      </c>
      <c r="B57" s="80" t="s">
        <v>469</v>
      </c>
      <c r="C57" s="79" t="s">
        <v>60</v>
      </c>
      <c r="D57" s="146"/>
      <c r="E57" s="146"/>
      <c r="F57" s="146"/>
      <c r="G57" s="146"/>
      <c r="H57" s="146"/>
      <c r="I57" s="146"/>
      <c r="J57" s="146"/>
    </row>
    <row r="58" spans="1:13" ht="107.25" customHeight="1">
      <c r="A58" s="85" t="s">
        <v>124</v>
      </c>
      <c r="B58" s="78" t="s">
        <v>125</v>
      </c>
      <c r="C58" s="79" t="s">
        <v>27</v>
      </c>
      <c r="D58" s="147" t="s">
        <v>565</v>
      </c>
      <c r="E58" s="147"/>
      <c r="F58" s="147"/>
      <c r="G58" s="147"/>
      <c r="H58" s="147"/>
      <c r="I58" s="147"/>
      <c r="J58" s="147"/>
      <c r="K58" s="5">
        <v>234.35</v>
      </c>
    </row>
    <row r="59" spans="1:13" ht="42.75">
      <c r="A59" s="85" t="s">
        <v>126</v>
      </c>
      <c r="B59" s="80" t="s">
        <v>127</v>
      </c>
      <c r="C59" s="79" t="s">
        <v>60</v>
      </c>
      <c r="D59" s="146" t="s">
        <v>563</v>
      </c>
      <c r="E59" s="146"/>
      <c r="F59" s="146"/>
      <c r="G59" s="146"/>
      <c r="H59" s="146"/>
      <c r="I59" s="146"/>
      <c r="J59" s="146"/>
      <c r="K59" s="5">
        <v>204.25</v>
      </c>
    </row>
    <row r="60" spans="1:13" ht="28.5">
      <c r="A60" s="85" t="s">
        <v>128</v>
      </c>
      <c r="B60" s="78" t="s">
        <v>129</v>
      </c>
      <c r="C60" s="79" t="s">
        <v>60</v>
      </c>
      <c r="D60" s="147" t="s">
        <v>566</v>
      </c>
      <c r="E60" s="147"/>
      <c r="F60" s="147"/>
      <c r="G60" s="147"/>
      <c r="H60" s="147"/>
      <c r="I60" s="147"/>
      <c r="J60" s="147"/>
      <c r="K60" s="5">
        <f>14*0.9+6*0.8+1+1.2+2+1.07+4.35</f>
        <v>27.019999999999996</v>
      </c>
      <c r="L60" s="5">
        <f>14*0.9+6*0.8+1+1.2+2+1.07+4.35</f>
        <v>27.019999999999996</v>
      </c>
    </row>
    <row r="61" spans="1:13" ht="15">
      <c r="A61" s="72" t="s">
        <v>130</v>
      </c>
      <c r="B61" s="81" t="s">
        <v>131</v>
      </c>
      <c r="C61" s="73"/>
      <c r="D61" s="146"/>
      <c r="E61" s="146"/>
      <c r="F61" s="146"/>
      <c r="G61" s="146"/>
      <c r="H61" s="146"/>
      <c r="I61" s="146"/>
      <c r="J61" s="146"/>
    </row>
    <row r="62" spans="1:13" ht="28.5">
      <c r="A62" s="85" t="s">
        <v>132</v>
      </c>
      <c r="B62" s="80" t="s">
        <v>133</v>
      </c>
      <c r="C62" s="79" t="s">
        <v>27</v>
      </c>
      <c r="D62" s="146"/>
      <c r="E62" s="146"/>
      <c r="F62" s="146"/>
      <c r="G62" s="146"/>
      <c r="H62" s="146"/>
      <c r="I62" s="146"/>
      <c r="J62" s="146"/>
    </row>
    <row r="63" spans="1:13" ht="42.75">
      <c r="A63" s="85" t="s">
        <v>134</v>
      </c>
      <c r="B63" s="80" t="s">
        <v>470</v>
      </c>
      <c r="C63" s="79" t="s">
        <v>27</v>
      </c>
      <c r="D63" s="146"/>
      <c r="E63" s="146"/>
      <c r="F63" s="146"/>
      <c r="G63" s="146"/>
      <c r="H63" s="146"/>
      <c r="I63" s="146"/>
      <c r="J63" s="146"/>
    </row>
    <row r="64" spans="1:13" ht="28.5">
      <c r="A64" s="85" t="s">
        <v>136</v>
      </c>
      <c r="B64" s="78" t="s">
        <v>137</v>
      </c>
      <c r="C64" s="79" t="s">
        <v>27</v>
      </c>
      <c r="D64" s="147"/>
      <c r="E64" s="147"/>
      <c r="F64" s="147"/>
      <c r="G64" s="147"/>
      <c r="H64" s="147"/>
      <c r="I64" s="147"/>
      <c r="J64" s="147"/>
    </row>
    <row r="65" spans="1:14" ht="87" customHeight="1">
      <c r="A65" s="85" t="s">
        <v>138</v>
      </c>
      <c r="B65" s="78" t="s">
        <v>139</v>
      </c>
      <c r="C65" s="79" t="s">
        <v>27</v>
      </c>
      <c r="D65" s="147" t="s">
        <v>567</v>
      </c>
      <c r="E65" s="147"/>
      <c r="F65" s="147"/>
      <c r="G65" s="147"/>
      <c r="H65" s="147"/>
      <c r="I65" s="147"/>
      <c r="J65" s="147"/>
      <c r="K65" s="5">
        <v>130.78</v>
      </c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5" t="s">
        <v>140</v>
      </c>
      <c r="B66" s="80" t="s">
        <v>141</v>
      </c>
      <c r="C66" s="79" t="s">
        <v>27</v>
      </c>
      <c r="D66" s="146" t="s">
        <v>563</v>
      </c>
      <c r="E66" s="146"/>
      <c r="F66" s="146"/>
      <c r="G66" s="146"/>
      <c r="H66" s="146"/>
      <c r="I66" s="146"/>
      <c r="J66" s="146"/>
      <c r="K66" s="5">
        <f>M66-K69</f>
        <v>496.73000000000013</v>
      </c>
      <c r="M66" s="5">
        <f>1317.64-K65</f>
        <v>1186.8600000000001</v>
      </c>
      <c r="N66" s="5" t="s">
        <v>568</v>
      </c>
    </row>
    <row r="67" spans="1:14" ht="28.5">
      <c r="A67" s="85" t="s">
        <v>142</v>
      </c>
      <c r="B67" s="80" t="s">
        <v>143</v>
      </c>
      <c r="C67" s="79" t="s">
        <v>27</v>
      </c>
      <c r="D67" s="146" t="s">
        <v>563</v>
      </c>
      <c r="E67" s="146"/>
      <c r="F67" s="146"/>
      <c r="G67" s="146"/>
      <c r="H67" s="146"/>
      <c r="I67" s="146"/>
      <c r="J67" s="146"/>
      <c r="K67" s="5">
        <f>K66</f>
        <v>496.73000000000013</v>
      </c>
      <c r="M67" s="5">
        <f>M66-K69</f>
        <v>496.73000000000013</v>
      </c>
      <c r="N67" s="5" t="s">
        <v>569</v>
      </c>
    </row>
    <row r="68" spans="1:14">
      <c r="A68" s="85" t="s">
        <v>144</v>
      </c>
      <c r="B68" s="78" t="s">
        <v>145</v>
      </c>
      <c r="C68" s="79" t="s">
        <v>60</v>
      </c>
      <c r="D68" s="146"/>
      <c r="E68" s="146"/>
      <c r="F68" s="146"/>
      <c r="G68" s="146"/>
      <c r="H68" s="146"/>
      <c r="I68" s="146"/>
      <c r="J68" s="146"/>
    </row>
    <row r="69" spans="1:14" ht="28.5">
      <c r="A69" s="85" t="s">
        <v>146</v>
      </c>
      <c r="B69" s="78" t="s">
        <v>147</v>
      </c>
      <c r="C69" s="79" t="s">
        <v>27</v>
      </c>
      <c r="D69" s="146" t="s">
        <v>563</v>
      </c>
      <c r="E69" s="146"/>
      <c r="F69" s="146"/>
      <c r="G69" s="146"/>
      <c r="H69" s="146"/>
      <c r="I69" s="146"/>
      <c r="J69" s="146"/>
      <c r="K69" s="5">
        <v>690.13</v>
      </c>
      <c r="M69" s="5" t="s">
        <v>570</v>
      </c>
    </row>
    <row r="70" spans="1:14" ht="15">
      <c r="A70" s="72" t="s">
        <v>148</v>
      </c>
      <c r="B70" s="81" t="s">
        <v>149</v>
      </c>
      <c r="C70" s="73"/>
      <c r="D70" s="146"/>
      <c r="E70" s="146"/>
      <c r="F70" s="146"/>
      <c r="G70" s="146"/>
      <c r="H70" s="146"/>
      <c r="I70" s="146"/>
      <c r="J70" s="146"/>
    </row>
    <row r="71" spans="1:14" ht="28.5">
      <c r="A71" s="85" t="s">
        <v>150</v>
      </c>
      <c r="B71" s="80" t="s">
        <v>471</v>
      </c>
      <c r="C71" s="79" t="s">
        <v>27</v>
      </c>
      <c r="D71" s="146"/>
      <c r="E71" s="146"/>
      <c r="F71" s="146"/>
      <c r="G71" s="146"/>
      <c r="H71" s="146"/>
      <c r="I71" s="146"/>
      <c r="J71" s="146"/>
    </row>
    <row r="72" spans="1:14" ht="28.5">
      <c r="A72" s="85" t="s">
        <v>152</v>
      </c>
      <c r="B72" s="80" t="s">
        <v>153</v>
      </c>
      <c r="C72" s="79" t="s">
        <v>27</v>
      </c>
      <c r="D72" s="146"/>
      <c r="E72" s="146"/>
      <c r="F72" s="146"/>
      <c r="G72" s="146"/>
      <c r="H72" s="146"/>
      <c r="I72" s="146"/>
      <c r="J72" s="146"/>
    </row>
    <row r="73" spans="1:14" ht="41.25" customHeight="1">
      <c r="A73" s="85" t="s">
        <v>154</v>
      </c>
      <c r="B73" s="80" t="s">
        <v>155</v>
      </c>
      <c r="C73" s="79" t="s">
        <v>27</v>
      </c>
      <c r="D73" s="147" t="s">
        <v>571</v>
      </c>
      <c r="E73" s="147"/>
      <c r="F73" s="147"/>
      <c r="G73" s="147"/>
      <c r="H73" s="147"/>
      <c r="I73" s="147"/>
      <c r="J73" s="147"/>
      <c r="K73" s="5">
        <v>245.67</v>
      </c>
    </row>
    <row r="74" spans="1:14" ht="28.5">
      <c r="A74" s="85" t="s">
        <v>156</v>
      </c>
      <c r="B74" s="80" t="s">
        <v>143</v>
      </c>
      <c r="C74" s="79" t="s">
        <v>27</v>
      </c>
      <c r="D74" s="146" t="str">
        <f>D73</f>
        <v>mesma área de forro de gesso = 245,67;</v>
      </c>
      <c r="E74" s="146"/>
      <c r="F74" s="146"/>
      <c r="G74" s="146"/>
      <c r="H74" s="146"/>
      <c r="I74" s="146"/>
      <c r="J74" s="146"/>
      <c r="K74" s="5">
        <f>K73</f>
        <v>245.67</v>
      </c>
    </row>
    <row r="75" spans="1:14" ht="28.5">
      <c r="A75" s="85" t="s">
        <v>157</v>
      </c>
      <c r="B75" s="78" t="s">
        <v>147</v>
      </c>
      <c r="C75" s="79" t="s">
        <v>27</v>
      </c>
      <c r="D75" s="146" t="s">
        <v>572</v>
      </c>
      <c r="E75" s="146"/>
      <c r="F75" s="146"/>
      <c r="G75" s="146"/>
      <c r="H75" s="146"/>
      <c r="I75" s="146"/>
      <c r="J75" s="146"/>
      <c r="K75" s="5">
        <v>35.21</v>
      </c>
    </row>
    <row r="76" spans="1:14" ht="42.75">
      <c r="A76" s="85" t="s">
        <v>158</v>
      </c>
      <c r="B76" s="87" t="s">
        <v>159</v>
      </c>
      <c r="C76" s="88" t="s">
        <v>27</v>
      </c>
      <c r="D76" s="146"/>
      <c r="E76" s="146"/>
      <c r="F76" s="146"/>
      <c r="G76" s="146"/>
      <c r="H76" s="146"/>
      <c r="I76" s="146"/>
      <c r="J76" s="146"/>
    </row>
    <row r="77" spans="1:14" ht="15">
      <c r="A77" s="72" t="s">
        <v>160</v>
      </c>
      <c r="B77" s="148" t="s">
        <v>161</v>
      </c>
      <c r="C77" s="148"/>
      <c r="D77" s="146"/>
      <c r="E77" s="146"/>
      <c r="F77" s="146"/>
      <c r="G77" s="146"/>
      <c r="H77" s="146"/>
      <c r="I77" s="146"/>
      <c r="J77" s="146"/>
    </row>
    <row r="78" spans="1:14" ht="28.5">
      <c r="A78" s="85" t="s">
        <v>162</v>
      </c>
      <c r="B78" s="78" t="s">
        <v>147</v>
      </c>
      <c r="C78" s="79" t="s">
        <v>27</v>
      </c>
      <c r="D78" s="146"/>
      <c r="E78" s="146"/>
      <c r="F78" s="146"/>
      <c r="G78" s="146"/>
      <c r="H78" s="146"/>
      <c r="I78" s="146"/>
      <c r="J78" s="146"/>
    </row>
    <row r="79" spans="1:14">
      <c r="A79" s="74">
        <v>8</v>
      </c>
      <c r="B79" s="75" t="s">
        <v>163</v>
      </c>
      <c r="C79" s="76"/>
      <c r="D79" s="146"/>
      <c r="E79" s="146"/>
      <c r="F79" s="146"/>
      <c r="G79" s="146"/>
      <c r="H79" s="146"/>
      <c r="I79" s="146"/>
      <c r="J79" s="146"/>
    </row>
    <row r="80" spans="1:14" ht="15">
      <c r="A80" s="72" t="s">
        <v>164</v>
      </c>
      <c r="B80" s="89" t="s">
        <v>165</v>
      </c>
      <c r="C80" s="73"/>
      <c r="D80" s="146"/>
      <c r="E80" s="146"/>
      <c r="F80" s="146"/>
      <c r="G80" s="146"/>
      <c r="H80" s="146"/>
      <c r="I80" s="146"/>
      <c r="J80" s="146"/>
    </row>
    <row r="81" spans="1:11" ht="28.5">
      <c r="A81" s="85" t="s">
        <v>166</v>
      </c>
      <c r="B81" s="80" t="s">
        <v>167</v>
      </c>
      <c r="C81" s="79" t="s">
        <v>36</v>
      </c>
      <c r="D81" s="146" t="s">
        <v>573</v>
      </c>
      <c r="E81" s="146"/>
      <c r="F81" s="146"/>
      <c r="G81" s="146"/>
      <c r="H81" s="146"/>
      <c r="I81" s="146"/>
      <c r="J81" s="146"/>
      <c r="K81" s="5">
        <v>6</v>
      </c>
    </row>
    <row r="82" spans="1:11" ht="28.5">
      <c r="A82" s="85" t="s">
        <v>168</v>
      </c>
      <c r="B82" s="80" t="s">
        <v>169</v>
      </c>
      <c r="C82" s="79" t="s">
        <v>36</v>
      </c>
      <c r="D82" s="146" t="s">
        <v>574</v>
      </c>
      <c r="E82" s="146"/>
      <c r="F82" s="146"/>
      <c r="G82" s="146"/>
      <c r="H82" s="146"/>
      <c r="I82" s="146"/>
      <c r="J82" s="146"/>
      <c r="K82" s="5">
        <v>12</v>
      </c>
    </row>
    <row r="83" spans="1:11" ht="28.5">
      <c r="A83" s="85" t="s">
        <v>170</v>
      </c>
      <c r="B83" s="80" t="s">
        <v>171</v>
      </c>
      <c r="C83" s="79" t="s">
        <v>36</v>
      </c>
      <c r="D83" s="146" t="s">
        <v>449</v>
      </c>
      <c r="E83" s="146"/>
      <c r="F83" s="146"/>
      <c r="G83" s="146"/>
      <c r="H83" s="146"/>
      <c r="I83" s="146"/>
      <c r="J83" s="146"/>
      <c r="K83" s="5">
        <v>1</v>
      </c>
    </row>
    <row r="84" spans="1:11" ht="28.5">
      <c r="A84" s="85" t="s">
        <v>172</v>
      </c>
      <c r="B84" s="80" t="s">
        <v>173</v>
      </c>
      <c r="C84" s="79" t="s">
        <v>36</v>
      </c>
      <c r="D84" s="146"/>
      <c r="E84" s="146"/>
      <c r="F84" s="146"/>
      <c r="G84" s="146"/>
      <c r="H84" s="146"/>
      <c r="I84" s="146"/>
      <c r="J84" s="146"/>
    </row>
    <row r="85" spans="1:11" ht="42.75">
      <c r="A85" s="85" t="s">
        <v>174</v>
      </c>
      <c r="B85" s="80" t="s">
        <v>175</v>
      </c>
      <c r="C85" s="79" t="s">
        <v>36</v>
      </c>
      <c r="D85" s="146"/>
      <c r="E85" s="146"/>
      <c r="F85" s="146"/>
      <c r="G85" s="146"/>
      <c r="H85" s="146"/>
      <c r="I85" s="146"/>
      <c r="J85" s="146"/>
    </row>
    <row r="86" spans="1:11" ht="42.75">
      <c r="A86" s="85" t="s">
        <v>176</v>
      </c>
      <c r="B86" s="80" t="s">
        <v>177</v>
      </c>
      <c r="C86" s="79" t="s">
        <v>36</v>
      </c>
      <c r="D86" s="146" t="s">
        <v>508</v>
      </c>
      <c r="E86" s="146"/>
      <c r="F86" s="146"/>
      <c r="G86" s="146"/>
      <c r="H86" s="146"/>
      <c r="I86" s="146"/>
      <c r="J86" s="146"/>
      <c r="K86" s="5">
        <v>1</v>
      </c>
    </row>
    <row r="87" spans="1:11" ht="42.75">
      <c r="A87" s="85" t="s">
        <v>178</v>
      </c>
      <c r="B87" s="80" t="s">
        <v>179</v>
      </c>
      <c r="C87" s="79" t="s">
        <v>36</v>
      </c>
      <c r="D87" s="146" t="s">
        <v>575</v>
      </c>
      <c r="E87" s="146"/>
      <c r="F87" s="146"/>
      <c r="G87" s="146"/>
      <c r="H87" s="146"/>
      <c r="I87" s="146"/>
      <c r="J87" s="146"/>
    </row>
    <row r="88" spans="1:11" ht="28.5">
      <c r="A88" s="85" t="s">
        <v>180</v>
      </c>
      <c r="B88" s="80" t="s">
        <v>472</v>
      </c>
      <c r="C88" s="79" t="s">
        <v>27</v>
      </c>
      <c r="D88" s="146"/>
      <c r="E88" s="146"/>
      <c r="F88" s="146"/>
      <c r="G88" s="146"/>
      <c r="H88" s="146"/>
      <c r="I88" s="146"/>
      <c r="J88" s="146"/>
    </row>
    <row r="89" spans="1:11" ht="15">
      <c r="A89" s="72" t="s">
        <v>182</v>
      </c>
      <c r="B89" s="81" t="s">
        <v>183</v>
      </c>
      <c r="C89" s="73"/>
      <c r="D89" s="146"/>
      <c r="E89" s="146"/>
      <c r="F89" s="146"/>
      <c r="G89" s="146"/>
      <c r="H89" s="146"/>
      <c r="I89" s="146"/>
      <c r="J89" s="146"/>
    </row>
    <row r="90" spans="1:11" ht="28.5">
      <c r="A90" s="85" t="s">
        <v>184</v>
      </c>
      <c r="B90" s="80" t="s">
        <v>185</v>
      </c>
      <c r="C90" s="79" t="s">
        <v>27</v>
      </c>
      <c r="D90" s="146"/>
      <c r="E90" s="146"/>
      <c r="F90" s="146"/>
      <c r="G90" s="146"/>
      <c r="H90" s="146"/>
      <c r="I90" s="146"/>
      <c r="J90" s="146"/>
    </row>
    <row r="91" spans="1:11" ht="28.5">
      <c r="A91" s="85" t="s">
        <v>186</v>
      </c>
      <c r="B91" s="78" t="s">
        <v>187</v>
      </c>
      <c r="C91" s="79" t="s">
        <v>27</v>
      </c>
      <c r="D91" s="146"/>
      <c r="E91" s="146"/>
      <c r="F91" s="146"/>
      <c r="G91" s="146"/>
      <c r="H91" s="146"/>
      <c r="I91" s="146"/>
      <c r="J91" s="146"/>
    </row>
    <row r="92" spans="1:11">
      <c r="A92" s="85" t="s">
        <v>188</v>
      </c>
      <c r="B92" s="78" t="s">
        <v>189</v>
      </c>
      <c r="C92" s="79" t="s">
        <v>27</v>
      </c>
      <c r="D92" s="146"/>
      <c r="E92" s="146"/>
      <c r="F92" s="146"/>
      <c r="G92" s="146"/>
      <c r="H92" s="146"/>
      <c r="I92" s="146"/>
      <c r="J92" s="146"/>
    </row>
    <row r="93" spans="1:11" ht="28.5">
      <c r="A93" s="85" t="s">
        <v>190</v>
      </c>
      <c r="B93" s="80" t="s">
        <v>473</v>
      </c>
      <c r="C93" s="79" t="s">
        <v>60</v>
      </c>
      <c r="D93" s="146"/>
      <c r="E93" s="146"/>
      <c r="F93" s="146"/>
      <c r="G93" s="146"/>
      <c r="H93" s="146"/>
      <c r="I93" s="146"/>
      <c r="J93" s="146"/>
    </row>
    <row r="94" spans="1:11" ht="15">
      <c r="A94" s="72" t="s">
        <v>192</v>
      </c>
      <c r="B94" s="81" t="s">
        <v>193</v>
      </c>
      <c r="C94" s="73"/>
      <c r="D94" s="146"/>
      <c r="E94" s="146"/>
      <c r="F94" s="146"/>
      <c r="G94" s="146"/>
      <c r="H94" s="146"/>
      <c r="I94" s="146"/>
      <c r="J94" s="146"/>
    </row>
    <row r="95" spans="1:11">
      <c r="A95" s="85" t="s">
        <v>194</v>
      </c>
      <c r="B95" s="82" t="s">
        <v>195</v>
      </c>
      <c r="C95" s="79" t="s">
        <v>27</v>
      </c>
      <c r="D95" s="146"/>
      <c r="E95" s="146"/>
      <c r="F95" s="146"/>
      <c r="G95" s="146"/>
      <c r="H95" s="146"/>
      <c r="I95" s="146"/>
      <c r="J95" s="146"/>
    </row>
    <row r="96" spans="1:11">
      <c r="A96" s="85" t="s">
        <v>196</v>
      </c>
      <c r="B96" s="82" t="s">
        <v>197</v>
      </c>
      <c r="C96" s="79" t="s">
        <v>27</v>
      </c>
      <c r="D96" s="146"/>
      <c r="E96" s="146"/>
      <c r="F96" s="146"/>
      <c r="G96" s="146"/>
      <c r="H96" s="146"/>
      <c r="I96" s="146"/>
      <c r="J96" s="146"/>
    </row>
    <row r="97" spans="1:12" ht="28.5">
      <c r="A97" s="85" t="s">
        <v>198</v>
      </c>
      <c r="B97" s="83" t="s">
        <v>474</v>
      </c>
      <c r="C97" s="79" t="s">
        <v>27</v>
      </c>
      <c r="D97" s="146"/>
      <c r="E97" s="146"/>
      <c r="F97" s="146"/>
      <c r="G97" s="146"/>
      <c r="H97" s="146"/>
      <c r="I97" s="146"/>
      <c r="J97" s="146"/>
    </row>
    <row r="98" spans="1:12">
      <c r="A98" s="74">
        <v>9</v>
      </c>
      <c r="B98" s="75" t="s">
        <v>200</v>
      </c>
      <c r="C98" s="76"/>
      <c r="D98" s="146"/>
      <c r="E98" s="146"/>
      <c r="F98" s="146"/>
      <c r="G98" s="146"/>
      <c r="H98" s="146"/>
      <c r="I98" s="146"/>
      <c r="J98" s="146"/>
    </row>
    <row r="99" spans="1:12" ht="15">
      <c r="A99" s="72" t="s">
        <v>201</v>
      </c>
      <c r="B99" s="81" t="s">
        <v>202</v>
      </c>
      <c r="C99" s="73"/>
      <c r="D99" s="146"/>
      <c r="E99" s="146"/>
      <c r="F99" s="146"/>
      <c r="G99" s="146"/>
      <c r="H99" s="146"/>
      <c r="I99" s="146"/>
      <c r="J99" s="146"/>
    </row>
    <row r="100" spans="1:12" ht="28.5">
      <c r="A100" s="85" t="s">
        <v>203</v>
      </c>
      <c r="B100" s="80" t="s">
        <v>204</v>
      </c>
      <c r="C100" s="79" t="s">
        <v>36</v>
      </c>
      <c r="D100" s="146"/>
      <c r="E100" s="146"/>
      <c r="F100" s="146"/>
      <c r="G100" s="146"/>
      <c r="H100" s="146"/>
      <c r="I100" s="146"/>
      <c r="J100" s="146"/>
    </row>
    <row r="101" spans="1:12" ht="15">
      <c r="A101" s="72" t="s">
        <v>205</v>
      </c>
      <c r="B101" s="81" t="s">
        <v>206</v>
      </c>
      <c r="C101" s="73"/>
      <c r="D101" s="146"/>
      <c r="E101" s="146"/>
      <c r="F101" s="146"/>
      <c r="G101" s="146"/>
      <c r="H101" s="146"/>
      <c r="I101" s="146"/>
      <c r="J101" s="146"/>
    </row>
    <row r="102" spans="1:12" ht="42.75">
      <c r="A102" s="85" t="s">
        <v>207</v>
      </c>
      <c r="B102" s="80" t="s">
        <v>475</v>
      </c>
      <c r="C102" s="79" t="s">
        <v>36</v>
      </c>
      <c r="D102" s="146"/>
      <c r="E102" s="146"/>
      <c r="F102" s="146"/>
      <c r="G102" s="146"/>
      <c r="H102" s="146"/>
      <c r="I102" s="146"/>
      <c r="J102" s="146"/>
    </row>
    <row r="103" spans="1:12" ht="28.5">
      <c r="A103" s="85" t="s">
        <v>209</v>
      </c>
      <c r="B103" s="80" t="s">
        <v>476</v>
      </c>
      <c r="C103" s="79" t="s">
        <v>36</v>
      </c>
      <c r="D103" s="146"/>
      <c r="E103" s="146"/>
      <c r="F103" s="146"/>
      <c r="G103" s="146"/>
      <c r="H103" s="146"/>
      <c r="I103" s="146"/>
      <c r="J103" s="146"/>
    </row>
    <row r="104" spans="1:12" ht="28.5">
      <c r="A104" s="85" t="s">
        <v>211</v>
      </c>
      <c r="B104" s="78" t="s">
        <v>212</v>
      </c>
      <c r="C104" s="79" t="s">
        <v>36</v>
      </c>
      <c r="D104" s="146"/>
      <c r="E104" s="146"/>
      <c r="F104" s="146"/>
      <c r="G104" s="146"/>
      <c r="H104" s="146"/>
      <c r="I104" s="146"/>
      <c r="J104" s="146"/>
    </row>
    <row r="105" spans="1:12" ht="28.5">
      <c r="A105" s="85" t="s">
        <v>213</v>
      </c>
      <c r="B105" s="78" t="s">
        <v>214</v>
      </c>
      <c r="C105" s="79" t="s">
        <v>36</v>
      </c>
      <c r="D105" s="146"/>
      <c r="E105" s="146"/>
      <c r="F105" s="146"/>
      <c r="G105" s="146"/>
      <c r="H105" s="146"/>
      <c r="I105" s="146"/>
      <c r="J105" s="146"/>
    </row>
    <row r="106" spans="1:12" ht="42.75">
      <c r="A106" s="85" t="s">
        <v>215</v>
      </c>
      <c r="B106" s="78" t="s">
        <v>216</v>
      </c>
      <c r="C106" s="79" t="s">
        <v>36</v>
      </c>
      <c r="D106" s="146"/>
      <c r="E106" s="146"/>
      <c r="F106" s="146"/>
      <c r="G106" s="146"/>
      <c r="H106" s="146"/>
      <c r="I106" s="146"/>
      <c r="J106" s="146"/>
    </row>
    <row r="107" spans="1:12" ht="28.5">
      <c r="A107" s="85" t="s">
        <v>217</v>
      </c>
      <c r="B107" s="80" t="s">
        <v>477</v>
      </c>
      <c r="C107" s="79" t="s">
        <v>36</v>
      </c>
      <c r="D107" s="146"/>
      <c r="E107" s="146"/>
      <c r="F107" s="146"/>
      <c r="G107" s="146"/>
      <c r="H107" s="146"/>
      <c r="I107" s="146"/>
      <c r="J107" s="146"/>
    </row>
    <row r="108" spans="1:12" ht="28.5">
      <c r="A108" s="85" t="s">
        <v>219</v>
      </c>
      <c r="B108" s="80" t="s">
        <v>220</v>
      </c>
      <c r="C108" s="79" t="s">
        <v>36</v>
      </c>
      <c r="D108" s="147"/>
      <c r="E108" s="147"/>
      <c r="F108" s="147"/>
      <c r="G108" s="147"/>
      <c r="H108" s="147"/>
      <c r="I108" s="147"/>
      <c r="J108" s="147"/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46"/>
      <c r="E109" s="146"/>
      <c r="F109" s="146"/>
      <c r="G109" s="146"/>
      <c r="H109" s="146"/>
      <c r="I109" s="146"/>
      <c r="J109" s="146"/>
    </row>
    <row r="110" spans="1:12">
      <c r="A110" s="85" t="s">
        <v>223</v>
      </c>
      <c r="B110" s="78" t="s">
        <v>224</v>
      </c>
      <c r="C110" s="79" t="s">
        <v>36</v>
      </c>
      <c r="D110" s="146"/>
      <c r="E110" s="146"/>
      <c r="F110" s="146"/>
      <c r="G110" s="146"/>
      <c r="H110" s="146"/>
      <c r="I110" s="146"/>
      <c r="J110" s="146"/>
    </row>
    <row r="111" spans="1:12" ht="28.5">
      <c r="A111" s="85" t="s">
        <v>225</v>
      </c>
      <c r="B111" s="80" t="s">
        <v>226</v>
      </c>
      <c r="C111" s="79" t="s">
        <v>36</v>
      </c>
      <c r="D111" s="146"/>
      <c r="E111" s="146"/>
      <c r="F111" s="146"/>
      <c r="G111" s="146"/>
      <c r="H111" s="146"/>
      <c r="I111" s="146"/>
      <c r="J111" s="146"/>
    </row>
    <row r="112" spans="1:12">
      <c r="A112" s="85" t="s">
        <v>227</v>
      </c>
      <c r="B112" s="78" t="s">
        <v>224</v>
      </c>
      <c r="C112" s="79" t="s">
        <v>36</v>
      </c>
      <c r="D112" s="146"/>
      <c r="E112" s="146"/>
      <c r="F112" s="146"/>
      <c r="G112" s="146"/>
      <c r="H112" s="146"/>
      <c r="I112" s="146"/>
      <c r="J112" s="146"/>
    </row>
    <row r="113" spans="1:10">
      <c r="A113" s="85" t="s">
        <v>228</v>
      </c>
      <c r="B113" s="78" t="s">
        <v>229</v>
      </c>
      <c r="C113" s="79" t="s">
        <v>36</v>
      </c>
      <c r="D113" s="146"/>
      <c r="E113" s="146"/>
      <c r="F113" s="146"/>
      <c r="G113" s="146"/>
      <c r="H113" s="146"/>
      <c r="I113" s="146"/>
      <c r="J113" s="146"/>
    </row>
    <row r="114" spans="1:10" ht="28.5">
      <c r="A114" s="85" t="s">
        <v>230</v>
      </c>
      <c r="B114" s="80" t="s">
        <v>220</v>
      </c>
      <c r="C114" s="79" t="s">
        <v>36</v>
      </c>
      <c r="D114" s="147"/>
      <c r="E114" s="147"/>
      <c r="F114" s="147"/>
      <c r="G114" s="147"/>
      <c r="H114" s="147"/>
      <c r="I114" s="147"/>
      <c r="J114" s="147"/>
    </row>
    <row r="115" spans="1:10" ht="28.5">
      <c r="A115" s="85" t="s">
        <v>231</v>
      </c>
      <c r="B115" s="80" t="s">
        <v>232</v>
      </c>
      <c r="C115" s="79" t="s">
        <v>36</v>
      </c>
      <c r="D115" s="146"/>
      <c r="E115" s="146"/>
      <c r="F115" s="146"/>
      <c r="G115" s="146"/>
      <c r="H115" s="146"/>
      <c r="I115" s="146"/>
      <c r="J115" s="146"/>
    </row>
    <row r="116" spans="1:10" ht="28.5">
      <c r="A116" s="85" t="s">
        <v>233</v>
      </c>
      <c r="B116" s="80" t="s">
        <v>234</v>
      </c>
      <c r="C116" s="79" t="s">
        <v>36</v>
      </c>
      <c r="D116" s="146"/>
      <c r="E116" s="146"/>
      <c r="F116" s="146"/>
      <c r="G116" s="146"/>
      <c r="H116" s="146"/>
      <c r="I116" s="146"/>
      <c r="J116" s="146"/>
    </row>
    <row r="117" spans="1:10" ht="28.5">
      <c r="A117" s="85" t="s">
        <v>235</v>
      </c>
      <c r="B117" s="80" t="s">
        <v>236</v>
      </c>
      <c r="C117" s="79" t="s">
        <v>36</v>
      </c>
      <c r="D117" s="146"/>
      <c r="E117" s="146"/>
      <c r="F117" s="146"/>
      <c r="G117" s="146"/>
      <c r="H117" s="146"/>
      <c r="I117" s="146"/>
      <c r="J117" s="146"/>
    </row>
    <row r="118" spans="1:10" ht="28.5">
      <c r="A118" s="85" t="s">
        <v>237</v>
      </c>
      <c r="B118" s="80" t="s">
        <v>238</v>
      </c>
      <c r="C118" s="79" t="s">
        <v>36</v>
      </c>
      <c r="D118" s="146"/>
      <c r="E118" s="146"/>
      <c r="F118" s="146"/>
      <c r="G118" s="146"/>
      <c r="H118" s="146"/>
      <c r="I118" s="146"/>
      <c r="J118" s="146"/>
    </row>
    <row r="119" spans="1:10" ht="28.5">
      <c r="A119" s="85" t="s">
        <v>239</v>
      </c>
      <c r="B119" s="80" t="s">
        <v>240</v>
      </c>
      <c r="C119" s="79" t="s">
        <v>36</v>
      </c>
      <c r="D119" s="146"/>
      <c r="E119" s="146"/>
      <c r="F119" s="146"/>
      <c r="G119" s="146"/>
      <c r="H119" s="146"/>
      <c r="I119" s="146"/>
      <c r="J119" s="146"/>
    </row>
    <row r="120" spans="1:10">
      <c r="A120" s="85" t="s">
        <v>241</v>
      </c>
      <c r="B120" s="78" t="s">
        <v>242</v>
      </c>
      <c r="C120" s="79" t="s">
        <v>36</v>
      </c>
      <c r="D120" s="146"/>
      <c r="E120" s="146"/>
      <c r="F120" s="146"/>
      <c r="G120" s="146"/>
      <c r="H120" s="146"/>
      <c r="I120" s="146"/>
      <c r="J120" s="146"/>
    </row>
    <row r="121" spans="1:10">
      <c r="A121" s="85" t="s">
        <v>243</v>
      </c>
      <c r="B121" s="78" t="s">
        <v>244</v>
      </c>
      <c r="C121" s="79" t="s">
        <v>36</v>
      </c>
      <c r="D121" s="146"/>
      <c r="E121" s="146"/>
      <c r="F121" s="146"/>
      <c r="G121" s="146"/>
      <c r="H121" s="146"/>
      <c r="I121" s="146"/>
      <c r="J121" s="146"/>
    </row>
    <row r="122" spans="1:10" ht="28.5">
      <c r="A122" s="85" t="s">
        <v>245</v>
      </c>
      <c r="B122" s="80" t="s">
        <v>220</v>
      </c>
      <c r="C122" s="79" t="s">
        <v>36</v>
      </c>
      <c r="D122" s="147"/>
      <c r="E122" s="147"/>
      <c r="F122" s="147"/>
      <c r="G122" s="147"/>
      <c r="H122" s="147"/>
      <c r="I122" s="147"/>
      <c r="J122" s="147"/>
    </row>
    <row r="123" spans="1:10" ht="15">
      <c r="A123" s="72" t="s">
        <v>246</v>
      </c>
      <c r="B123" s="81" t="s">
        <v>247</v>
      </c>
      <c r="C123" s="73"/>
      <c r="D123" s="146"/>
      <c r="E123" s="146"/>
      <c r="F123" s="146"/>
      <c r="G123" s="146"/>
      <c r="H123" s="146"/>
      <c r="I123" s="146"/>
      <c r="J123" s="146"/>
    </row>
    <row r="124" spans="1:10" ht="57">
      <c r="A124" s="85" t="s">
        <v>248</v>
      </c>
      <c r="B124" s="78" t="s">
        <v>249</v>
      </c>
      <c r="C124" s="79" t="s">
        <v>36</v>
      </c>
      <c r="D124" s="146"/>
      <c r="E124" s="146"/>
      <c r="F124" s="146"/>
      <c r="G124" s="146"/>
      <c r="H124" s="146"/>
      <c r="I124" s="146"/>
      <c r="J124" s="146"/>
    </row>
    <row r="125" spans="1:10" ht="28.5">
      <c r="A125" s="85" t="s">
        <v>250</v>
      </c>
      <c r="B125" s="78" t="s">
        <v>251</v>
      </c>
      <c r="C125" s="79" t="s">
        <v>36</v>
      </c>
      <c r="D125" s="146"/>
      <c r="E125" s="146"/>
      <c r="F125" s="146"/>
      <c r="G125" s="146"/>
      <c r="H125" s="146"/>
      <c r="I125" s="146"/>
      <c r="J125" s="146"/>
    </row>
    <row r="126" spans="1:10" ht="28.5">
      <c r="A126" s="85" t="s">
        <v>252</v>
      </c>
      <c r="B126" s="80" t="s">
        <v>253</v>
      </c>
      <c r="C126" s="79" t="s">
        <v>36</v>
      </c>
      <c r="D126" s="146"/>
      <c r="E126" s="146"/>
      <c r="F126" s="146"/>
      <c r="G126" s="146"/>
      <c r="H126" s="146"/>
      <c r="I126" s="146"/>
      <c r="J126" s="146"/>
    </row>
    <row r="127" spans="1:10">
      <c r="A127" s="85" t="s">
        <v>254</v>
      </c>
      <c r="B127" s="78" t="s">
        <v>255</v>
      </c>
      <c r="C127" s="79" t="s">
        <v>36</v>
      </c>
      <c r="D127" s="146"/>
      <c r="E127" s="146"/>
      <c r="F127" s="146"/>
      <c r="G127" s="146"/>
      <c r="H127" s="146"/>
      <c r="I127" s="146"/>
      <c r="J127" s="146"/>
    </row>
    <row r="128" spans="1:10" ht="15">
      <c r="A128" s="72" t="s">
        <v>256</v>
      </c>
      <c r="B128" s="81" t="s">
        <v>257</v>
      </c>
      <c r="C128" s="73"/>
      <c r="D128" s="146"/>
      <c r="E128" s="146"/>
      <c r="F128" s="146"/>
      <c r="G128" s="146"/>
      <c r="H128" s="146"/>
      <c r="I128" s="146"/>
      <c r="J128" s="146"/>
    </row>
    <row r="129" spans="1:12" ht="57">
      <c r="A129" s="85" t="s">
        <v>258</v>
      </c>
      <c r="B129" s="78" t="s">
        <v>249</v>
      </c>
      <c r="C129" s="79" t="s">
        <v>36</v>
      </c>
      <c r="D129" s="146"/>
      <c r="E129" s="146"/>
      <c r="F129" s="146"/>
      <c r="G129" s="146"/>
      <c r="H129" s="146"/>
      <c r="I129" s="146"/>
      <c r="J129" s="146"/>
    </row>
    <row r="130" spans="1:12" ht="28.5">
      <c r="A130" s="85" t="s">
        <v>259</v>
      </c>
      <c r="B130" s="78" t="s">
        <v>260</v>
      </c>
      <c r="C130" s="79" t="s">
        <v>36</v>
      </c>
      <c r="D130" s="146"/>
      <c r="E130" s="146"/>
      <c r="F130" s="146"/>
      <c r="G130" s="146"/>
      <c r="H130" s="146"/>
      <c r="I130" s="146"/>
      <c r="J130" s="146"/>
    </row>
    <row r="131" spans="1:12">
      <c r="A131" s="85" t="s">
        <v>261</v>
      </c>
      <c r="B131" s="78" t="s">
        <v>255</v>
      </c>
      <c r="C131" s="79" t="s">
        <v>36</v>
      </c>
      <c r="D131" s="146"/>
      <c r="E131" s="146"/>
      <c r="F131" s="146"/>
      <c r="G131" s="146"/>
      <c r="H131" s="146"/>
      <c r="I131" s="146"/>
      <c r="J131" s="146"/>
    </row>
    <row r="132" spans="1:12" ht="28.5">
      <c r="A132" s="85" t="s">
        <v>262</v>
      </c>
      <c r="B132" s="80" t="s">
        <v>253</v>
      </c>
      <c r="C132" s="79" t="s">
        <v>36</v>
      </c>
      <c r="D132" s="146"/>
      <c r="E132" s="146"/>
      <c r="F132" s="146"/>
      <c r="G132" s="146"/>
      <c r="H132" s="146"/>
      <c r="I132" s="146"/>
      <c r="J132" s="146"/>
    </row>
    <row r="133" spans="1:12" ht="28.5">
      <c r="A133" s="85" t="s">
        <v>263</v>
      </c>
      <c r="B133" s="80" t="s">
        <v>264</v>
      </c>
      <c r="C133" s="79" t="s">
        <v>36</v>
      </c>
      <c r="D133" s="147"/>
      <c r="E133" s="147"/>
      <c r="F133" s="147"/>
      <c r="G133" s="147"/>
      <c r="H133" s="147"/>
      <c r="I133" s="147"/>
      <c r="J133" s="147"/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46"/>
      <c r="E134" s="146"/>
      <c r="F134" s="146"/>
      <c r="G134" s="146"/>
      <c r="H134" s="146"/>
      <c r="I134" s="146"/>
      <c r="J134" s="146"/>
    </row>
    <row r="135" spans="1:12" ht="28.5">
      <c r="A135" s="85" t="s">
        <v>267</v>
      </c>
      <c r="B135" s="80" t="s">
        <v>268</v>
      </c>
      <c r="C135" s="79" t="s">
        <v>36</v>
      </c>
      <c r="D135" s="146"/>
      <c r="E135" s="146"/>
      <c r="F135" s="146"/>
      <c r="G135" s="146"/>
      <c r="H135" s="146"/>
      <c r="I135" s="146"/>
      <c r="J135" s="146"/>
    </row>
    <row r="136" spans="1:12" ht="15">
      <c r="A136" s="72" t="s">
        <v>269</v>
      </c>
      <c r="B136" s="81" t="s">
        <v>270</v>
      </c>
      <c r="C136" s="73"/>
      <c r="D136" s="146"/>
      <c r="E136" s="146"/>
      <c r="F136" s="146"/>
      <c r="G136" s="146"/>
      <c r="H136" s="146"/>
      <c r="I136" s="146"/>
      <c r="J136" s="146"/>
    </row>
    <row r="137" spans="1:12">
      <c r="A137" s="85" t="s">
        <v>271</v>
      </c>
      <c r="B137" s="78" t="s">
        <v>272</v>
      </c>
      <c r="C137" s="79" t="s">
        <v>36</v>
      </c>
      <c r="D137" s="146"/>
      <c r="E137" s="146"/>
      <c r="F137" s="146"/>
      <c r="G137" s="146"/>
      <c r="H137" s="146"/>
      <c r="I137" s="146"/>
      <c r="J137" s="146"/>
    </row>
    <row r="138" spans="1:12" ht="28.5">
      <c r="A138" s="85" t="s">
        <v>273</v>
      </c>
      <c r="B138" s="78" t="s">
        <v>274</v>
      </c>
      <c r="C138" s="79" t="s">
        <v>36</v>
      </c>
      <c r="D138" s="146"/>
      <c r="E138" s="146"/>
      <c r="F138" s="146"/>
      <c r="G138" s="146"/>
      <c r="H138" s="146"/>
      <c r="I138" s="146"/>
      <c r="J138" s="146"/>
    </row>
    <row r="139" spans="1:12" ht="28.5">
      <c r="A139" s="85" t="s">
        <v>275</v>
      </c>
      <c r="B139" s="80" t="s">
        <v>276</v>
      </c>
      <c r="C139" s="79" t="s">
        <v>36</v>
      </c>
      <c r="D139" s="146"/>
      <c r="E139" s="146"/>
      <c r="F139" s="146"/>
      <c r="G139" s="146"/>
      <c r="H139" s="146"/>
      <c r="I139" s="146"/>
      <c r="J139" s="146"/>
    </row>
    <row r="140" spans="1:12" ht="28.5">
      <c r="A140" s="85" t="s">
        <v>277</v>
      </c>
      <c r="B140" s="80" t="s">
        <v>278</v>
      </c>
      <c r="C140" s="79" t="s">
        <v>279</v>
      </c>
      <c r="D140" s="146"/>
      <c r="E140" s="146"/>
      <c r="F140" s="146"/>
      <c r="G140" s="146"/>
      <c r="H140" s="146"/>
      <c r="I140" s="146"/>
      <c r="J140" s="146"/>
    </row>
    <row r="141" spans="1:12">
      <c r="A141" s="85" t="s">
        <v>280</v>
      </c>
      <c r="B141" s="78" t="s">
        <v>281</v>
      </c>
      <c r="C141" s="79" t="s">
        <v>36</v>
      </c>
      <c r="D141" s="146"/>
      <c r="E141" s="146"/>
      <c r="F141" s="146"/>
      <c r="G141" s="146"/>
      <c r="H141" s="146"/>
      <c r="I141" s="146"/>
      <c r="J141" s="146"/>
    </row>
    <row r="142" spans="1:12">
      <c r="A142" s="85" t="s">
        <v>282</v>
      </c>
      <c r="B142" s="78" t="s">
        <v>283</v>
      </c>
      <c r="C142" s="79" t="s">
        <v>36</v>
      </c>
      <c r="D142" s="146"/>
      <c r="E142" s="146"/>
      <c r="F142" s="146"/>
      <c r="G142" s="146"/>
      <c r="H142" s="146"/>
      <c r="I142" s="146"/>
      <c r="J142" s="146"/>
    </row>
    <row r="143" spans="1:12">
      <c r="A143" s="85" t="s">
        <v>284</v>
      </c>
      <c r="B143" s="78" t="s">
        <v>285</v>
      </c>
      <c r="C143" s="79" t="s">
        <v>36</v>
      </c>
      <c r="D143" s="146"/>
      <c r="E143" s="146"/>
      <c r="F143" s="146"/>
      <c r="G143" s="146"/>
      <c r="H143" s="146"/>
      <c r="I143" s="146"/>
      <c r="J143" s="146"/>
    </row>
    <row r="144" spans="1:12">
      <c r="A144" s="85" t="s">
        <v>286</v>
      </c>
      <c r="B144" s="78" t="s">
        <v>287</v>
      </c>
      <c r="C144" s="79" t="s">
        <v>36</v>
      </c>
      <c r="D144" s="146"/>
      <c r="E144" s="146"/>
      <c r="F144" s="146"/>
      <c r="G144" s="146"/>
      <c r="H144" s="146"/>
      <c r="I144" s="146"/>
      <c r="J144" s="146"/>
    </row>
    <row r="145" spans="1:10" ht="28.5">
      <c r="A145" s="85" t="s">
        <v>288</v>
      </c>
      <c r="B145" s="78" t="s">
        <v>289</v>
      </c>
      <c r="C145" s="79" t="s">
        <v>279</v>
      </c>
      <c r="D145" s="146"/>
      <c r="E145" s="146"/>
      <c r="F145" s="146"/>
      <c r="G145" s="146"/>
      <c r="H145" s="146"/>
      <c r="I145" s="146"/>
      <c r="J145" s="146"/>
    </row>
    <row r="146" spans="1:10" ht="42.75">
      <c r="A146" s="85" t="s">
        <v>290</v>
      </c>
      <c r="B146" s="80" t="s">
        <v>291</v>
      </c>
      <c r="C146" s="79" t="s">
        <v>36</v>
      </c>
      <c r="D146" s="146"/>
      <c r="E146" s="146"/>
      <c r="F146" s="146"/>
      <c r="G146" s="146"/>
      <c r="H146" s="146"/>
      <c r="I146" s="146"/>
      <c r="J146" s="146"/>
    </row>
    <row r="147" spans="1:10" ht="28.5">
      <c r="A147" s="85" t="s">
        <v>292</v>
      </c>
      <c r="B147" s="78" t="s">
        <v>293</v>
      </c>
      <c r="C147" s="79" t="s">
        <v>36</v>
      </c>
      <c r="D147" s="146"/>
      <c r="E147" s="146"/>
      <c r="F147" s="146"/>
      <c r="G147" s="146"/>
      <c r="H147" s="146"/>
      <c r="I147" s="146"/>
      <c r="J147" s="146"/>
    </row>
    <row r="148" spans="1:10" ht="15">
      <c r="A148" s="90">
        <v>10</v>
      </c>
      <c r="B148" s="91" t="s">
        <v>294</v>
      </c>
      <c r="C148" s="92"/>
      <c r="D148" s="146"/>
      <c r="E148" s="146"/>
      <c r="F148" s="146"/>
      <c r="G148" s="146"/>
      <c r="H148" s="146"/>
      <c r="I148" s="146"/>
      <c r="J148" s="146"/>
    </row>
    <row r="149" spans="1:10" ht="15">
      <c r="A149" s="72" t="s">
        <v>295</v>
      </c>
      <c r="B149" s="81" t="s">
        <v>296</v>
      </c>
      <c r="C149" s="73"/>
      <c r="D149" s="146"/>
      <c r="E149" s="146"/>
      <c r="F149" s="146"/>
      <c r="G149" s="146"/>
      <c r="H149" s="146"/>
      <c r="I149" s="146"/>
      <c r="J149" s="146"/>
    </row>
    <row r="150" spans="1:10" ht="28.5">
      <c r="A150" s="85" t="s">
        <v>297</v>
      </c>
      <c r="B150" s="83" t="s">
        <v>298</v>
      </c>
      <c r="C150" s="79" t="s">
        <v>36</v>
      </c>
      <c r="D150" s="146"/>
      <c r="E150" s="146"/>
      <c r="F150" s="146"/>
      <c r="G150" s="146"/>
      <c r="H150" s="146"/>
      <c r="I150" s="146"/>
      <c r="J150" s="146"/>
    </row>
    <row r="151" spans="1:10" ht="28.5">
      <c r="A151" s="85" t="s">
        <v>299</v>
      </c>
      <c r="B151" s="82" t="s">
        <v>300</v>
      </c>
      <c r="C151" s="79" t="s">
        <v>36</v>
      </c>
      <c r="D151" s="146"/>
      <c r="E151" s="146"/>
      <c r="F151" s="146"/>
      <c r="G151" s="146"/>
      <c r="H151" s="146"/>
      <c r="I151" s="146"/>
      <c r="J151" s="146"/>
    </row>
    <row r="152" spans="1:10" ht="71.25">
      <c r="A152" s="85" t="s">
        <v>301</v>
      </c>
      <c r="B152" s="82" t="s">
        <v>302</v>
      </c>
      <c r="C152" s="79" t="s">
        <v>36</v>
      </c>
      <c r="D152" s="146"/>
      <c r="E152" s="146"/>
      <c r="F152" s="146"/>
      <c r="G152" s="146"/>
      <c r="H152" s="146"/>
      <c r="I152" s="146"/>
      <c r="J152" s="146"/>
    </row>
    <row r="153" spans="1:10" ht="28.5">
      <c r="A153" s="85" t="s">
        <v>303</v>
      </c>
      <c r="B153" s="82" t="s">
        <v>304</v>
      </c>
      <c r="C153" s="79" t="s">
        <v>36</v>
      </c>
      <c r="D153" s="146"/>
      <c r="E153" s="146"/>
      <c r="F153" s="146"/>
      <c r="G153" s="146"/>
      <c r="H153" s="146"/>
      <c r="I153" s="146"/>
      <c r="J153" s="146"/>
    </row>
    <row r="154" spans="1:10" ht="42.75">
      <c r="A154" s="85" t="s">
        <v>305</v>
      </c>
      <c r="B154" s="82" t="s">
        <v>306</v>
      </c>
      <c r="C154" s="79" t="s">
        <v>36</v>
      </c>
      <c r="D154" s="146"/>
      <c r="E154" s="146"/>
      <c r="F154" s="146"/>
      <c r="G154" s="146"/>
      <c r="H154" s="146"/>
      <c r="I154" s="146"/>
      <c r="J154" s="146"/>
    </row>
    <row r="155" spans="1:10">
      <c r="A155" s="85" t="s">
        <v>307</v>
      </c>
      <c r="B155" s="82" t="s">
        <v>308</v>
      </c>
      <c r="C155" s="79" t="s">
        <v>36</v>
      </c>
      <c r="D155" s="146"/>
      <c r="E155" s="146"/>
      <c r="F155" s="146"/>
      <c r="G155" s="146"/>
      <c r="H155" s="146"/>
      <c r="I155" s="146"/>
      <c r="J155" s="146"/>
    </row>
    <row r="156" spans="1:10">
      <c r="A156" s="85" t="s">
        <v>309</v>
      </c>
      <c r="B156" s="82" t="s">
        <v>310</v>
      </c>
      <c r="C156" s="79" t="s">
        <v>36</v>
      </c>
      <c r="D156" s="146"/>
      <c r="E156" s="146"/>
      <c r="F156" s="146"/>
      <c r="G156" s="146"/>
      <c r="H156" s="146"/>
      <c r="I156" s="146"/>
      <c r="J156" s="146"/>
    </row>
    <row r="157" spans="1:10">
      <c r="A157" s="85" t="s">
        <v>311</v>
      </c>
      <c r="B157" s="82" t="s">
        <v>312</v>
      </c>
      <c r="C157" s="79" t="s">
        <v>36</v>
      </c>
      <c r="D157" s="146"/>
      <c r="E157" s="146"/>
      <c r="F157" s="146"/>
      <c r="G157" s="146"/>
      <c r="H157" s="146"/>
      <c r="I157" s="146"/>
      <c r="J157" s="146"/>
    </row>
    <row r="158" spans="1:10" ht="42.75">
      <c r="A158" s="85" t="s">
        <v>313</v>
      </c>
      <c r="B158" s="82" t="s">
        <v>314</v>
      </c>
      <c r="C158" s="79" t="s">
        <v>36</v>
      </c>
      <c r="D158" s="146"/>
      <c r="E158" s="146"/>
      <c r="F158" s="146"/>
      <c r="G158" s="146"/>
      <c r="H158" s="146"/>
      <c r="I158" s="146"/>
      <c r="J158" s="146"/>
    </row>
    <row r="159" spans="1:10" ht="28.5">
      <c r="A159" s="85" t="s">
        <v>315</v>
      </c>
      <c r="B159" s="82" t="s">
        <v>316</v>
      </c>
      <c r="C159" s="79" t="s">
        <v>36</v>
      </c>
      <c r="D159" s="146"/>
      <c r="E159" s="146"/>
      <c r="F159" s="146"/>
      <c r="G159" s="146"/>
      <c r="H159" s="146"/>
      <c r="I159" s="146"/>
      <c r="J159" s="146"/>
    </row>
    <row r="160" spans="1:10" ht="28.5">
      <c r="A160" s="85" t="s">
        <v>317</v>
      </c>
      <c r="B160" s="83" t="s">
        <v>318</v>
      </c>
      <c r="C160" s="79" t="s">
        <v>60</v>
      </c>
      <c r="D160" s="146"/>
      <c r="E160" s="146"/>
      <c r="F160" s="146"/>
      <c r="G160" s="146"/>
      <c r="H160" s="146"/>
      <c r="I160" s="146"/>
      <c r="J160" s="146"/>
    </row>
    <row r="161" spans="1:10">
      <c r="A161" s="85" t="s">
        <v>319</v>
      </c>
      <c r="B161" s="82" t="s">
        <v>320</v>
      </c>
      <c r="C161" s="79" t="s">
        <v>60</v>
      </c>
      <c r="D161" s="146"/>
      <c r="E161" s="146"/>
      <c r="F161" s="146"/>
      <c r="G161" s="146"/>
      <c r="H161" s="146"/>
      <c r="I161" s="146"/>
      <c r="J161" s="146"/>
    </row>
    <row r="162" spans="1:10">
      <c r="A162" s="85" t="s">
        <v>321</v>
      </c>
      <c r="B162" s="82" t="s">
        <v>322</v>
      </c>
      <c r="C162" s="79" t="s">
        <v>60</v>
      </c>
      <c r="D162" s="146"/>
      <c r="E162" s="146"/>
      <c r="F162" s="146"/>
      <c r="G162" s="146"/>
      <c r="H162" s="146"/>
      <c r="I162" s="146"/>
      <c r="J162" s="146"/>
    </row>
    <row r="163" spans="1:10" ht="28.5">
      <c r="A163" s="85" t="s">
        <v>323</v>
      </c>
      <c r="B163" s="82" t="s">
        <v>324</v>
      </c>
      <c r="C163" s="79" t="s">
        <v>36</v>
      </c>
      <c r="D163" s="146"/>
      <c r="E163" s="146"/>
      <c r="F163" s="146"/>
      <c r="G163" s="146"/>
      <c r="H163" s="146"/>
      <c r="I163" s="146"/>
      <c r="J163" s="146"/>
    </row>
    <row r="164" spans="1:10" ht="28.5">
      <c r="A164" s="85" t="s">
        <v>325</v>
      </c>
      <c r="B164" s="83" t="s">
        <v>478</v>
      </c>
      <c r="C164" s="79" t="s">
        <v>36</v>
      </c>
      <c r="D164" s="146"/>
      <c r="E164" s="146"/>
      <c r="F164" s="146"/>
      <c r="G164" s="146"/>
      <c r="H164" s="146"/>
      <c r="I164" s="146"/>
      <c r="J164" s="146"/>
    </row>
    <row r="165" spans="1:10">
      <c r="A165" s="85" t="s">
        <v>327</v>
      </c>
      <c r="B165" s="82" t="s">
        <v>328</v>
      </c>
      <c r="C165" s="79" t="s">
        <v>36</v>
      </c>
      <c r="D165" s="146"/>
      <c r="E165" s="146"/>
      <c r="F165" s="146"/>
      <c r="G165" s="146"/>
      <c r="H165" s="146"/>
      <c r="I165" s="146"/>
      <c r="J165" s="146"/>
    </row>
    <row r="166" spans="1:10" ht="28.5">
      <c r="A166" s="85" t="s">
        <v>329</v>
      </c>
      <c r="B166" s="82" t="s">
        <v>330</v>
      </c>
      <c r="C166" s="79" t="s">
        <v>36</v>
      </c>
      <c r="D166" s="146"/>
      <c r="E166" s="146"/>
      <c r="F166" s="146"/>
      <c r="G166" s="146"/>
      <c r="H166" s="146"/>
      <c r="I166" s="146"/>
      <c r="J166" s="146"/>
    </row>
    <row r="167" spans="1:10" ht="28.5">
      <c r="A167" s="85" t="s">
        <v>331</v>
      </c>
      <c r="B167" s="82" t="s">
        <v>332</v>
      </c>
      <c r="C167" s="79" t="s">
        <v>36</v>
      </c>
      <c r="D167" s="146"/>
      <c r="E167" s="146"/>
      <c r="F167" s="146"/>
      <c r="G167" s="146"/>
      <c r="H167" s="146"/>
      <c r="I167" s="146"/>
      <c r="J167" s="146"/>
    </row>
    <row r="168" spans="1:10" ht="28.5">
      <c r="A168" s="85" t="s">
        <v>333</v>
      </c>
      <c r="B168" s="83" t="s">
        <v>334</v>
      </c>
      <c r="C168" s="79" t="s">
        <v>36</v>
      </c>
      <c r="D168" s="146"/>
      <c r="E168" s="146"/>
      <c r="F168" s="146"/>
      <c r="G168" s="146"/>
      <c r="H168" s="146"/>
      <c r="I168" s="146"/>
      <c r="J168" s="146"/>
    </row>
    <row r="169" spans="1:10" ht="42.75">
      <c r="A169" s="85" t="s">
        <v>335</v>
      </c>
      <c r="B169" s="82" t="s">
        <v>336</v>
      </c>
      <c r="C169" s="79" t="s">
        <v>36</v>
      </c>
      <c r="D169" s="146"/>
      <c r="E169" s="146"/>
      <c r="F169" s="146"/>
      <c r="G169" s="146"/>
      <c r="H169" s="146"/>
      <c r="I169" s="146"/>
      <c r="J169" s="146"/>
    </row>
    <row r="170" spans="1:10" ht="15">
      <c r="A170" s="72" t="s">
        <v>337</v>
      </c>
      <c r="B170" s="81" t="s">
        <v>338</v>
      </c>
      <c r="C170" s="73"/>
      <c r="D170" s="146"/>
      <c r="E170" s="146"/>
      <c r="F170" s="146"/>
      <c r="G170" s="146"/>
      <c r="H170" s="146"/>
      <c r="I170" s="146"/>
      <c r="J170" s="146"/>
    </row>
    <row r="171" spans="1:10" ht="28.5">
      <c r="A171" s="85" t="s">
        <v>339</v>
      </c>
      <c r="B171" s="83" t="s">
        <v>340</v>
      </c>
      <c r="C171" s="79" t="s">
        <v>36</v>
      </c>
      <c r="D171" s="146"/>
      <c r="E171" s="146"/>
      <c r="F171" s="146"/>
      <c r="G171" s="146"/>
      <c r="H171" s="146"/>
      <c r="I171" s="146"/>
      <c r="J171" s="146"/>
    </row>
    <row r="172" spans="1:10" ht="28.5">
      <c r="A172" s="85" t="s">
        <v>341</v>
      </c>
      <c r="B172" s="83" t="s">
        <v>342</v>
      </c>
      <c r="C172" s="79" t="s">
        <v>36</v>
      </c>
      <c r="D172" s="146"/>
      <c r="E172" s="146"/>
      <c r="F172" s="146"/>
      <c r="G172" s="146"/>
      <c r="H172" s="146"/>
      <c r="I172" s="146"/>
      <c r="J172" s="146"/>
    </row>
    <row r="173" spans="1:10" ht="28.5">
      <c r="A173" s="85" t="s">
        <v>343</v>
      </c>
      <c r="B173" s="83" t="s">
        <v>344</v>
      </c>
      <c r="C173" s="79" t="s">
        <v>36</v>
      </c>
      <c r="D173" s="146"/>
      <c r="E173" s="146"/>
      <c r="F173" s="146"/>
      <c r="G173" s="146"/>
      <c r="H173" s="146"/>
      <c r="I173" s="146"/>
      <c r="J173" s="146"/>
    </row>
    <row r="174" spans="1:10">
      <c r="A174" s="85" t="s">
        <v>345</v>
      </c>
      <c r="B174" s="82" t="s">
        <v>346</v>
      </c>
      <c r="C174" s="79" t="s">
        <v>36</v>
      </c>
      <c r="D174" s="146"/>
      <c r="E174" s="146"/>
      <c r="F174" s="146"/>
      <c r="G174" s="146"/>
      <c r="H174" s="146"/>
      <c r="I174" s="146"/>
      <c r="J174" s="146"/>
    </row>
    <row r="175" spans="1:10">
      <c r="A175" s="85" t="s">
        <v>347</v>
      </c>
      <c r="B175" s="82" t="s">
        <v>348</v>
      </c>
      <c r="C175" s="79" t="s">
        <v>36</v>
      </c>
      <c r="D175" s="146"/>
      <c r="E175" s="146"/>
      <c r="F175" s="146"/>
      <c r="G175" s="146"/>
      <c r="H175" s="146"/>
      <c r="I175" s="146"/>
      <c r="J175" s="146"/>
    </row>
    <row r="176" spans="1:10">
      <c r="A176" s="85" t="s">
        <v>349</v>
      </c>
      <c r="B176" s="82" t="s">
        <v>350</v>
      </c>
      <c r="C176" s="79" t="s">
        <v>351</v>
      </c>
      <c r="D176" s="146"/>
      <c r="E176" s="146"/>
      <c r="F176" s="146"/>
      <c r="G176" s="146"/>
      <c r="H176" s="146"/>
      <c r="I176" s="146"/>
      <c r="J176" s="146"/>
    </row>
    <row r="177" spans="1:10" ht="28.5">
      <c r="A177" s="85" t="s">
        <v>352</v>
      </c>
      <c r="B177" s="82" t="s">
        <v>353</v>
      </c>
      <c r="C177" s="79" t="s">
        <v>36</v>
      </c>
      <c r="D177" s="146"/>
      <c r="E177" s="146"/>
      <c r="F177" s="146"/>
      <c r="G177" s="146"/>
      <c r="H177" s="146"/>
      <c r="I177" s="146"/>
      <c r="J177" s="146"/>
    </row>
    <row r="178" spans="1:10" ht="28.5">
      <c r="A178" s="85" t="s">
        <v>354</v>
      </c>
      <c r="B178" s="83" t="s">
        <v>479</v>
      </c>
      <c r="C178" s="79" t="s">
        <v>351</v>
      </c>
      <c r="D178" s="146"/>
      <c r="E178" s="146"/>
      <c r="F178" s="146"/>
      <c r="G178" s="146"/>
      <c r="H178" s="146"/>
      <c r="I178" s="146"/>
      <c r="J178" s="146"/>
    </row>
    <row r="179" spans="1:10">
      <c r="A179" s="85" t="s">
        <v>356</v>
      </c>
      <c r="B179" s="82" t="s">
        <v>357</v>
      </c>
      <c r="C179" s="79" t="s">
        <v>36</v>
      </c>
      <c r="D179" s="146"/>
      <c r="E179" s="146"/>
      <c r="F179" s="146"/>
      <c r="G179" s="146"/>
      <c r="H179" s="146"/>
      <c r="I179" s="146"/>
      <c r="J179" s="146"/>
    </row>
    <row r="180" spans="1:10" ht="28.5">
      <c r="A180" s="85" t="s">
        <v>358</v>
      </c>
      <c r="B180" s="83" t="s">
        <v>480</v>
      </c>
      <c r="C180" s="79" t="s">
        <v>36</v>
      </c>
      <c r="D180" s="146"/>
      <c r="E180" s="146"/>
      <c r="F180" s="146"/>
      <c r="G180" s="146"/>
      <c r="H180" s="146"/>
      <c r="I180" s="146"/>
      <c r="J180" s="146"/>
    </row>
    <row r="181" spans="1:10" ht="28.5">
      <c r="A181" s="85" t="s">
        <v>360</v>
      </c>
      <c r="B181" s="83" t="s">
        <v>481</v>
      </c>
      <c r="C181" s="79" t="s">
        <v>36</v>
      </c>
      <c r="D181" s="146"/>
      <c r="E181" s="146"/>
      <c r="F181" s="146"/>
      <c r="G181" s="146"/>
      <c r="H181" s="146"/>
      <c r="I181" s="146"/>
      <c r="J181" s="146"/>
    </row>
    <row r="182" spans="1:10" ht="28.5">
      <c r="A182" s="85" t="s">
        <v>362</v>
      </c>
      <c r="B182" s="82" t="s">
        <v>363</v>
      </c>
      <c r="C182" s="79" t="s">
        <v>36</v>
      </c>
      <c r="D182" s="146"/>
      <c r="E182" s="146"/>
      <c r="F182" s="146"/>
      <c r="G182" s="146"/>
      <c r="H182" s="146"/>
      <c r="I182" s="146"/>
      <c r="J182" s="146"/>
    </row>
    <row r="183" spans="1:10" ht="28.5">
      <c r="A183" s="85" t="s">
        <v>364</v>
      </c>
      <c r="B183" s="82" t="s">
        <v>365</v>
      </c>
      <c r="C183" s="79" t="s">
        <v>36</v>
      </c>
      <c r="D183" s="146"/>
      <c r="E183" s="146"/>
      <c r="F183" s="146"/>
      <c r="G183" s="146"/>
      <c r="H183" s="146"/>
      <c r="I183" s="146"/>
      <c r="J183" s="146"/>
    </row>
    <row r="184" spans="1:10">
      <c r="A184" s="85" t="s">
        <v>366</v>
      </c>
      <c r="B184" s="82" t="s">
        <v>367</v>
      </c>
      <c r="C184" s="79" t="s">
        <v>36</v>
      </c>
      <c r="D184" s="146"/>
      <c r="E184" s="146"/>
      <c r="F184" s="146"/>
      <c r="G184" s="146"/>
      <c r="H184" s="146"/>
      <c r="I184" s="146"/>
      <c r="J184" s="146"/>
    </row>
    <row r="185" spans="1:10" ht="15">
      <c r="A185" s="72" t="s">
        <v>368</v>
      </c>
      <c r="B185" s="81" t="s">
        <v>369</v>
      </c>
      <c r="C185" s="73"/>
      <c r="D185" s="146"/>
      <c r="E185" s="146"/>
      <c r="F185" s="146"/>
      <c r="G185" s="146"/>
      <c r="H185" s="146"/>
      <c r="I185" s="146"/>
      <c r="J185" s="146"/>
    </row>
    <row r="186" spans="1:10" ht="42.75">
      <c r="A186" s="85" t="s">
        <v>370</v>
      </c>
      <c r="B186" s="83" t="s">
        <v>482</v>
      </c>
      <c r="C186" s="79" t="s">
        <v>36</v>
      </c>
      <c r="D186" s="146"/>
      <c r="E186" s="146"/>
      <c r="F186" s="146"/>
      <c r="G186" s="146"/>
      <c r="H186" s="146"/>
      <c r="I186" s="146"/>
      <c r="J186" s="146"/>
    </row>
    <row r="187" spans="1:10" ht="28.5">
      <c r="A187" s="85" t="s">
        <v>372</v>
      </c>
      <c r="B187" s="83" t="s">
        <v>483</v>
      </c>
      <c r="C187" s="79" t="s">
        <v>36</v>
      </c>
      <c r="D187" s="146"/>
      <c r="E187" s="146"/>
      <c r="F187" s="146"/>
      <c r="G187" s="146"/>
      <c r="H187" s="146"/>
      <c r="I187" s="146"/>
      <c r="J187" s="146"/>
    </row>
    <row r="188" spans="1:10" ht="28.5">
      <c r="A188" s="85" t="s">
        <v>374</v>
      </c>
      <c r="B188" s="83" t="s">
        <v>484</v>
      </c>
      <c r="C188" s="79" t="s">
        <v>36</v>
      </c>
      <c r="D188" s="146"/>
      <c r="E188" s="146"/>
      <c r="F188" s="146"/>
      <c r="G188" s="146"/>
      <c r="H188" s="146"/>
      <c r="I188" s="146"/>
      <c r="J188" s="146"/>
    </row>
    <row r="189" spans="1:10">
      <c r="A189" s="85" t="s">
        <v>376</v>
      </c>
      <c r="B189" s="82" t="s">
        <v>377</v>
      </c>
      <c r="C189" s="79" t="s">
        <v>36</v>
      </c>
      <c r="D189" s="146"/>
      <c r="E189" s="146"/>
      <c r="F189" s="146"/>
      <c r="G189" s="146"/>
      <c r="H189" s="146"/>
      <c r="I189" s="146"/>
      <c r="J189" s="146"/>
    </row>
    <row r="190" spans="1:10" ht="28.5">
      <c r="A190" s="85" t="s">
        <v>378</v>
      </c>
      <c r="B190" s="83" t="s">
        <v>379</v>
      </c>
      <c r="C190" s="79" t="s">
        <v>36</v>
      </c>
      <c r="D190" s="146"/>
      <c r="E190" s="146"/>
      <c r="F190" s="146"/>
      <c r="G190" s="146"/>
      <c r="H190" s="146"/>
      <c r="I190" s="146"/>
      <c r="J190" s="146"/>
    </row>
    <row r="191" spans="1:10">
      <c r="A191" s="85" t="s">
        <v>380</v>
      </c>
      <c r="B191" s="82" t="s">
        <v>346</v>
      </c>
      <c r="C191" s="79" t="s">
        <v>36</v>
      </c>
      <c r="D191" s="146"/>
      <c r="E191" s="146"/>
      <c r="F191" s="146"/>
      <c r="G191" s="146"/>
      <c r="H191" s="146"/>
      <c r="I191" s="146"/>
      <c r="J191" s="146"/>
    </row>
    <row r="192" spans="1:10" ht="28.5">
      <c r="A192" s="85" t="s">
        <v>381</v>
      </c>
      <c r="B192" s="82" t="s">
        <v>365</v>
      </c>
      <c r="C192" s="79" t="s">
        <v>36</v>
      </c>
      <c r="D192" s="146"/>
      <c r="E192" s="146"/>
      <c r="F192" s="146"/>
      <c r="G192" s="146"/>
      <c r="H192" s="146"/>
      <c r="I192" s="146"/>
      <c r="J192" s="146"/>
    </row>
    <row r="193" spans="1:10" ht="28.5">
      <c r="A193" s="85" t="s">
        <v>382</v>
      </c>
      <c r="B193" s="83" t="s">
        <v>485</v>
      </c>
      <c r="C193" s="79" t="s">
        <v>36</v>
      </c>
      <c r="D193" s="146"/>
      <c r="E193" s="146"/>
      <c r="F193" s="146"/>
      <c r="G193" s="146"/>
      <c r="H193" s="146"/>
      <c r="I193" s="146"/>
      <c r="J193" s="146"/>
    </row>
    <row r="194" spans="1:10" ht="15">
      <c r="A194" s="72" t="s">
        <v>384</v>
      </c>
      <c r="B194" s="81" t="s">
        <v>385</v>
      </c>
      <c r="C194" s="73"/>
      <c r="D194" s="146"/>
      <c r="E194" s="146"/>
      <c r="F194" s="146"/>
      <c r="G194" s="146"/>
      <c r="H194" s="146"/>
      <c r="I194" s="146"/>
      <c r="J194" s="146"/>
    </row>
    <row r="195" spans="1:10" ht="28.5">
      <c r="A195" s="85" t="s">
        <v>386</v>
      </c>
      <c r="B195" s="82" t="s">
        <v>387</v>
      </c>
      <c r="C195" s="79" t="s">
        <v>36</v>
      </c>
      <c r="D195" s="146"/>
      <c r="E195" s="146"/>
      <c r="F195" s="146"/>
      <c r="G195" s="146"/>
      <c r="H195" s="146"/>
      <c r="I195" s="146"/>
      <c r="J195" s="146"/>
    </row>
    <row r="196" spans="1:10" ht="28.5">
      <c r="A196" s="85" t="s">
        <v>388</v>
      </c>
      <c r="B196" s="82" t="s">
        <v>389</v>
      </c>
      <c r="C196" s="79" t="s">
        <v>36</v>
      </c>
      <c r="D196" s="146"/>
      <c r="E196" s="146"/>
      <c r="F196" s="146"/>
      <c r="G196" s="146"/>
      <c r="H196" s="146"/>
      <c r="I196" s="146"/>
      <c r="J196" s="146"/>
    </row>
    <row r="197" spans="1:10" ht="28.5">
      <c r="A197" s="85" t="s">
        <v>390</v>
      </c>
      <c r="B197" s="82" t="s">
        <v>391</v>
      </c>
      <c r="C197" s="79" t="s">
        <v>36</v>
      </c>
      <c r="D197" s="146"/>
      <c r="E197" s="146"/>
      <c r="F197" s="146"/>
      <c r="G197" s="146"/>
      <c r="H197" s="146"/>
      <c r="I197" s="146"/>
      <c r="J197" s="146"/>
    </row>
    <row r="198" spans="1:10" ht="28.5">
      <c r="A198" s="85" t="s">
        <v>392</v>
      </c>
      <c r="B198" s="82" t="s">
        <v>393</v>
      </c>
      <c r="C198" s="79" t="s">
        <v>279</v>
      </c>
      <c r="D198" s="146"/>
      <c r="E198" s="146"/>
      <c r="F198" s="146"/>
      <c r="G198" s="146"/>
      <c r="H198" s="146"/>
      <c r="I198" s="146"/>
      <c r="J198" s="146"/>
    </row>
    <row r="199" spans="1:10" ht="15">
      <c r="A199" s="72" t="s">
        <v>394</v>
      </c>
      <c r="B199" s="81" t="s">
        <v>395</v>
      </c>
      <c r="C199" s="73"/>
      <c r="D199" s="146"/>
      <c r="E199" s="146"/>
      <c r="F199" s="146"/>
      <c r="G199" s="146"/>
      <c r="H199" s="146"/>
      <c r="I199" s="146"/>
      <c r="J199" s="146"/>
    </row>
    <row r="200" spans="1:10" ht="57">
      <c r="A200" s="85" t="s">
        <v>396</v>
      </c>
      <c r="B200" s="82" t="s">
        <v>397</v>
      </c>
      <c r="C200" s="79" t="s">
        <v>36</v>
      </c>
      <c r="D200" s="146"/>
      <c r="E200" s="146"/>
      <c r="F200" s="146"/>
      <c r="G200" s="146"/>
      <c r="H200" s="146"/>
      <c r="I200" s="146"/>
      <c r="J200" s="146"/>
    </row>
    <row r="201" spans="1:10" ht="28.5">
      <c r="A201" s="85" t="s">
        <v>398</v>
      </c>
      <c r="B201" s="83" t="s">
        <v>399</v>
      </c>
      <c r="C201" s="79" t="s">
        <v>60</v>
      </c>
      <c r="D201" s="146"/>
      <c r="E201" s="146"/>
      <c r="F201" s="146"/>
      <c r="G201" s="146"/>
      <c r="H201" s="146"/>
      <c r="I201" s="146"/>
      <c r="J201" s="146"/>
    </row>
    <row r="202" spans="1:10" ht="28.5">
      <c r="A202" s="85" t="s">
        <v>400</v>
      </c>
      <c r="B202" s="83" t="s">
        <v>486</v>
      </c>
      <c r="C202" s="79" t="s">
        <v>60</v>
      </c>
      <c r="D202" s="146"/>
      <c r="E202" s="146"/>
      <c r="F202" s="146"/>
      <c r="G202" s="146"/>
      <c r="H202" s="146"/>
      <c r="I202" s="146"/>
      <c r="J202" s="146"/>
    </row>
    <row r="203" spans="1:10" ht="42.75">
      <c r="A203" s="85" t="s">
        <v>402</v>
      </c>
      <c r="B203" s="82" t="s">
        <v>403</v>
      </c>
      <c r="C203" s="79" t="s">
        <v>36</v>
      </c>
      <c r="D203" s="146"/>
      <c r="E203" s="146"/>
      <c r="F203" s="146"/>
      <c r="G203" s="146"/>
      <c r="H203" s="146"/>
      <c r="I203" s="146"/>
      <c r="J203" s="146"/>
    </row>
    <row r="204" spans="1:10" ht="42.75">
      <c r="A204" s="85" t="s">
        <v>404</v>
      </c>
      <c r="B204" s="82" t="s">
        <v>405</v>
      </c>
      <c r="C204" s="79" t="s">
        <v>36</v>
      </c>
      <c r="D204" s="146"/>
      <c r="E204" s="146"/>
      <c r="F204" s="146"/>
      <c r="G204" s="146"/>
      <c r="H204" s="146"/>
      <c r="I204" s="146"/>
      <c r="J204" s="146"/>
    </row>
    <row r="205" spans="1:10" ht="15">
      <c r="A205" s="90">
        <v>11</v>
      </c>
      <c r="B205" s="91" t="s">
        <v>406</v>
      </c>
      <c r="C205" s="92"/>
      <c r="D205" s="146"/>
      <c r="E205" s="146"/>
      <c r="F205" s="146"/>
      <c r="G205" s="146"/>
      <c r="H205" s="146"/>
      <c r="I205" s="146"/>
      <c r="J205" s="146"/>
    </row>
    <row r="206" spans="1:10">
      <c r="A206" s="77" t="s">
        <v>407</v>
      </c>
      <c r="B206" s="82" t="s">
        <v>408</v>
      </c>
      <c r="C206" s="79" t="s">
        <v>60</v>
      </c>
      <c r="D206" s="146"/>
      <c r="E206" s="146"/>
      <c r="F206" s="146"/>
      <c r="G206" s="146"/>
      <c r="H206" s="146"/>
      <c r="I206" s="146"/>
      <c r="J206" s="146"/>
    </row>
    <row r="207" spans="1:10" ht="28.5">
      <c r="A207" s="77" t="s">
        <v>409</v>
      </c>
      <c r="B207" s="82" t="s">
        <v>410</v>
      </c>
      <c r="C207" s="79" t="s">
        <v>36</v>
      </c>
      <c r="D207" s="146"/>
      <c r="E207" s="146"/>
      <c r="F207" s="146"/>
      <c r="G207" s="146"/>
      <c r="H207" s="146"/>
      <c r="I207" s="146"/>
      <c r="J207" s="146"/>
    </row>
    <row r="208" spans="1:10">
      <c r="A208" s="77" t="s">
        <v>411</v>
      </c>
      <c r="B208" s="82" t="s">
        <v>412</v>
      </c>
      <c r="C208" s="79" t="s">
        <v>36</v>
      </c>
      <c r="D208" s="146"/>
      <c r="E208" s="146"/>
      <c r="F208" s="146"/>
      <c r="G208" s="146"/>
      <c r="H208" s="146"/>
      <c r="I208" s="146"/>
      <c r="J208" s="146"/>
    </row>
    <row r="209" spans="1:10" ht="15">
      <c r="A209" s="90">
        <v>12</v>
      </c>
      <c r="B209" s="91" t="s">
        <v>413</v>
      </c>
      <c r="C209" s="92"/>
      <c r="D209" s="146"/>
      <c r="E209" s="146"/>
      <c r="F209" s="146"/>
      <c r="G209" s="146"/>
      <c r="H209" s="146"/>
      <c r="I209" s="146"/>
      <c r="J209" s="146"/>
    </row>
    <row r="210" spans="1:10" ht="57">
      <c r="A210" s="77" t="s">
        <v>414</v>
      </c>
      <c r="B210" s="83" t="s">
        <v>415</v>
      </c>
      <c r="C210" s="79" t="s">
        <v>36</v>
      </c>
      <c r="D210" s="146"/>
      <c r="E210" s="146"/>
      <c r="F210" s="146"/>
      <c r="G210" s="146"/>
      <c r="H210" s="146"/>
      <c r="I210" s="146"/>
      <c r="J210" s="146"/>
    </row>
    <row r="211" spans="1:10" ht="42.75">
      <c r="A211" s="77" t="s">
        <v>416</v>
      </c>
      <c r="B211" s="83" t="s">
        <v>417</v>
      </c>
      <c r="C211" s="79" t="s">
        <v>36</v>
      </c>
      <c r="D211" s="146"/>
      <c r="E211" s="146"/>
      <c r="F211" s="146"/>
      <c r="G211" s="146"/>
      <c r="H211" s="146"/>
      <c r="I211" s="146"/>
      <c r="J211" s="146"/>
    </row>
    <row r="212" spans="1:10" ht="42.75">
      <c r="A212" s="77" t="s">
        <v>418</v>
      </c>
      <c r="B212" s="83" t="s">
        <v>419</v>
      </c>
      <c r="C212" s="79" t="s">
        <v>36</v>
      </c>
      <c r="D212" s="146"/>
      <c r="E212" s="146"/>
      <c r="F212" s="146"/>
      <c r="G212" s="146"/>
      <c r="H212" s="146"/>
      <c r="I212" s="146"/>
      <c r="J212" s="146"/>
    </row>
    <row r="213" spans="1:10" ht="57">
      <c r="A213" s="77" t="s">
        <v>420</v>
      </c>
      <c r="B213" s="82" t="s">
        <v>421</v>
      </c>
      <c r="C213" s="79" t="s">
        <v>36</v>
      </c>
      <c r="D213" s="146"/>
      <c r="E213" s="146"/>
      <c r="F213" s="146"/>
      <c r="G213" s="146"/>
      <c r="H213" s="146"/>
      <c r="I213" s="146"/>
      <c r="J213" s="146"/>
    </row>
    <row r="214" spans="1:10" ht="42.75">
      <c r="A214" s="77" t="s">
        <v>422</v>
      </c>
      <c r="B214" s="83" t="s">
        <v>487</v>
      </c>
      <c r="C214" s="79" t="s">
        <v>36</v>
      </c>
      <c r="D214" s="146"/>
      <c r="E214" s="146"/>
      <c r="F214" s="146"/>
      <c r="G214" s="146"/>
      <c r="H214" s="146"/>
      <c r="I214" s="146"/>
      <c r="J214" s="146"/>
    </row>
    <row r="215" spans="1:10" ht="42.75">
      <c r="A215" s="77" t="s">
        <v>424</v>
      </c>
      <c r="B215" s="83" t="s">
        <v>425</v>
      </c>
      <c r="C215" s="79" t="s">
        <v>36</v>
      </c>
      <c r="D215" s="146"/>
      <c r="E215" s="146"/>
      <c r="F215" s="146"/>
      <c r="G215" s="146"/>
      <c r="H215" s="146"/>
      <c r="I215" s="146"/>
      <c r="J215" s="146"/>
    </row>
    <row r="216" spans="1:10" ht="15">
      <c r="A216" s="90">
        <v>13</v>
      </c>
      <c r="B216" s="91" t="s">
        <v>426</v>
      </c>
      <c r="C216" s="92"/>
      <c r="D216" s="146"/>
      <c r="E216" s="146"/>
      <c r="F216" s="146"/>
      <c r="G216" s="146"/>
      <c r="H216" s="146"/>
      <c r="I216" s="146"/>
      <c r="J216" s="146"/>
    </row>
    <row r="217" spans="1:10">
      <c r="A217" s="77" t="s">
        <v>427</v>
      </c>
      <c r="B217" s="82" t="s">
        <v>428</v>
      </c>
      <c r="C217" s="79" t="s">
        <v>351</v>
      </c>
      <c r="D217" s="146"/>
      <c r="E217" s="146"/>
      <c r="F217" s="146"/>
      <c r="G217" s="146"/>
      <c r="H217" s="146"/>
      <c r="I217" s="146"/>
      <c r="J217" s="146"/>
    </row>
    <row r="218" spans="1:10">
      <c r="A218" s="77" t="s">
        <v>429</v>
      </c>
      <c r="B218" s="82" t="s">
        <v>430</v>
      </c>
      <c r="C218" s="79" t="s">
        <v>36</v>
      </c>
      <c r="D218" s="146"/>
      <c r="E218" s="146"/>
      <c r="F218" s="146"/>
      <c r="G218" s="146"/>
      <c r="H218" s="146"/>
      <c r="I218" s="146"/>
      <c r="J218" s="146"/>
    </row>
    <row r="219" spans="1:10">
      <c r="A219" s="77" t="s">
        <v>431</v>
      </c>
      <c r="B219" s="82" t="s">
        <v>432</v>
      </c>
      <c r="C219" s="79" t="s">
        <v>27</v>
      </c>
      <c r="D219" s="146"/>
      <c r="E219" s="146"/>
      <c r="F219" s="146"/>
      <c r="G219" s="146"/>
      <c r="H219" s="146"/>
      <c r="I219" s="146"/>
      <c r="J219" s="146"/>
    </row>
    <row r="220" spans="1:10" ht="28.5">
      <c r="A220" s="77" t="s">
        <v>433</v>
      </c>
      <c r="B220" s="82" t="s">
        <v>434</v>
      </c>
      <c r="C220" s="79" t="s">
        <v>435</v>
      </c>
      <c r="D220" s="146"/>
      <c r="E220" s="146"/>
      <c r="F220" s="146"/>
      <c r="G220" s="146"/>
      <c r="H220" s="146"/>
      <c r="I220" s="146"/>
      <c r="J220" s="146"/>
    </row>
    <row r="221" spans="1:10" ht="28.5">
      <c r="A221" s="77" t="s">
        <v>436</v>
      </c>
      <c r="B221" s="82" t="s">
        <v>437</v>
      </c>
      <c r="C221" s="79" t="s">
        <v>438</v>
      </c>
      <c r="D221" s="146"/>
      <c r="E221" s="146"/>
      <c r="F221" s="146"/>
      <c r="G221" s="146"/>
      <c r="H221" s="146"/>
      <c r="I221" s="146"/>
      <c r="J221" s="146"/>
    </row>
    <row r="222" spans="1:10" ht="15">
      <c r="A222" s="90">
        <f>'[1]BM 05'!B229</f>
        <v>14</v>
      </c>
      <c r="B222" s="91" t="str">
        <f>'[1]BM 05'!C229</f>
        <v>ITENS ADITADOS</v>
      </c>
      <c r="C222" s="92"/>
      <c r="D222" s="146"/>
      <c r="E222" s="146"/>
      <c r="F222" s="146"/>
      <c r="G222" s="146"/>
      <c r="H222" s="146"/>
      <c r="I222" s="146"/>
      <c r="J222" s="146"/>
    </row>
    <row r="223" spans="1:10" ht="15">
      <c r="A223" s="105" t="str">
        <f>'[1]BM 05'!B230</f>
        <v>14.1</v>
      </c>
      <c r="B223" s="81" t="str">
        <f>'[1]BM 05'!C230</f>
        <v>MURO DE ENTORNO</v>
      </c>
      <c r="C223" s="106"/>
      <c r="D223" s="150"/>
      <c r="E223" s="150"/>
      <c r="F223" s="150"/>
      <c r="G223" s="150"/>
      <c r="H223" s="150"/>
      <c r="I223" s="150"/>
      <c r="J223" s="150"/>
    </row>
    <row r="224" spans="1:10" ht="57">
      <c r="A224" s="107" t="str">
        <f>'[1]BM 05'!B231</f>
        <v>14.1.1</v>
      </c>
      <c r="B224" s="82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'[1]BM 05'!D231</f>
        <v>m²</v>
      </c>
      <c r="D224" s="146"/>
      <c r="E224" s="146"/>
      <c r="F224" s="146"/>
      <c r="G224" s="146"/>
      <c r="H224" s="146"/>
      <c r="I224" s="146"/>
      <c r="J224" s="146"/>
    </row>
    <row r="225" spans="1:10" ht="71.25">
      <c r="A225" s="107" t="str">
        <f>'[1]BM 05'!B232</f>
        <v>14.1.2</v>
      </c>
      <c r="B225" s="82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'[1]BM 05'!D232</f>
        <v>m²</v>
      </c>
      <c r="D225" s="147"/>
      <c r="E225" s="147"/>
      <c r="F225" s="147"/>
      <c r="G225" s="147"/>
      <c r="H225" s="147"/>
      <c r="I225" s="147"/>
      <c r="J225" s="147"/>
    </row>
    <row r="226" spans="1:10" ht="28.5">
      <c r="A226" s="107" t="str">
        <f>'[1]BM 05'!B233</f>
        <v>14.1.3</v>
      </c>
      <c r="B226" s="82" t="str">
        <f>'[1]BM 05'!C233</f>
        <v>CHAPISCO EM PAREDE COM ARGAMASSA TRAÇO T1 - 1:3 (CIMENTO / AREIA) - REVISADO 08/2015</v>
      </c>
      <c r="C226" s="79" t="str">
        <f>'[1]BM 05'!D233</f>
        <v>m²</v>
      </c>
      <c r="D226" s="146"/>
      <c r="E226" s="146"/>
      <c r="F226" s="146"/>
      <c r="G226" s="146"/>
      <c r="H226" s="146"/>
      <c r="I226" s="146"/>
      <c r="J226" s="146"/>
    </row>
    <row r="227" spans="1:10" ht="28.5">
      <c r="A227" s="107" t="str">
        <f>'[1]BM 05'!B234</f>
        <v>14.1.4</v>
      </c>
      <c r="B227" s="82" t="str">
        <f>'[1]BM 05'!C234</f>
        <v>REBOCO OU EMBOÇO EXTERNO, DE PAREDE, COM ARGAMASSA TRAÇO T5 - 1:2:8 (CIMENTO / CAL / AREIA), ESPESSURA 2,0 CM</v>
      </c>
      <c r="C227" s="79" t="str">
        <f>'[1]BM 05'!D234</f>
        <v>m²</v>
      </c>
      <c r="D227" s="146"/>
      <c r="E227" s="146"/>
      <c r="F227" s="146"/>
      <c r="G227" s="146"/>
      <c r="H227" s="146"/>
      <c r="I227" s="146"/>
      <c r="J227" s="146"/>
    </row>
    <row r="228" spans="1:10" ht="15">
      <c r="A228" s="105" t="str">
        <f>'[1]BM 05'!B235</f>
        <v>14.2</v>
      </c>
      <c r="B228" s="81" t="str">
        <f>'[1]BM 05'!C235</f>
        <v>INFRAESTRUTURA</v>
      </c>
      <c r="C228" s="108"/>
      <c r="D228" s="150"/>
      <c r="E228" s="150"/>
      <c r="F228" s="150"/>
      <c r="G228" s="150"/>
      <c r="H228" s="150"/>
      <c r="I228" s="150"/>
      <c r="J228" s="150"/>
    </row>
    <row r="229" spans="1:10" ht="71.25">
      <c r="A229" s="107" t="str">
        <f>'[1]BM 05'!B236</f>
        <v>14.2.1</v>
      </c>
      <c r="B229" s="82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'[1]BM 05'!D236</f>
        <v>m²</v>
      </c>
      <c r="D229" s="146"/>
      <c r="E229" s="146"/>
      <c r="F229" s="146"/>
      <c r="G229" s="146"/>
      <c r="H229" s="146"/>
      <c r="I229" s="146"/>
      <c r="J229" s="146"/>
    </row>
    <row r="230" spans="1:10" ht="57">
      <c r="A230" s="107" t="str">
        <f>'[1]BM 05'!B237</f>
        <v>14.2.2</v>
      </c>
      <c r="B230" s="82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'[1]BM 05'!D237</f>
        <v>m³</v>
      </c>
      <c r="D230" s="147"/>
      <c r="E230" s="147"/>
      <c r="F230" s="147"/>
      <c r="G230" s="147"/>
      <c r="H230" s="147"/>
      <c r="I230" s="147"/>
      <c r="J230" s="147"/>
    </row>
    <row r="231" spans="1:10" ht="15">
      <c r="A231" s="105" t="str">
        <f>'[1]BM 05'!B238</f>
        <v>14.3</v>
      </c>
      <c r="B231" s="81" t="str">
        <f>'[1]BM 05'!C238</f>
        <v>DIVERSOS</v>
      </c>
      <c r="C231" s="108"/>
      <c r="D231" s="150"/>
      <c r="E231" s="150"/>
      <c r="F231" s="150"/>
      <c r="G231" s="150"/>
      <c r="H231" s="150"/>
      <c r="I231" s="150"/>
      <c r="J231" s="150"/>
    </row>
    <row r="232" spans="1:10" ht="28.5">
      <c r="A232" s="107" t="str">
        <f>'[1]BM 05'!B239</f>
        <v>14.3.1</v>
      </c>
      <c r="B232" s="82" t="str">
        <f>'[1]BM 05'!C239</f>
        <v>GRADIL EM ALUMÍNIO FIXADO EM VÃOS DE JANELAS, FORMADO POR TUBOS DE 3/4". AF_04/2019 (JANELAS DA FACHADA LESTE TERREO)</v>
      </c>
      <c r="C232" s="79" t="str">
        <f>'[1]BM 05'!D239</f>
        <v>m²</v>
      </c>
      <c r="D232" s="146"/>
      <c r="E232" s="146"/>
      <c r="F232" s="146"/>
      <c r="G232" s="146"/>
      <c r="H232" s="146"/>
      <c r="I232" s="146"/>
      <c r="J232" s="146"/>
    </row>
    <row r="233" spans="1:10" ht="109.5" customHeight="1">
      <c r="A233" s="107" t="str">
        <f>'[1]BM 05'!B240</f>
        <v>14.3.2</v>
      </c>
      <c r="B233" s="82" t="str">
        <f>'[1]BM 05'!C240</f>
        <v>FORRO EM PLACAS DE GESSO, PARA AMBIENTES RESIDENCIAIS. AF_05/2017_P</v>
      </c>
      <c r="C233" s="79" t="str">
        <f>'[1]BM 05'!D240</f>
        <v>m²</v>
      </c>
      <c r="D233" s="147"/>
      <c r="E233" s="147"/>
      <c r="F233" s="147"/>
      <c r="G233" s="147"/>
      <c r="H233" s="147"/>
      <c r="I233" s="147"/>
      <c r="J233" s="147"/>
    </row>
    <row r="234" spans="1:10" ht="42.75">
      <c r="A234" s="107" t="str">
        <f>'[1]BM 05'!B241</f>
        <v>14.3.3</v>
      </c>
      <c r="B234" s="82" t="str">
        <f>'[1]BM 05'!C241</f>
        <v>Portão de abrir, 2 folhas, com quadro em tubo galvanizado 2", com barra quadrada de 3/4" na vertical e esticador redondo de 3/4", inclusive fechadura e dobradiças</v>
      </c>
      <c r="C234" s="79" t="str">
        <f>'[1]BM 05'!D241</f>
        <v>m²</v>
      </c>
      <c r="D234" s="146"/>
      <c r="E234" s="146"/>
      <c r="F234" s="146"/>
      <c r="G234" s="146"/>
      <c r="H234" s="146"/>
      <c r="I234" s="146"/>
      <c r="J234" s="146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222">
    <cfRule type="expression" dxfId="20" priority="4">
      <formula>LEN($B222)=1</formula>
    </cfRule>
  </conditionalFormatting>
  <conditionalFormatting sqref="A4:C76 A77:B77 A78:C221">
    <cfRule type="expression" dxfId="19" priority="5">
      <formula>LEN($B4)=1</formula>
    </cfRule>
  </conditionalFormatting>
  <conditionalFormatting sqref="B222:B234">
    <cfRule type="expression" dxfId="18" priority="1">
      <formula>LEN($B222)=1</formula>
    </cfRule>
  </conditionalFormatting>
  <conditionalFormatting sqref="C222">
    <cfRule type="expression" dxfId="17" priority="3">
      <formula>LEN($B222)=1</formula>
    </cfRule>
  </conditionalFormatting>
  <conditionalFormatting sqref="C224:C234">
    <cfRule type="expression" dxfId="16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A425-8333-4CDD-9A49-BFFA8A058237}">
  <sheetPr>
    <tabColor theme="5" tint="-0.249977111117893"/>
  </sheetPr>
  <dimension ref="A2:T256"/>
  <sheetViews>
    <sheetView showGridLines="0" view="pageBreakPreview" zoomScale="70" zoomScaleNormal="80" zoomScaleSheetLayoutView="70" zoomScalePageLayoutView="80" workbookViewId="0">
      <selection activeCell="I136" sqref="I136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8" width="16.28515625" style="68" customWidth="1"/>
    <col min="19" max="19" width="1.7109375" style="68" customWidth="1"/>
    <col min="20" max="16384" width="9.140625" style="71" hidden="1"/>
  </cols>
  <sheetData>
    <row r="2" spans="2:20" s="3" customFormat="1" ht="26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11"/>
      <c r="P2" s="111"/>
      <c r="Q2" s="111"/>
      <c r="R2" s="111"/>
      <c r="S2" s="1"/>
      <c r="T2" s="2"/>
    </row>
    <row r="3" spans="2:20" s="3" customFormat="1" ht="18">
      <c r="B3" s="129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1"/>
      <c r="O3" s="112"/>
      <c r="P3" s="112"/>
      <c r="Q3" s="112"/>
      <c r="R3" s="112"/>
      <c r="S3" s="1"/>
      <c r="T3" s="2"/>
    </row>
    <row r="4" spans="2:20" s="5" customFormat="1" ht="15">
      <c r="B4" s="132" t="s">
        <v>2</v>
      </c>
      <c r="C4" s="133"/>
      <c r="D4" s="133" t="s">
        <v>3</v>
      </c>
      <c r="E4" s="133"/>
      <c r="F4" s="133"/>
      <c r="G4" s="133"/>
      <c r="H4" s="133"/>
      <c r="I4" s="133"/>
      <c r="J4" s="133"/>
      <c r="K4" s="133" t="s">
        <v>576</v>
      </c>
      <c r="L4" s="133"/>
      <c r="M4" s="133"/>
      <c r="N4" s="134"/>
      <c r="O4" s="6"/>
      <c r="P4" s="6"/>
      <c r="Q4" s="6"/>
      <c r="R4" s="6"/>
      <c r="S4" s="4"/>
    </row>
    <row r="5" spans="2:20" s="5" customFormat="1" ht="15">
      <c r="B5" s="125" t="s">
        <v>5</v>
      </c>
      <c r="C5" s="126"/>
      <c r="D5" s="126" t="s">
        <v>6</v>
      </c>
      <c r="E5" s="126"/>
      <c r="F5" s="126"/>
      <c r="G5" s="126"/>
      <c r="H5" s="126"/>
      <c r="I5" s="126"/>
      <c r="J5" s="126"/>
      <c r="K5" s="126" t="s">
        <v>577</v>
      </c>
      <c r="L5" s="126"/>
      <c r="M5" s="126"/>
      <c r="N5" s="127"/>
      <c r="O5" s="6"/>
      <c r="P5" s="6"/>
      <c r="Q5" s="6"/>
      <c r="R5" s="6"/>
      <c r="S5" s="4"/>
    </row>
    <row r="6" spans="2:20" s="5" customFormat="1" ht="15">
      <c r="B6" s="125" t="s">
        <v>8</v>
      </c>
      <c r="C6" s="126"/>
      <c r="D6" s="126" t="s">
        <v>9</v>
      </c>
      <c r="E6" s="126"/>
      <c r="F6" s="126"/>
      <c r="G6" s="126"/>
      <c r="H6" s="126"/>
      <c r="I6" s="126"/>
      <c r="J6" s="126"/>
      <c r="K6" s="126" t="s">
        <v>578</v>
      </c>
      <c r="L6" s="126"/>
      <c r="M6" s="126"/>
      <c r="N6" s="127"/>
      <c r="O6" s="6"/>
      <c r="P6" s="6"/>
      <c r="Q6" s="6"/>
      <c r="R6" s="6"/>
      <c r="S6" s="4"/>
    </row>
    <row r="7" spans="2:20" s="5" customFormat="1" ht="15">
      <c r="B7" s="125" t="s">
        <v>11</v>
      </c>
      <c r="C7" s="126"/>
      <c r="D7" s="126" t="s">
        <v>12</v>
      </c>
      <c r="E7" s="126"/>
      <c r="F7" s="126"/>
      <c r="G7" s="126"/>
      <c r="H7" s="126"/>
      <c r="I7" s="126"/>
      <c r="J7" s="126"/>
      <c r="K7" s="6" t="s">
        <v>13</v>
      </c>
      <c r="L7" s="168">
        <f>G256</f>
        <v>128783.53660335002</v>
      </c>
      <c r="M7" s="168"/>
      <c r="N7" s="7"/>
      <c r="O7" s="6"/>
      <c r="P7" s="6"/>
      <c r="Q7" s="6"/>
      <c r="R7" s="6"/>
      <c r="S7" s="4"/>
    </row>
    <row r="8" spans="2:20" s="5" customFormat="1" ht="15">
      <c r="B8" s="125"/>
      <c r="C8" s="126"/>
      <c r="D8" s="140"/>
      <c r="E8" s="140"/>
      <c r="F8" s="140"/>
      <c r="G8" s="140"/>
      <c r="H8" s="140"/>
      <c r="I8" s="140"/>
      <c r="J8" s="140"/>
      <c r="K8" s="141"/>
      <c r="L8" s="141"/>
      <c r="M8" s="141"/>
      <c r="N8" s="142"/>
      <c r="O8" s="109"/>
      <c r="P8" s="109"/>
      <c r="Q8" s="109"/>
      <c r="R8" s="109"/>
      <c r="S8" s="4"/>
    </row>
    <row r="9" spans="2:20" s="5" customFormat="1" ht="15.75">
      <c r="B9" s="135" t="s">
        <v>14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13"/>
      <c r="P9" s="113"/>
      <c r="Q9" s="113"/>
      <c r="R9" s="113"/>
      <c r="S9" s="4"/>
    </row>
    <row r="10" spans="2:20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1" t="s">
        <v>579</v>
      </c>
      <c r="I10" s="11" t="s">
        <v>580</v>
      </c>
      <c r="J10" s="13" t="s">
        <v>581</v>
      </c>
      <c r="K10" s="14" t="s">
        <v>22</v>
      </c>
      <c r="L10" s="14" t="s">
        <v>582</v>
      </c>
      <c r="M10" s="10" t="s">
        <v>583</v>
      </c>
      <c r="N10" s="10" t="s">
        <v>584</v>
      </c>
      <c r="O10" s="114"/>
      <c r="P10" s="114"/>
      <c r="Q10" s="114"/>
      <c r="R10" s="114"/>
      <c r="S10" s="4"/>
    </row>
    <row r="11" spans="2:20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8"/>
      <c r="I11" s="18"/>
      <c r="J11" s="19"/>
      <c r="K11" s="20">
        <f>SUM(K12:K19)</f>
        <v>23649.421699999999</v>
      </c>
      <c r="L11" s="20">
        <f t="shared" ref="L11:N11" si="0">SUM(L12:L19)</f>
        <v>0</v>
      </c>
      <c r="M11" s="20">
        <f t="shared" si="0"/>
        <v>7609.82</v>
      </c>
      <c r="N11" s="20">
        <f t="shared" si="0"/>
        <v>16039.601699999999</v>
      </c>
      <c r="O11" s="115">
        <f>N11+M11-L11</f>
        <v>23649.421699999999</v>
      </c>
      <c r="P11" s="115"/>
      <c r="Q11" s="115"/>
      <c r="R11" s="115"/>
      <c r="S11" s="4"/>
    </row>
    <row r="12" spans="2:20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07'!K5</f>
        <v>0</v>
      </c>
      <c r="H12" s="116">
        <f>IF(J12&gt;F12,J12-F12,0)</f>
        <v>0</v>
      </c>
      <c r="I12" s="116">
        <f>IF(J12&lt;F12,F12-J12,0)</f>
        <v>2</v>
      </c>
      <c r="J12" s="27">
        <f>G12+'[2]BM 06'!H12</f>
        <v>6</v>
      </c>
      <c r="K12" s="28">
        <f t="shared" ref="K12:K19" si="1">$E12*F12</f>
        <v>2208.48</v>
      </c>
      <c r="L12" s="28">
        <f t="shared" ref="L12:N27" si="2">$E12*H12</f>
        <v>0</v>
      </c>
      <c r="M12" s="28">
        <f t="shared" si="2"/>
        <v>552.12</v>
      </c>
      <c r="N12" s="28">
        <f t="shared" si="2"/>
        <v>1656.3600000000001</v>
      </c>
      <c r="O12" s="117"/>
      <c r="P12" s="117"/>
      <c r="Q12" s="117"/>
      <c r="R12" s="117"/>
      <c r="S12" s="4"/>
    </row>
    <row r="13" spans="2:20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07'!K6</f>
        <v>0</v>
      </c>
      <c r="H13" s="116">
        <f t="shared" ref="H13:H76" si="3">IF(J13&gt;F13,J13-F13,0)</f>
        <v>0</v>
      </c>
      <c r="I13" s="116">
        <f t="shared" ref="I13:I76" si="4">IF(J13&lt;F13,F13-J13,0)</f>
        <v>0</v>
      </c>
      <c r="J13" s="27">
        <f>G13+'[2]BM 06'!H13</f>
        <v>267.25</v>
      </c>
      <c r="K13" s="28">
        <f t="shared" si="1"/>
        <v>3089.4100000000003</v>
      </c>
      <c r="L13" s="28">
        <f t="shared" si="2"/>
        <v>0</v>
      </c>
      <c r="M13" s="28">
        <f t="shared" si="2"/>
        <v>0</v>
      </c>
      <c r="N13" s="28">
        <f t="shared" si="2"/>
        <v>3089.4100000000003</v>
      </c>
      <c r="O13" s="117"/>
      <c r="P13" s="117"/>
      <c r="Q13" s="117"/>
      <c r="R13" s="117"/>
      <c r="S13" s="4"/>
    </row>
    <row r="14" spans="2:20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07'!K7</f>
        <v>0</v>
      </c>
      <c r="H14" s="116">
        <f t="shared" si="3"/>
        <v>0</v>
      </c>
      <c r="I14" s="116">
        <f t="shared" si="4"/>
        <v>66</v>
      </c>
      <c r="J14" s="27">
        <f>G14+'[2]BM 06'!H14</f>
        <v>0</v>
      </c>
      <c r="K14" s="28">
        <f t="shared" si="1"/>
        <v>3456.4199999999996</v>
      </c>
      <c r="L14" s="28">
        <f t="shared" si="2"/>
        <v>0</v>
      </c>
      <c r="M14" s="28">
        <f t="shared" si="2"/>
        <v>3456.4199999999996</v>
      </c>
      <c r="N14" s="28">
        <f t="shared" si="2"/>
        <v>0</v>
      </c>
      <c r="O14" s="117"/>
      <c r="P14" s="117"/>
      <c r="Q14" s="117"/>
      <c r="R14" s="117"/>
      <c r="S14" s="4"/>
    </row>
    <row r="15" spans="2:20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07'!K8</f>
        <v>0</v>
      </c>
      <c r="H15" s="116">
        <f t="shared" si="3"/>
        <v>0</v>
      </c>
      <c r="I15" s="116">
        <f t="shared" si="4"/>
        <v>0</v>
      </c>
      <c r="J15" s="27">
        <f>G15+'[2]BM 06'!H15</f>
        <v>829.73</v>
      </c>
      <c r="K15" s="28">
        <f t="shared" si="1"/>
        <v>240.62169999999998</v>
      </c>
      <c r="L15" s="28">
        <f t="shared" si="2"/>
        <v>0</v>
      </c>
      <c r="M15" s="28">
        <f t="shared" si="2"/>
        <v>0</v>
      </c>
      <c r="N15" s="28">
        <f t="shared" si="2"/>
        <v>240.62169999999998</v>
      </c>
      <c r="O15" s="117"/>
      <c r="P15" s="117"/>
      <c r="Q15" s="117"/>
      <c r="R15" s="117"/>
      <c r="S15" s="4"/>
    </row>
    <row r="16" spans="2:20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07'!K9</f>
        <v>0</v>
      </c>
      <c r="H16" s="116">
        <f t="shared" si="3"/>
        <v>0</v>
      </c>
      <c r="I16" s="116">
        <f t="shared" si="4"/>
        <v>0</v>
      </c>
      <c r="J16" s="27">
        <f>G16+'[2]BM 06'!H16</f>
        <v>1</v>
      </c>
      <c r="K16" s="28">
        <f t="shared" si="1"/>
        <v>1461.36</v>
      </c>
      <c r="L16" s="28">
        <f t="shared" si="2"/>
        <v>0</v>
      </c>
      <c r="M16" s="28">
        <f t="shared" si="2"/>
        <v>0</v>
      </c>
      <c r="N16" s="28">
        <f t="shared" si="2"/>
        <v>1461.36</v>
      </c>
      <c r="O16" s="117"/>
      <c r="P16" s="117"/>
      <c r="Q16" s="117"/>
      <c r="R16" s="117"/>
      <c r="S16" s="4"/>
    </row>
    <row r="17" spans="2:19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07'!K10</f>
        <v>0</v>
      </c>
      <c r="H17" s="116">
        <f t="shared" si="3"/>
        <v>0</v>
      </c>
      <c r="I17" s="116">
        <f t="shared" si="4"/>
        <v>0</v>
      </c>
      <c r="J17" s="27">
        <f>G17+'[2]BM 06'!H17</f>
        <v>1</v>
      </c>
      <c r="K17" s="28">
        <f t="shared" si="1"/>
        <v>2207.33</v>
      </c>
      <c r="L17" s="28">
        <f t="shared" si="2"/>
        <v>0</v>
      </c>
      <c r="M17" s="28">
        <f t="shared" si="2"/>
        <v>0</v>
      </c>
      <c r="N17" s="28">
        <f t="shared" si="2"/>
        <v>2207.33</v>
      </c>
      <c r="O17" s="117"/>
      <c r="P17" s="117"/>
      <c r="Q17" s="117"/>
      <c r="R17" s="117"/>
      <c r="S17" s="4"/>
    </row>
    <row r="18" spans="2:19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07'!K11</f>
        <v>0</v>
      </c>
      <c r="H18" s="116">
        <f t="shared" si="3"/>
        <v>0</v>
      </c>
      <c r="I18" s="116">
        <f t="shared" si="4"/>
        <v>0</v>
      </c>
      <c r="J18" s="27">
        <f>G18+'[2]BM 06'!H18</f>
        <v>10</v>
      </c>
      <c r="K18" s="28">
        <f t="shared" si="1"/>
        <v>2512.1999999999998</v>
      </c>
      <c r="L18" s="28">
        <f t="shared" si="2"/>
        <v>0</v>
      </c>
      <c r="M18" s="28">
        <f t="shared" si="2"/>
        <v>0</v>
      </c>
      <c r="N18" s="28">
        <f t="shared" si="2"/>
        <v>2512.1999999999998</v>
      </c>
      <c r="O18" s="117"/>
      <c r="P18" s="117"/>
      <c r="Q18" s="117"/>
      <c r="R18" s="117"/>
      <c r="S18" s="4"/>
    </row>
    <row r="19" spans="2:19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07'!K12</f>
        <v>0</v>
      </c>
      <c r="H19" s="116">
        <f t="shared" si="3"/>
        <v>0</v>
      </c>
      <c r="I19" s="116">
        <f t="shared" si="4"/>
        <v>17</v>
      </c>
      <c r="J19" s="27">
        <f>G19+'[2]BM 06'!H19</f>
        <v>23</v>
      </c>
      <c r="K19" s="28">
        <f t="shared" si="1"/>
        <v>8473.6</v>
      </c>
      <c r="L19" s="28">
        <f t="shared" si="2"/>
        <v>0</v>
      </c>
      <c r="M19" s="28">
        <f t="shared" si="2"/>
        <v>3601.28</v>
      </c>
      <c r="N19" s="28">
        <f t="shared" si="2"/>
        <v>4872.32</v>
      </c>
      <c r="O19" s="117"/>
      <c r="P19" s="117"/>
      <c r="Q19" s="117"/>
      <c r="R19" s="117"/>
      <c r="S19" s="4"/>
    </row>
    <row r="20" spans="2:19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3"/>
      <c r="J20" s="33"/>
      <c r="K20" s="34">
        <f>SUM(K21:K24)</f>
        <v>2160.3125999999997</v>
      </c>
      <c r="L20" s="34">
        <f t="shared" ref="L20:N20" si="5">SUM(L21:L24)</f>
        <v>0</v>
      </c>
      <c r="M20" s="34">
        <f t="shared" si="5"/>
        <v>0</v>
      </c>
      <c r="N20" s="34">
        <f t="shared" si="5"/>
        <v>2160.3125999999997</v>
      </c>
      <c r="O20" s="115">
        <f>N20+M20-L20</f>
        <v>2160.3125999999997</v>
      </c>
      <c r="P20" s="115"/>
      <c r="Q20" s="115"/>
      <c r="R20" s="115"/>
      <c r="S20" s="4"/>
    </row>
    <row r="21" spans="2:19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07'!K14</f>
        <v>0</v>
      </c>
      <c r="H21" s="116">
        <f t="shared" si="3"/>
        <v>0</v>
      </c>
      <c r="I21" s="116">
        <f t="shared" si="4"/>
        <v>0</v>
      </c>
      <c r="J21" s="27">
        <f>G21+'[2]BM 06'!H21</f>
        <v>39.049999999999997</v>
      </c>
      <c r="K21" s="28">
        <f>$E21*F21</f>
        <v>1752.5640000000001</v>
      </c>
      <c r="L21" s="28">
        <f t="shared" si="2"/>
        <v>0</v>
      </c>
      <c r="M21" s="28">
        <f t="shared" si="2"/>
        <v>0</v>
      </c>
      <c r="N21" s="28">
        <f t="shared" si="2"/>
        <v>1752.5640000000001</v>
      </c>
      <c r="O21" s="117"/>
      <c r="P21" s="117"/>
      <c r="Q21" s="117"/>
      <c r="R21" s="117"/>
      <c r="S21" s="4"/>
    </row>
    <row r="22" spans="2:19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07'!K15</f>
        <v>0</v>
      </c>
      <c r="H22" s="116">
        <f t="shared" si="3"/>
        <v>0</v>
      </c>
      <c r="I22" s="116">
        <f t="shared" si="4"/>
        <v>0</v>
      </c>
      <c r="J22" s="27">
        <f>G22+'[2]BM 06'!H22</f>
        <v>18.09</v>
      </c>
      <c r="K22" s="28">
        <f>$E22*F22</f>
        <v>278.58600000000001</v>
      </c>
      <c r="L22" s="28">
        <f t="shared" si="2"/>
        <v>0</v>
      </c>
      <c r="M22" s="28">
        <f t="shared" si="2"/>
        <v>0</v>
      </c>
      <c r="N22" s="28">
        <f t="shared" si="2"/>
        <v>278.58600000000001</v>
      </c>
      <c r="O22" s="117"/>
      <c r="P22" s="117"/>
      <c r="Q22" s="117"/>
      <c r="R22" s="117"/>
      <c r="S22" s="4"/>
    </row>
    <row r="23" spans="2:19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07'!K16</f>
        <v>0</v>
      </c>
      <c r="H23" s="116">
        <f t="shared" si="3"/>
        <v>0</v>
      </c>
      <c r="I23" s="116">
        <f t="shared" si="4"/>
        <v>0</v>
      </c>
      <c r="J23" s="27">
        <f>G23+'[2]BM 06'!H23</f>
        <v>18.09</v>
      </c>
      <c r="K23" s="28">
        <f>$E23*F23</f>
        <v>54.450899999999997</v>
      </c>
      <c r="L23" s="28">
        <f t="shared" si="2"/>
        <v>0</v>
      </c>
      <c r="M23" s="28">
        <f t="shared" si="2"/>
        <v>0</v>
      </c>
      <c r="N23" s="28">
        <f t="shared" si="2"/>
        <v>54.450899999999997</v>
      </c>
      <c r="O23" s="117"/>
      <c r="P23" s="117"/>
      <c r="Q23" s="117"/>
      <c r="R23" s="117"/>
      <c r="S23" s="4"/>
    </row>
    <row r="24" spans="2:19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07'!K17</f>
        <v>0</v>
      </c>
      <c r="H24" s="116">
        <f t="shared" si="3"/>
        <v>0</v>
      </c>
      <c r="I24" s="116">
        <f t="shared" si="4"/>
        <v>0</v>
      </c>
      <c r="J24" s="27">
        <f>G24+'[2]BM 06'!H24</f>
        <v>18.09</v>
      </c>
      <c r="K24" s="28">
        <f>$E24*F24</f>
        <v>74.711699999999993</v>
      </c>
      <c r="L24" s="28">
        <f t="shared" si="2"/>
        <v>0</v>
      </c>
      <c r="M24" s="28">
        <f t="shared" si="2"/>
        <v>0</v>
      </c>
      <c r="N24" s="28">
        <f t="shared" si="2"/>
        <v>74.711699999999993</v>
      </c>
      <c r="O24" s="117"/>
      <c r="P24" s="117"/>
      <c r="Q24" s="117"/>
      <c r="R24" s="117"/>
      <c r="S24" s="4"/>
    </row>
    <row r="25" spans="2:19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3"/>
      <c r="J25" s="33"/>
      <c r="K25" s="34">
        <f>SUM(K26:K31)</f>
        <v>51210.224200000004</v>
      </c>
      <c r="L25" s="34">
        <f t="shared" ref="L25:N25" si="6">SUM(L26:L31)</f>
        <v>0</v>
      </c>
      <c r="M25" s="34">
        <f t="shared" si="6"/>
        <v>6244.7811000000002</v>
      </c>
      <c r="N25" s="34">
        <f t="shared" si="6"/>
        <v>44965.443100000004</v>
      </c>
      <c r="O25" s="115">
        <f>N25+M25-L25</f>
        <v>51210.224200000004</v>
      </c>
      <c r="P25" s="115"/>
      <c r="Q25" s="115"/>
      <c r="R25" s="115"/>
      <c r="S25" s="4"/>
    </row>
    <row r="26" spans="2:19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07'!K19</f>
        <v>194.66</v>
      </c>
      <c r="H26" s="116">
        <f t="shared" si="3"/>
        <v>0</v>
      </c>
      <c r="I26" s="116">
        <f t="shared" si="4"/>
        <v>0</v>
      </c>
      <c r="J26" s="27">
        <f>G26+'[2]BM 06'!H26</f>
        <v>286.94</v>
      </c>
      <c r="K26" s="28">
        <f t="shared" ref="K26:K31" si="7">$E26*F26</f>
        <v>26478.823199999999</v>
      </c>
      <c r="L26" s="28">
        <f t="shared" si="2"/>
        <v>0</v>
      </c>
      <c r="M26" s="28">
        <f t="shared" si="2"/>
        <v>0</v>
      </c>
      <c r="N26" s="28">
        <f t="shared" si="2"/>
        <v>26478.823199999999</v>
      </c>
      <c r="O26" s="117"/>
      <c r="P26" s="117"/>
      <c r="Q26" s="117"/>
      <c r="R26" s="117"/>
      <c r="S26" s="4"/>
    </row>
    <row r="27" spans="2:19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07'!K20</f>
        <v>250.24</v>
      </c>
      <c r="H27" s="116">
        <f t="shared" si="3"/>
        <v>0</v>
      </c>
      <c r="I27" s="116">
        <f t="shared" si="4"/>
        <v>0</v>
      </c>
      <c r="J27" s="27">
        <f>G27+'[2]BM 06'!H27</f>
        <v>286.94</v>
      </c>
      <c r="K27" s="28">
        <f t="shared" si="7"/>
        <v>10530.698</v>
      </c>
      <c r="L27" s="28">
        <f t="shared" si="2"/>
        <v>0</v>
      </c>
      <c r="M27" s="28">
        <f t="shared" si="2"/>
        <v>0</v>
      </c>
      <c r="N27" s="28">
        <f t="shared" si="2"/>
        <v>10530.698</v>
      </c>
      <c r="O27" s="117"/>
      <c r="P27" s="117"/>
      <c r="Q27" s="117"/>
      <c r="R27" s="117"/>
      <c r="S27" s="4"/>
    </row>
    <row r="28" spans="2:19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07'!K21</f>
        <v>0</v>
      </c>
      <c r="H28" s="116">
        <f t="shared" si="3"/>
        <v>0</v>
      </c>
      <c r="I28" s="116">
        <f t="shared" si="4"/>
        <v>29.83</v>
      </c>
      <c r="J28" s="27">
        <f>G28+'[2]BM 06'!H28</f>
        <v>0</v>
      </c>
      <c r="K28" s="28">
        <f t="shared" si="7"/>
        <v>2869.9442999999997</v>
      </c>
      <c r="L28" s="28">
        <f t="shared" ref="L28:N76" si="8">$E28*H28</f>
        <v>0</v>
      </c>
      <c r="M28" s="28">
        <f t="shared" si="8"/>
        <v>2869.9442999999997</v>
      </c>
      <c r="N28" s="28">
        <f t="shared" si="8"/>
        <v>0</v>
      </c>
      <c r="O28" s="117"/>
      <c r="P28" s="117"/>
      <c r="Q28" s="117"/>
      <c r="R28" s="117"/>
      <c r="S28" s="4"/>
    </row>
    <row r="29" spans="2:19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07'!K22</f>
        <v>6.3999999999999986</v>
      </c>
      <c r="H29" s="116">
        <f t="shared" si="3"/>
        <v>0</v>
      </c>
      <c r="I29" s="116">
        <f t="shared" si="4"/>
        <v>0</v>
      </c>
      <c r="J29" s="27">
        <f>G29+'[2]BM 06'!H29</f>
        <v>26.83</v>
      </c>
      <c r="K29" s="28">
        <f t="shared" si="7"/>
        <v>548.13689999999997</v>
      </c>
      <c r="L29" s="28">
        <f t="shared" si="8"/>
        <v>0</v>
      </c>
      <c r="M29" s="28">
        <f t="shared" si="8"/>
        <v>0</v>
      </c>
      <c r="N29" s="28">
        <f t="shared" si="8"/>
        <v>548.13689999999997</v>
      </c>
      <c r="O29" s="117"/>
      <c r="P29" s="117"/>
      <c r="Q29" s="117"/>
      <c r="R29" s="117"/>
      <c r="S29" s="4"/>
    </row>
    <row r="30" spans="2:19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07'!K23</f>
        <v>0</v>
      </c>
      <c r="H30" s="116">
        <f t="shared" si="3"/>
        <v>0</v>
      </c>
      <c r="I30" s="116">
        <f t="shared" si="4"/>
        <v>59.88</v>
      </c>
      <c r="J30" s="27">
        <f>G30+'[2]BM 06'!H30</f>
        <v>0</v>
      </c>
      <c r="K30" s="28">
        <f t="shared" si="7"/>
        <v>3374.8368</v>
      </c>
      <c r="L30" s="28">
        <f t="shared" si="8"/>
        <v>0</v>
      </c>
      <c r="M30" s="28">
        <f t="shared" si="8"/>
        <v>3374.8368</v>
      </c>
      <c r="N30" s="28">
        <f t="shared" si="8"/>
        <v>0</v>
      </c>
      <c r="O30" s="117"/>
      <c r="P30" s="117"/>
      <c r="Q30" s="117"/>
      <c r="R30" s="117"/>
      <c r="S30" s="4"/>
    </row>
    <row r="31" spans="2:19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07'!K24</f>
        <v>298.10000000000002</v>
      </c>
      <c r="H31" s="116">
        <f t="shared" si="3"/>
        <v>0</v>
      </c>
      <c r="I31" s="116">
        <f t="shared" si="4"/>
        <v>0</v>
      </c>
      <c r="J31" s="27">
        <f>G31+'[2]BM 06'!H31</f>
        <v>298.10000000000002</v>
      </c>
      <c r="K31" s="28">
        <f t="shared" si="7"/>
        <v>7407.7850000000008</v>
      </c>
      <c r="L31" s="28">
        <f t="shared" si="8"/>
        <v>0</v>
      </c>
      <c r="M31" s="28">
        <f t="shared" si="8"/>
        <v>0</v>
      </c>
      <c r="N31" s="28">
        <f t="shared" si="8"/>
        <v>7407.7850000000008</v>
      </c>
      <c r="O31" s="117"/>
      <c r="P31" s="117"/>
      <c r="Q31" s="117"/>
      <c r="R31" s="117"/>
      <c r="S31" s="4"/>
    </row>
    <row r="32" spans="2:19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3"/>
      <c r="J32" s="33"/>
      <c r="K32" s="34">
        <f>SUM(K33+K39)</f>
        <v>104464.06590000002</v>
      </c>
      <c r="L32" s="34">
        <f t="shared" ref="L32:N32" si="9">SUM(L33+L39)</f>
        <v>0</v>
      </c>
      <c r="M32" s="34">
        <f t="shared" si="9"/>
        <v>3415.6671000000001</v>
      </c>
      <c r="N32" s="34">
        <f t="shared" si="9"/>
        <v>101048.39880000001</v>
      </c>
      <c r="O32" s="115">
        <f>N32+M32-L32</f>
        <v>104464.06590000002</v>
      </c>
      <c r="P32" s="115"/>
      <c r="Q32" s="115"/>
      <c r="R32" s="115"/>
      <c r="S32" s="4"/>
    </row>
    <row r="33" spans="2:19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0"/>
      <c r="J33" s="40"/>
      <c r="K33" s="41">
        <f>SUM(K34:K38)</f>
        <v>32488.056400000001</v>
      </c>
      <c r="L33" s="41">
        <f t="shared" ref="L33:N33" si="10">SUM(L34:L38)</f>
        <v>0</v>
      </c>
      <c r="M33" s="41">
        <f t="shared" si="10"/>
        <v>0</v>
      </c>
      <c r="N33" s="41">
        <f t="shared" si="10"/>
        <v>32488.056400000001</v>
      </c>
      <c r="O33" s="118"/>
      <c r="P33" s="118"/>
      <c r="Q33" s="118"/>
      <c r="R33" s="118"/>
      <c r="S33" s="42"/>
    </row>
    <row r="34" spans="2:19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07'!K27</f>
        <v>0</v>
      </c>
      <c r="H34" s="116">
        <f t="shared" si="3"/>
        <v>0</v>
      </c>
      <c r="I34" s="116">
        <f t="shared" si="4"/>
        <v>0</v>
      </c>
      <c r="J34" s="27">
        <f>G34+'[2]BM 06'!H34</f>
        <v>2.0699999999999998</v>
      </c>
      <c r="K34" s="28">
        <f>$E34*F34</f>
        <v>209.00789999999998</v>
      </c>
      <c r="L34" s="28">
        <f t="shared" si="8"/>
        <v>0</v>
      </c>
      <c r="M34" s="28">
        <f t="shared" si="8"/>
        <v>0</v>
      </c>
      <c r="N34" s="28">
        <f t="shared" si="8"/>
        <v>209.00789999999998</v>
      </c>
      <c r="O34" s="117"/>
      <c r="P34" s="117"/>
      <c r="Q34" s="117"/>
      <c r="R34" s="117"/>
      <c r="S34" s="4"/>
    </row>
    <row r="35" spans="2:19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07'!K28</f>
        <v>0</v>
      </c>
      <c r="H35" s="116">
        <f t="shared" si="3"/>
        <v>0</v>
      </c>
      <c r="I35" s="116">
        <f t="shared" si="4"/>
        <v>0</v>
      </c>
      <c r="J35" s="27">
        <f>G35+'[2]BM 06'!H35</f>
        <v>212.53</v>
      </c>
      <c r="K35" s="28">
        <f>$E35*F35</f>
        <v>6110.2375000000002</v>
      </c>
      <c r="L35" s="28">
        <f t="shared" si="8"/>
        <v>0</v>
      </c>
      <c r="M35" s="28">
        <f t="shared" si="8"/>
        <v>0</v>
      </c>
      <c r="N35" s="28">
        <f t="shared" si="8"/>
        <v>6110.2375000000002</v>
      </c>
      <c r="O35" s="117"/>
      <c r="P35" s="117"/>
      <c r="Q35" s="117"/>
      <c r="R35" s="117"/>
      <c r="S35" s="4"/>
    </row>
    <row r="36" spans="2:19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07'!K29</f>
        <v>0</v>
      </c>
      <c r="H36" s="116">
        <f t="shared" si="3"/>
        <v>0</v>
      </c>
      <c r="I36" s="116">
        <f t="shared" si="4"/>
        <v>0</v>
      </c>
      <c r="J36" s="27">
        <f>G36+'[2]BM 06'!H36</f>
        <v>1114.3</v>
      </c>
      <c r="K36" s="28">
        <f>$E36*F36</f>
        <v>14017.894</v>
      </c>
      <c r="L36" s="28">
        <f t="shared" si="8"/>
        <v>0</v>
      </c>
      <c r="M36" s="28">
        <f t="shared" si="8"/>
        <v>0</v>
      </c>
      <c r="N36" s="28">
        <f t="shared" si="8"/>
        <v>14017.894</v>
      </c>
      <c r="O36" s="117"/>
      <c r="P36" s="117"/>
      <c r="Q36" s="117"/>
      <c r="R36" s="117"/>
      <c r="S36" s="4"/>
    </row>
    <row r="37" spans="2:19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07'!K30</f>
        <v>0</v>
      </c>
      <c r="H37" s="116">
        <f t="shared" si="3"/>
        <v>0</v>
      </c>
      <c r="I37" s="116">
        <f t="shared" si="4"/>
        <v>0</v>
      </c>
      <c r="J37" s="27">
        <f>G37+'[2]BM 06'!H37</f>
        <v>225.7</v>
      </c>
      <c r="K37" s="28">
        <f>$E37*F37</f>
        <v>1762.7169999999999</v>
      </c>
      <c r="L37" s="28">
        <f t="shared" si="8"/>
        <v>0</v>
      </c>
      <c r="M37" s="28">
        <f t="shared" si="8"/>
        <v>0</v>
      </c>
      <c r="N37" s="28">
        <f t="shared" si="8"/>
        <v>1762.7169999999999</v>
      </c>
      <c r="O37" s="117"/>
      <c r="P37" s="117"/>
      <c r="Q37" s="117"/>
      <c r="R37" s="117"/>
      <c r="S37" s="4"/>
    </row>
    <row r="38" spans="2:19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07'!K31</f>
        <v>0</v>
      </c>
      <c r="H38" s="116">
        <f t="shared" si="3"/>
        <v>0</v>
      </c>
      <c r="I38" s="116">
        <f t="shared" si="4"/>
        <v>0</v>
      </c>
      <c r="J38" s="27">
        <f>G38+'[2]BM 06'!H38</f>
        <v>20</v>
      </c>
      <c r="K38" s="28">
        <f>$E38*F38</f>
        <v>10388.199999999999</v>
      </c>
      <c r="L38" s="28">
        <f t="shared" si="8"/>
        <v>0</v>
      </c>
      <c r="M38" s="28">
        <f t="shared" si="8"/>
        <v>0</v>
      </c>
      <c r="N38" s="28">
        <f t="shared" si="8"/>
        <v>10388.199999999999</v>
      </c>
      <c r="O38" s="117"/>
      <c r="P38" s="117"/>
      <c r="Q38" s="117"/>
      <c r="R38" s="117"/>
      <c r="S38" s="4"/>
    </row>
    <row r="39" spans="2:19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6"/>
      <c r="J39" s="46"/>
      <c r="K39" s="41">
        <f>SUM(K40:K47)</f>
        <v>71976.009500000015</v>
      </c>
      <c r="L39" s="41">
        <f t="shared" ref="L39:N39" si="11">SUM(L40:L47)</f>
        <v>0</v>
      </c>
      <c r="M39" s="41">
        <f t="shared" si="11"/>
        <v>3415.6671000000001</v>
      </c>
      <c r="N39" s="41">
        <f t="shared" si="11"/>
        <v>68560.342400000009</v>
      </c>
      <c r="O39" s="118"/>
      <c r="P39" s="118"/>
      <c r="Q39" s="118"/>
      <c r="R39" s="118"/>
      <c r="S39" s="4"/>
    </row>
    <row r="40" spans="2:19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07'!K33</f>
        <v>0</v>
      </c>
      <c r="H40" s="116">
        <f t="shared" si="3"/>
        <v>0</v>
      </c>
      <c r="I40" s="116">
        <f t="shared" si="4"/>
        <v>0</v>
      </c>
      <c r="J40" s="27">
        <f>G40+'[2]BM 06'!H40</f>
        <v>324.26</v>
      </c>
      <c r="K40" s="28">
        <f t="shared" ref="K40:K47" si="12">$E40*F40</f>
        <v>11300.460999999999</v>
      </c>
      <c r="L40" s="28">
        <f t="shared" si="8"/>
        <v>0</v>
      </c>
      <c r="M40" s="28">
        <f t="shared" si="8"/>
        <v>0</v>
      </c>
      <c r="N40" s="28">
        <f t="shared" si="8"/>
        <v>11300.460999999999</v>
      </c>
      <c r="O40" s="117"/>
      <c r="P40" s="117"/>
      <c r="Q40" s="117"/>
      <c r="R40" s="117"/>
      <c r="S40" s="4"/>
    </row>
    <row r="41" spans="2:19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07'!K34</f>
        <v>0</v>
      </c>
      <c r="H41" s="116">
        <f t="shared" si="3"/>
        <v>0</v>
      </c>
      <c r="I41" s="116">
        <f t="shared" si="4"/>
        <v>0</v>
      </c>
      <c r="J41" s="27">
        <f>G41+'[2]BM 06'!H41</f>
        <v>1569.8000000000002</v>
      </c>
      <c r="K41" s="28">
        <f t="shared" si="12"/>
        <v>19748.083999999999</v>
      </c>
      <c r="L41" s="28">
        <f t="shared" si="8"/>
        <v>0</v>
      </c>
      <c r="M41" s="28">
        <f t="shared" si="8"/>
        <v>0</v>
      </c>
      <c r="N41" s="28">
        <f t="shared" si="8"/>
        <v>19748.084000000003</v>
      </c>
      <c r="O41" s="117"/>
      <c r="P41" s="117"/>
      <c r="Q41" s="117"/>
      <c r="R41" s="117"/>
      <c r="S41" s="4"/>
    </row>
    <row r="42" spans="2:19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07'!K35</f>
        <v>0</v>
      </c>
      <c r="H42" s="116">
        <f t="shared" si="3"/>
        <v>0</v>
      </c>
      <c r="I42" s="116">
        <f t="shared" si="4"/>
        <v>0</v>
      </c>
      <c r="J42" s="27">
        <f>G42+'[2]BM 06'!H42</f>
        <v>379.5</v>
      </c>
      <c r="K42" s="28">
        <f t="shared" si="12"/>
        <v>2963.895</v>
      </c>
      <c r="L42" s="28">
        <f t="shared" si="8"/>
        <v>0</v>
      </c>
      <c r="M42" s="28">
        <f t="shared" si="8"/>
        <v>0</v>
      </c>
      <c r="N42" s="28">
        <f t="shared" si="8"/>
        <v>2963.895</v>
      </c>
      <c r="O42" s="117"/>
      <c r="P42" s="117"/>
      <c r="Q42" s="117"/>
      <c r="R42" s="117"/>
      <c r="S42" s="4"/>
    </row>
    <row r="43" spans="2:19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07'!K36</f>
        <v>0</v>
      </c>
      <c r="H43" s="116">
        <f t="shared" si="3"/>
        <v>0</v>
      </c>
      <c r="I43" s="116">
        <f t="shared" si="4"/>
        <v>0</v>
      </c>
      <c r="J43" s="27">
        <f>G43+'[2]BM 06'!H43</f>
        <v>18.189999999999998</v>
      </c>
      <c r="K43" s="28">
        <f t="shared" si="12"/>
        <v>6276.2776000000013</v>
      </c>
      <c r="L43" s="28">
        <f t="shared" si="8"/>
        <v>0</v>
      </c>
      <c r="M43" s="28">
        <f t="shared" si="8"/>
        <v>0</v>
      </c>
      <c r="N43" s="28">
        <f t="shared" si="8"/>
        <v>6276.2775999999994</v>
      </c>
      <c r="O43" s="117"/>
      <c r="P43" s="117"/>
      <c r="Q43" s="117"/>
      <c r="R43" s="117"/>
      <c r="S43" s="4"/>
    </row>
    <row r="44" spans="2:19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07'!K37</f>
        <v>0</v>
      </c>
      <c r="H44" s="116">
        <f t="shared" si="3"/>
        <v>0</v>
      </c>
      <c r="I44" s="116">
        <f t="shared" si="4"/>
        <v>0</v>
      </c>
      <c r="J44" s="27">
        <f>G44+'[2]BM 06'!H44</f>
        <v>18.189999999999998</v>
      </c>
      <c r="K44" s="28">
        <f t="shared" si="12"/>
        <v>2396.8963000000003</v>
      </c>
      <c r="L44" s="28">
        <f t="shared" si="8"/>
        <v>0</v>
      </c>
      <c r="M44" s="28">
        <f t="shared" si="8"/>
        <v>0</v>
      </c>
      <c r="N44" s="28">
        <f t="shared" si="8"/>
        <v>2396.8962999999999</v>
      </c>
      <c r="O44" s="117"/>
      <c r="P44" s="117"/>
      <c r="Q44" s="117"/>
      <c r="R44" s="117"/>
      <c r="S44" s="4"/>
    </row>
    <row r="45" spans="2:19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07'!K38</f>
        <v>0</v>
      </c>
      <c r="H45" s="116">
        <f t="shared" si="3"/>
        <v>0</v>
      </c>
      <c r="I45" s="116">
        <f t="shared" si="4"/>
        <v>0</v>
      </c>
      <c r="J45" s="27">
        <f>G45+'[2]BM 06'!H45</f>
        <v>276.43</v>
      </c>
      <c r="K45" s="28">
        <f t="shared" si="12"/>
        <v>23502.078600000001</v>
      </c>
      <c r="L45" s="28">
        <f t="shared" si="8"/>
        <v>0</v>
      </c>
      <c r="M45" s="28">
        <f t="shared" si="8"/>
        <v>0</v>
      </c>
      <c r="N45" s="28">
        <f t="shared" si="8"/>
        <v>23502.078600000001</v>
      </c>
      <c r="O45" s="117"/>
      <c r="P45" s="117"/>
      <c r="Q45" s="117"/>
      <c r="R45" s="117"/>
      <c r="S45" s="4"/>
    </row>
    <row r="46" spans="2:19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07'!K39</f>
        <v>5.7799999999999994</v>
      </c>
      <c r="H46" s="116">
        <f t="shared" si="3"/>
        <v>0</v>
      </c>
      <c r="I46" s="116">
        <f t="shared" si="4"/>
        <v>19.520000000000003</v>
      </c>
      <c r="J46" s="27">
        <f>G46+'[2]BM 06'!H46</f>
        <v>5.7799999999999994</v>
      </c>
      <c r="K46" s="28">
        <f t="shared" si="12"/>
        <v>2541.8910000000001</v>
      </c>
      <c r="L46" s="28">
        <f t="shared" si="8"/>
        <v>0</v>
      </c>
      <c r="M46" s="28">
        <f t="shared" si="8"/>
        <v>1961.1744000000003</v>
      </c>
      <c r="N46" s="28">
        <f t="shared" si="8"/>
        <v>580.71659999999997</v>
      </c>
      <c r="O46" s="117"/>
      <c r="P46" s="117"/>
      <c r="Q46" s="117"/>
      <c r="R46" s="117"/>
      <c r="S46" s="4"/>
    </row>
    <row r="47" spans="2:19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07'!K40</f>
        <v>6</v>
      </c>
      <c r="H47" s="116">
        <f t="shared" si="3"/>
        <v>0</v>
      </c>
      <c r="I47" s="116">
        <f t="shared" si="4"/>
        <v>68.19</v>
      </c>
      <c r="J47" s="27">
        <f>G47+'[2]BM 06'!H47</f>
        <v>84.009999999999991</v>
      </c>
      <c r="K47" s="28">
        <f t="shared" si="12"/>
        <v>3246.4259999999995</v>
      </c>
      <c r="L47" s="28">
        <f t="shared" si="8"/>
        <v>0</v>
      </c>
      <c r="M47" s="28">
        <f t="shared" si="8"/>
        <v>1454.4926999999998</v>
      </c>
      <c r="N47" s="28">
        <f t="shared" si="8"/>
        <v>1791.9332999999997</v>
      </c>
      <c r="O47" s="117"/>
      <c r="P47" s="117"/>
      <c r="Q47" s="117"/>
      <c r="R47" s="117"/>
      <c r="S47" s="4"/>
    </row>
    <row r="48" spans="2:19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3"/>
      <c r="J48" s="33"/>
      <c r="K48" s="34">
        <f>K49+K51</f>
        <v>48988.743999999999</v>
      </c>
      <c r="L48" s="34">
        <f t="shared" ref="L48:N48" si="13">L49+L51</f>
        <v>0</v>
      </c>
      <c r="M48" s="34">
        <f t="shared" si="13"/>
        <v>5597.5808000000015</v>
      </c>
      <c r="N48" s="34">
        <f t="shared" si="13"/>
        <v>43391.163199999995</v>
      </c>
      <c r="O48" s="115">
        <f>N48+M48-L48</f>
        <v>48988.743999999999</v>
      </c>
      <c r="P48" s="115"/>
      <c r="Q48" s="115"/>
      <c r="R48" s="115"/>
      <c r="S48" s="4"/>
    </row>
    <row r="49" spans="2:19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07'!K42</f>
        <v>8.4</v>
      </c>
      <c r="H49" s="116">
        <f t="shared" si="3"/>
        <v>0</v>
      </c>
      <c r="I49" s="116">
        <f t="shared" si="4"/>
        <v>79.720000000000027</v>
      </c>
      <c r="J49" s="27">
        <f>G49+'[2]BM 06'!H49</f>
        <v>711.18999999999994</v>
      </c>
      <c r="K49" s="28">
        <f>$E49*F49</f>
        <v>46948.417600000001</v>
      </c>
      <c r="L49" s="28">
        <f t="shared" si="8"/>
        <v>0</v>
      </c>
      <c r="M49" s="28">
        <f t="shared" si="8"/>
        <v>4732.1792000000014</v>
      </c>
      <c r="N49" s="28">
        <f>$E49*J49</f>
        <v>42216.238399999995</v>
      </c>
      <c r="O49" s="117"/>
      <c r="P49" s="117"/>
      <c r="Q49" s="117"/>
      <c r="R49" s="117"/>
      <c r="S49" s="4"/>
    </row>
    <row r="50" spans="2:19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6"/>
      <c r="J50" s="46"/>
      <c r="K50" s="41">
        <f>SUBTOTAL(9,K51:K51)</f>
        <v>2040.3263999999999</v>
      </c>
      <c r="L50" s="41">
        <f t="shared" ref="L50:N50" si="14">SUBTOTAL(9,L51:L51)</f>
        <v>0</v>
      </c>
      <c r="M50" s="41">
        <f t="shared" si="14"/>
        <v>865.40159999999992</v>
      </c>
      <c r="N50" s="41">
        <f t="shared" si="14"/>
        <v>1174.9248</v>
      </c>
      <c r="O50" s="118"/>
      <c r="P50" s="118"/>
      <c r="Q50" s="118"/>
      <c r="R50" s="118"/>
      <c r="S50" s="4"/>
    </row>
    <row r="51" spans="2:19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07'!K44</f>
        <v>11.16</v>
      </c>
      <c r="H51" s="116">
        <f t="shared" si="3"/>
        <v>0</v>
      </c>
      <c r="I51" s="116">
        <f t="shared" si="4"/>
        <v>8.2199999999999989</v>
      </c>
      <c r="J51" s="27">
        <f>G51+'[2]BM 06'!H51</f>
        <v>11.16</v>
      </c>
      <c r="K51" s="28">
        <f>$E51*F51</f>
        <v>2040.3263999999999</v>
      </c>
      <c r="L51" s="28">
        <f t="shared" si="8"/>
        <v>0</v>
      </c>
      <c r="M51" s="28">
        <f t="shared" si="8"/>
        <v>865.40159999999992</v>
      </c>
      <c r="N51" s="28">
        <f t="shared" si="8"/>
        <v>1174.9248</v>
      </c>
      <c r="O51" s="117"/>
      <c r="P51" s="117"/>
      <c r="Q51" s="117"/>
      <c r="R51" s="117"/>
      <c r="S51" s="4"/>
    </row>
    <row r="52" spans="2:19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3"/>
      <c r="J52" s="33"/>
      <c r="K52" s="34">
        <f>SUM(K53:K55)</f>
        <v>1373.8719999999998</v>
      </c>
      <c r="L52" s="34">
        <f t="shared" ref="L52:N52" si="15">SUM(L53:L55)</f>
        <v>4501.6994000000004</v>
      </c>
      <c r="M52" s="34">
        <f t="shared" si="15"/>
        <v>124.95599999999993</v>
      </c>
      <c r="N52" s="34">
        <f t="shared" si="15"/>
        <v>5750.6154000000006</v>
      </c>
      <c r="O52" s="115">
        <f>N52+M52-L52</f>
        <v>1373.8720000000003</v>
      </c>
      <c r="P52" s="115"/>
      <c r="Q52" s="115"/>
      <c r="R52" s="115"/>
      <c r="S52" s="4"/>
    </row>
    <row r="53" spans="2:19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07'!K46</f>
        <v>0</v>
      </c>
      <c r="H53" s="116">
        <f t="shared" si="3"/>
        <v>0</v>
      </c>
      <c r="I53" s="116">
        <f t="shared" si="4"/>
        <v>14.462499999999991</v>
      </c>
      <c r="J53" s="27">
        <f>G53+'[2]BM 06'!H53</f>
        <v>127.8875</v>
      </c>
      <c r="K53" s="28">
        <f>$E53*F53</f>
        <v>1229.904</v>
      </c>
      <c r="L53" s="28">
        <f t="shared" si="8"/>
        <v>0</v>
      </c>
      <c r="M53" s="28">
        <f t="shared" si="8"/>
        <v>124.95599999999993</v>
      </c>
      <c r="N53" s="28">
        <f t="shared" si="8"/>
        <v>1104.9480000000001</v>
      </c>
      <c r="O53" s="117"/>
      <c r="P53" s="117"/>
      <c r="Q53" s="117"/>
      <c r="R53" s="117"/>
      <c r="S53" s="4"/>
    </row>
    <row r="54" spans="2:19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07'!K47</f>
        <v>51.63</v>
      </c>
      <c r="H54" s="116">
        <f t="shared" si="3"/>
        <v>50.03</v>
      </c>
      <c r="I54" s="116">
        <f t="shared" si="4"/>
        <v>0</v>
      </c>
      <c r="J54" s="27">
        <f>G54+'[2]BM 06'!H54</f>
        <v>51.63</v>
      </c>
      <c r="K54" s="28">
        <f>$E54*F54</f>
        <v>103.55200000000001</v>
      </c>
      <c r="L54" s="28">
        <f t="shared" si="8"/>
        <v>3237.9416000000001</v>
      </c>
      <c r="M54" s="28">
        <f t="shared" si="8"/>
        <v>0</v>
      </c>
      <c r="N54" s="28">
        <f t="shared" si="8"/>
        <v>3341.4936000000002</v>
      </c>
      <c r="O54" s="117"/>
      <c r="P54" s="117"/>
      <c r="Q54" s="117"/>
      <c r="R54" s="117"/>
      <c r="S54" s="4"/>
    </row>
    <row r="55" spans="2:19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07'!K48</f>
        <v>51.63</v>
      </c>
      <c r="H55" s="116">
        <f t="shared" si="3"/>
        <v>50.03</v>
      </c>
      <c r="I55" s="116">
        <f t="shared" si="4"/>
        <v>0</v>
      </c>
      <c r="J55" s="27">
        <f>G55+'[2]BM 06'!H55</f>
        <v>51.63</v>
      </c>
      <c r="K55" s="28">
        <f>$E55*F55</f>
        <v>40.416000000000004</v>
      </c>
      <c r="L55" s="28">
        <f t="shared" si="8"/>
        <v>1263.7578000000001</v>
      </c>
      <c r="M55" s="28">
        <f t="shared" si="8"/>
        <v>0</v>
      </c>
      <c r="N55" s="28">
        <f t="shared" si="8"/>
        <v>1304.1738000000003</v>
      </c>
      <c r="O55" s="117"/>
      <c r="P55" s="117"/>
      <c r="Q55" s="117"/>
      <c r="R55" s="117"/>
      <c r="S55" s="4"/>
    </row>
    <row r="56" spans="2:19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3"/>
      <c r="J56" s="33"/>
      <c r="K56" s="34">
        <f>K57+K68+K77+K84</f>
        <v>151819.2959</v>
      </c>
      <c r="L56" s="34">
        <f t="shared" ref="L56:N56" si="16">L57+L68+L77+L84</f>
        <v>2775.7767424999984</v>
      </c>
      <c r="M56" s="34">
        <f t="shared" si="16"/>
        <v>22482.033499999998</v>
      </c>
      <c r="N56" s="34">
        <f t="shared" si="16"/>
        <v>132113.0391425</v>
      </c>
      <c r="O56" s="115">
        <f>N56+M56-L56</f>
        <v>151819.2959</v>
      </c>
      <c r="P56" s="115"/>
      <c r="Q56" s="115"/>
      <c r="R56" s="115"/>
      <c r="S56" s="4"/>
    </row>
    <row r="57" spans="2:19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6"/>
      <c r="J57" s="46"/>
      <c r="K57" s="41">
        <f>SUM(K58:K67)</f>
        <v>55055.659899999991</v>
      </c>
      <c r="L57" s="41">
        <f t="shared" ref="L57:N57" si="17">SUM(L58:L67)</f>
        <v>2775.7767424999984</v>
      </c>
      <c r="M57" s="41">
        <f t="shared" si="17"/>
        <v>2854.8935999999999</v>
      </c>
      <c r="N57" s="41">
        <f t="shared" si="17"/>
        <v>54976.543042500001</v>
      </c>
      <c r="O57" s="118"/>
      <c r="P57" s="118"/>
      <c r="Q57" s="118"/>
      <c r="R57" s="118"/>
      <c r="S57" s="4"/>
    </row>
    <row r="58" spans="2:19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'[2]Memória 07'!K51</f>
        <v>24.460000000000008</v>
      </c>
      <c r="H58" s="116">
        <f t="shared" si="3"/>
        <v>24.460000000000008</v>
      </c>
      <c r="I58" s="116">
        <f t="shared" si="4"/>
        <v>0</v>
      </c>
      <c r="J58" s="27">
        <f>G58+'[2]BM 06'!H58</f>
        <v>258.81</v>
      </c>
      <c r="K58" s="28">
        <f t="shared" ref="K58:K67" si="18">$E58*F58</f>
        <v>8975.6049999999996</v>
      </c>
      <c r="L58" s="28">
        <f t="shared" si="8"/>
        <v>936.81800000000021</v>
      </c>
      <c r="M58" s="28">
        <f t="shared" si="8"/>
        <v>0</v>
      </c>
      <c r="N58" s="28">
        <f t="shared" si="8"/>
        <v>9912.4229999999989</v>
      </c>
      <c r="O58" s="117"/>
      <c r="P58" s="117"/>
      <c r="Q58" s="117"/>
      <c r="R58" s="117"/>
      <c r="S58" s="4"/>
    </row>
    <row r="59" spans="2:19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07'!K52</f>
        <v>0</v>
      </c>
      <c r="H59" s="116">
        <f t="shared" si="3"/>
        <v>0</v>
      </c>
      <c r="I59" s="116">
        <f t="shared" si="4"/>
        <v>0</v>
      </c>
      <c r="J59" s="27">
        <f>G59+'[2]BM 06'!H59</f>
        <v>256.24</v>
      </c>
      <c r="K59" s="28">
        <f t="shared" si="18"/>
        <v>4586.6959999999999</v>
      </c>
      <c r="L59" s="28">
        <f t="shared" si="8"/>
        <v>0</v>
      </c>
      <c r="M59" s="28">
        <f t="shared" si="8"/>
        <v>0</v>
      </c>
      <c r="N59" s="28">
        <f t="shared" si="8"/>
        <v>4586.6959999999999</v>
      </c>
      <c r="O59" s="117"/>
      <c r="P59" s="117"/>
      <c r="Q59" s="117"/>
      <c r="R59" s="117"/>
      <c r="S59" s="4"/>
    </row>
    <row r="60" spans="2:19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07'!K53</f>
        <v>122.58374999999999</v>
      </c>
      <c r="H60" s="116">
        <f t="shared" si="3"/>
        <v>11.846749999999986</v>
      </c>
      <c r="I60" s="116">
        <f t="shared" si="4"/>
        <v>0</v>
      </c>
      <c r="J60" s="27">
        <f>G60+'[2]BM 06'!H60</f>
        <v>225.89675</v>
      </c>
      <c r="K60" s="28">
        <f t="shared" si="18"/>
        <v>7814.9655000000002</v>
      </c>
      <c r="L60" s="28">
        <f t="shared" si="8"/>
        <v>432.52484249999947</v>
      </c>
      <c r="M60" s="28">
        <f t="shared" si="8"/>
        <v>0</v>
      </c>
      <c r="N60" s="28">
        <f t="shared" si="8"/>
        <v>8247.4903424999993</v>
      </c>
      <c r="O60" s="117"/>
      <c r="P60" s="117"/>
      <c r="Q60" s="117"/>
      <c r="R60" s="117"/>
      <c r="S60" s="4"/>
    </row>
    <row r="61" spans="2:19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07'!K54</f>
        <v>95.974999999999994</v>
      </c>
      <c r="H61" s="116">
        <f t="shared" si="3"/>
        <v>6.5549999999999926</v>
      </c>
      <c r="I61" s="116">
        <f t="shared" si="4"/>
        <v>0</v>
      </c>
      <c r="J61" s="27">
        <f>G61+'[2]BM 06'!H61</f>
        <v>95.974999999999994</v>
      </c>
      <c r="K61" s="28">
        <f t="shared" si="18"/>
        <v>4580.0923999999995</v>
      </c>
      <c r="L61" s="28">
        <f t="shared" si="8"/>
        <v>335.74709999999959</v>
      </c>
      <c r="M61" s="28">
        <f t="shared" si="8"/>
        <v>0</v>
      </c>
      <c r="N61" s="28">
        <f t="shared" si="8"/>
        <v>4915.8395</v>
      </c>
      <c r="O61" s="117"/>
      <c r="P61" s="117"/>
      <c r="Q61" s="117"/>
      <c r="R61" s="117"/>
      <c r="S61" s="4"/>
    </row>
    <row r="62" spans="2:19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07'!K55</f>
        <v>0</v>
      </c>
      <c r="H62" s="116">
        <f t="shared" si="3"/>
        <v>0</v>
      </c>
      <c r="I62" s="116">
        <f t="shared" si="4"/>
        <v>0</v>
      </c>
      <c r="J62" s="27">
        <f>G62+'[2]BM 06'!H62</f>
        <v>30</v>
      </c>
      <c r="K62" s="28">
        <f t="shared" si="18"/>
        <v>1510.8</v>
      </c>
      <c r="L62" s="28">
        <f t="shared" si="8"/>
        <v>0</v>
      </c>
      <c r="M62" s="28">
        <f t="shared" si="8"/>
        <v>0</v>
      </c>
      <c r="N62" s="28">
        <f t="shared" si="8"/>
        <v>1510.8</v>
      </c>
      <c r="O62" s="117"/>
      <c r="P62" s="117"/>
      <c r="Q62" s="117"/>
      <c r="R62" s="117"/>
      <c r="S62" s="4"/>
    </row>
    <row r="63" spans="2:19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07'!K56</f>
        <v>0</v>
      </c>
      <c r="H63" s="116">
        <f t="shared" si="3"/>
        <v>0</v>
      </c>
      <c r="I63" s="116">
        <f t="shared" si="4"/>
        <v>289.64999999999998</v>
      </c>
      <c r="J63" s="27">
        <f>G63+'[2]BM 06'!H63</f>
        <v>0</v>
      </c>
      <c r="K63" s="28">
        <f t="shared" si="18"/>
        <v>2829.8804999999998</v>
      </c>
      <c r="L63" s="28">
        <f t="shared" si="8"/>
        <v>0</v>
      </c>
      <c r="M63" s="28">
        <f t="shared" si="8"/>
        <v>2829.8804999999998</v>
      </c>
      <c r="N63" s="28">
        <f t="shared" si="8"/>
        <v>0</v>
      </c>
      <c r="O63" s="117"/>
      <c r="P63" s="117"/>
      <c r="Q63" s="117"/>
      <c r="R63" s="117"/>
      <c r="S63" s="4"/>
    </row>
    <row r="64" spans="2:19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07'!K57</f>
        <v>34.299999999999997</v>
      </c>
      <c r="H64" s="116">
        <f t="shared" si="3"/>
        <v>4.2999999999999972</v>
      </c>
      <c r="I64" s="116">
        <f t="shared" si="4"/>
        <v>0</v>
      </c>
      <c r="J64" s="27">
        <f>G64+'[2]BM 06'!H64</f>
        <v>34.299999999999997</v>
      </c>
      <c r="K64" s="28">
        <f t="shared" si="18"/>
        <v>1180.2</v>
      </c>
      <c r="L64" s="28">
        <f t="shared" si="8"/>
        <v>169.16199999999989</v>
      </c>
      <c r="M64" s="28">
        <f t="shared" si="8"/>
        <v>0</v>
      </c>
      <c r="N64" s="28">
        <f t="shared" si="8"/>
        <v>1349.3620000000001</v>
      </c>
      <c r="O64" s="117"/>
      <c r="P64" s="117"/>
      <c r="Q64" s="117"/>
      <c r="R64" s="117"/>
      <c r="S64" s="4"/>
    </row>
    <row r="65" spans="2:19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07'!K58</f>
        <v>11.319999999999993</v>
      </c>
      <c r="H65" s="116">
        <f t="shared" si="3"/>
        <v>11.319999999999993</v>
      </c>
      <c r="I65" s="116">
        <f t="shared" si="4"/>
        <v>0</v>
      </c>
      <c r="J65" s="27">
        <f>G65+'[2]BM 06'!H65</f>
        <v>245.67</v>
      </c>
      <c r="K65" s="28">
        <f t="shared" si="18"/>
        <v>18663.633999999998</v>
      </c>
      <c r="L65" s="28">
        <f t="shared" si="8"/>
        <v>901.52479999999946</v>
      </c>
      <c r="M65" s="28">
        <f t="shared" si="8"/>
        <v>0</v>
      </c>
      <c r="N65" s="28">
        <f t="shared" si="8"/>
        <v>19565.158799999997</v>
      </c>
      <c r="O65" s="117"/>
      <c r="P65" s="117"/>
      <c r="Q65" s="117"/>
      <c r="R65" s="117"/>
      <c r="S65" s="4"/>
    </row>
    <row r="66" spans="2:19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07'!K59</f>
        <v>0</v>
      </c>
      <c r="H66" s="116">
        <f t="shared" si="3"/>
        <v>0</v>
      </c>
      <c r="I66" s="116">
        <f t="shared" si="4"/>
        <v>0</v>
      </c>
      <c r="J66" s="27">
        <f>G66+'[2]BM 06'!H66</f>
        <v>204.25</v>
      </c>
      <c r="K66" s="28">
        <f t="shared" si="18"/>
        <v>3317.0199999999995</v>
      </c>
      <c r="L66" s="28">
        <f t="shared" si="8"/>
        <v>0</v>
      </c>
      <c r="M66" s="28">
        <f t="shared" si="8"/>
        <v>0</v>
      </c>
      <c r="N66" s="28">
        <f t="shared" si="8"/>
        <v>3317.0199999999995</v>
      </c>
      <c r="O66" s="117"/>
      <c r="P66" s="117"/>
      <c r="Q66" s="117"/>
      <c r="R66" s="117"/>
      <c r="S66" s="4"/>
    </row>
    <row r="67" spans="2:19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07'!K60</f>
        <v>0</v>
      </c>
      <c r="H67" s="116">
        <f t="shared" si="3"/>
        <v>0</v>
      </c>
      <c r="I67" s="116">
        <f t="shared" si="4"/>
        <v>0.43000000000000327</v>
      </c>
      <c r="J67" s="27">
        <f>G67+'[2]BM 06'!H67</f>
        <v>27.019999999999996</v>
      </c>
      <c r="K67" s="28">
        <f t="shared" si="18"/>
        <v>1596.7665</v>
      </c>
      <c r="L67" s="28">
        <f t="shared" si="8"/>
        <v>0</v>
      </c>
      <c r="M67" s="28">
        <f t="shared" si="8"/>
        <v>25.01310000000019</v>
      </c>
      <c r="N67" s="28">
        <f t="shared" si="8"/>
        <v>1571.7533999999998</v>
      </c>
      <c r="O67" s="117"/>
      <c r="P67" s="117"/>
      <c r="Q67" s="117"/>
      <c r="R67" s="117"/>
      <c r="S67" s="4"/>
    </row>
    <row r="68" spans="2:19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6"/>
      <c r="J68" s="46"/>
      <c r="K68" s="41">
        <f>SUM(K69:K76)</f>
        <v>88744.272500000021</v>
      </c>
      <c r="L68" s="41">
        <f t="shared" ref="L68:N68" si="19">SUM(L69:L76)</f>
        <v>0</v>
      </c>
      <c r="M68" s="41">
        <f t="shared" si="19"/>
        <v>18760.974899999997</v>
      </c>
      <c r="N68" s="41">
        <f t="shared" si="19"/>
        <v>69983.297600000005</v>
      </c>
      <c r="O68" s="118"/>
      <c r="P68" s="118"/>
      <c r="Q68" s="118"/>
      <c r="R68" s="118"/>
      <c r="S68" s="4"/>
    </row>
    <row r="69" spans="2:19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07'!K62</f>
        <v>0</v>
      </c>
      <c r="H69" s="116">
        <f t="shared" si="3"/>
        <v>0</v>
      </c>
      <c r="I69" s="116">
        <f t="shared" si="4"/>
        <v>0</v>
      </c>
      <c r="J69" s="27">
        <f>G69+'[2]BM 06'!H69</f>
        <v>678.77</v>
      </c>
      <c r="K69" s="28">
        <f t="shared" ref="K69:K76" si="20">$E69*F69</f>
        <v>3061.2526999999995</v>
      </c>
      <c r="L69" s="28">
        <f t="shared" si="8"/>
        <v>0</v>
      </c>
      <c r="M69" s="28">
        <f t="shared" si="8"/>
        <v>0</v>
      </c>
      <c r="N69" s="28">
        <f t="shared" si="8"/>
        <v>3061.2526999999995</v>
      </c>
      <c r="O69" s="117"/>
      <c r="P69" s="117"/>
      <c r="Q69" s="117"/>
      <c r="R69" s="117"/>
      <c r="S69" s="4"/>
    </row>
    <row r="70" spans="2:19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07'!K63</f>
        <v>16.8</v>
      </c>
      <c r="H70" s="116">
        <f t="shared" si="3"/>
        <v>0</v>
      </c>
      <c r="I70" s="116">
        <f t="shared" si="4"/>
        <v>243.36999999999989</v>
      </c>
      <c r="J70" s="27">
        <f>G70+'[2]BM 06'!H70</f>
        <v>655.67000000000007</v>
      </c>
      <c r="K70" s="28">
        <f t="shared" si="20"/>
        <v>2724.0911999999998</v>
      </c>
      <c r="L70" s="28">
        <f t="shared" si="8"/>
        <v>0</v>
      </c>
      <c r="M70" s="28">
        <f t="shared" si="8"/>
        <v>737.41109999999958</v>
      </c>
      <c r="N70" s="28">
        <f t="shared" si="8"/>
        <v>1986.6801</v>
      </c>
      <c r="O70" s="117"/>
      <c r="P70" s="117"/>
      <c r="Q70" s="117"/>
      <c r="R70" s="117"/>
      <c r="S70" s="4"/>
    </row>
    <row r="71" spans="2:19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07'!K64</f>
        <v>16.8</v>
      </c>
      <c r="H71" s="116">
        <f t="shared" si="3"/>
        <v>0</v>
      </c>
      <c r="I71" s="116">
        <f t="shared" si="4"/>
        <v>243.36999999999989</v>
      </c>
      <c r="J71" s="27">
        <f>G71+'[2]BM 06'!H71</f>
        <v>1334.44</v>
      </c>
      <c r="K71" s="28">
        <f t="shared" si="20"/>
        <v>35879.399399999995</v>
      </c>
      <c r="L71" s="28">
        <f t="shared" si="8"/>
        <v>0</v>
      </c>
      <c r="M71" s="28">
        <f t="shared" si="8"/>
        <v>5534.2337999999972</v>
      </c>
      <c r="N71" s="28">
        <f t="shared" si="8"/>
        <v>30345.1656</v>
      </c>
      <c r="O71" s="117"/>
      <c r="P71" s="117"/>
      <c r="Q71" s="117"/>
      <c r="R71" s="117"/>
      <c r="S71" s="4"/>
    </row>
    <row r="72" spans="2:19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07'!K65</f>
        <v>2.2399999999999998</v>
      </c>
      <c r="H72" s="116">
        <f t="shared" si="3"/>
        <v>0</v>
      </c>
      <c r="I72" s="116">
        <f t="shared" si="4"/>
        <v>86.16</v>
      </c>
      <c r="J72" s="27">
        <f>G72+'[2]BM 06'!H72</f>
        <v>133.02000000000001</v>
      </c>
      <c r="K72" s="28">
        <f t="shared" si="20"/>
        <v>13681.215600000001</v>
      </c>
      <c r="L72" s="28">
        <f t="shared" si="8"/>
        <v>0</v>
      </c>
      <c r="M72" s="28">
        <f t="shared" si="8"/>
        <v>5378.1072000000004</v>
      </c>
      <c r="N72" s="28">
        <f t="shared" si="8"/>
        <v>8303.108400000001</v>
      </c>
      <c r="O72" s="117"/>
      <c r="P72" s="117"/>
      <c r="Q72" s="117"/>
      <c r="R72" s="117"/>
      <c r="S72" s="4"/>
    </row>
    <row r="73" spans="2:19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07'!K66</f>
        <v>16.8</v>
      </c>
      <c r="H73" s="116">
        <f t="shared" si="3"/>
        <v>0</v>
      </c>
      <c r="I73" s="116">
        <f t="shared" si="4"/>
        <v>166.32999999999993</v>
      </c>
      <c r="J73" s="27">
        <f>G73+'[2]BM 06'!H73</f>
        <v>513.53000000000009</v>
      </c>
      <c r="K73" s="28">
        <f t="shared" si="20"/>
        <v>11523.627</v>
      </c>
      <c r="L73" s="28">
        <f t="shared" si="8"/>
        <v>0</v>
      </c>
      <c r="M73" s="28">
        <f t="shared" si="8"/>
        <v>2819.2934999999989</v>
      </c>
      <c r="N73" s="28">
        <f t="shared" si="8"/>
        <v>8704.3335000000006</v>
      </c>
      <c r="O73" s="117"/>
      <c r="P73" s="117"/>
      <c r="Q73" s="117"/>
      <c r="R73" s="117"/>
      <c r="S73" s="4"/>
    </row>
    <row r="74" spans="2:19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07'!K67</f>
        <v>16.8</v>
      </c>
      <c r="H74" s="116">
        <f t="shared" si="3"/>
        <v>0</v>
      </c>
      <c r="I74" s="116">
        <f t="shared" si="4"/>
        <v>166.32999999999993</v>
      </c>
      <c r="J74" s="27">
        <f>G74+'[2]BM 06'!H74</f>
        <v>513.53000000000009</v>
      </c>
      <c r="K74" s="28">
        <f t="shared" si="20"/>
        <v>7791.1956000000009</v>
      </c>
      <c r="L74" s="28">
        <f t="shared" si="8"/>
        <v>0</v>
      </c>
      <c r="M74" s="28">
        <f t="shared" si="8"/>
        <v>1906.1417999999994</v>
      </c>
      <c r="N74" s="28">
        <f t="shared" si="8"/>
        <v>5885.0538000000015</v>
      </c>
      <c r="O74" s="117"/>
      <c r="P74" s="117"/>
      <c r="Q74" s="117"/>
      <c r="R74" s="117"/>
      <c r="S74" s="4"/>
    </row>
    <row r="75" spans="2:19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07'!K68</f>
        <v>0</v>
      </c>
      <c r="H75" s="116">
        <f t="shared" si="3"/>
        <v>0</v>
      </c>
      <c r="I75" s="116">
        <f t="shared" si="4"/>
        <v>33.75</v>
      </c>
      <c r="J75" s="27">
        <f>G75+'[2]BM 06'!H75</f>
        <v>0</v>
      </c>
      <c r="K75" s="28">
        <f t="shared" si="20"/>
        <v>2385.7874999999999</v>
      </c>
      <c r="L75" s="28">
        <f t="shared" si="8"/>
        <v>0</v>
      </c>
      <c r="M75" s="28">
        <f t="shared" si="8"/>
        <v>2385.7874999999999</v>
      </c>
      <c r="N75" s="28">
        <f t="shared" si="8"/>
        <v>0</v>
      </c>
      <c r="O75" s="117"/>
      <c r="P75" s="117"/>
      <c r="Q75" s="117"/>
      <c r="R75" s="117"/>
      <c r="S75" s="4"/>
    </row>
    <row r="76" spans="2:19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07'!K69</f>
        <v>0</v>
      </c>
      <c r="H76" s="116">
        <f t="shared" si="3"/>
        <v>0</v>
      </c>
      <c r="I76" s="116">
        <f t="shared" si="4"/>
        <v>0</v>
      </c>
      <c r="J76" s="27">
        <f>G76+'[2]BM 06'!H76</f>
        <v>690.13</v>
      </c>
      <c r="K76" s="28">
        <f t="shared" si="20"/>
        <v>11697.7035</v>
      </c>
      <c r="L76" s="28">
        <f t="shared" si="8"/>
        <v>0</v>
      </c>
      <c r="M76" s="28">
        <f t="shared" si="8"/>
        <v>0</v>
      </c>
      <c r="N76" s="28">
        <f t="shared" si="8"/>
        <v>11697.7035</v>
      </c>
      <c r="O76" s="117"/>
      <c r="P76" s="117"/>
      <c r="Q76" s="117"/>
      <c r="R76" s="117"/>
      <c r="S76" s="4"/>
    </row>
    <row r="77" spans="2:19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6"/>
      <c r="J77" s="46"/>
      <c r="K77" s="41">
        <f>SUM(K78:K83)</f>
        <v>7362.3815000000004</v>
      </c>
      <c r="L77" s="41">
        <f t="shared" ref="L77:N77" si="21">SUM(L78:L83)</f>
        <v>0</v>
      </c>
      <c r="M77" s="41">
        <f t="shared" si="21"/>
        <v>722.0899999999998</v>
      </c>
      <c r="N77" s="41">
        <f t="shared" si="21"/>
        <v>6640.2915000000003</v>
      </c>
      <c r="O77" s="118"/>
      <c r="P77" s="118"/>
      <c r="Q77" s="118"/>
      <c r="R77" s="118"/>
      <c r="S77" s="4"/>
    </row>
    <row r="78" spans="2:19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07'!K71</f>
        <v>0</v>
      </c>
      <c r="H78" s="116">
        <f t="shared" ref="H78:H141" si="22">IF(J78&gt;F78,J78-F78,0)</f>
        <v>0</v>
      </c>
      <c r="I78" s="116">
        <f t="shared" ref="I78:I141" si="23">IF(J78&lt;F78,F78-J78,0)</f>
        <v>0</v>
      </c>
      <c r="J78" s="27">
        <f>G78+'[2]BM 06'!H78</f>
        <v>0</v>
      </c>
      <c r="K78" s="102">
        <f t="shared" ref="K78:K83" si="24">$E78*F78</f>
        <v>0</v>
      </c>
      <c r="L78" s="28">
        <f t="shared" ref="L78:N140" si="25">$E78*H78</f>
        <v>0</v>
      </c>
      <c r="M78" s="28">
        <f t="shared" si="25"/>
        <v>0</v>
      </c>
      <c r="N78" s="102">
        <f t="shared" si="25"/>
        <v>0</v>
      </c>
      <c r="O78" s="119"/>
      <c r="P78" s="119"/>
      <c r="Q78" s="119"/>
      <c r="R78" s="119"/>
      <c r="S78" s="4"/>
    </row>
    <row r="79" spans="2:19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07'!K72</f>
        <v>0</v>
      </c>
      <c r="H79" s="116">
        <f t="shared" si="22"/>
        <v>0</v>
      </c>
      <c r="I79" s="116">
        <f t="shared" si="23"/>
        <v>0</v>
      </c>
      <c r="J79" s="27">
        <f>G79+'[2]BM 06'!H79</f>
        <v>0</v>
      </c>
      <c r="K79" s="102">
        <f t="shared" si="24"/>
        <v>0</v>
      </c>
      <c r="L79" s="28">
        <f t="shared" si="25"/>
        <v>0</v>
      </c>
      <c r="M79" s="28">
        <f t="shared" si="25"/>
        <v>0</v>
      </c>
      <c r="N79" s="102">
        <f t="shared" si="25"/>
        <v>0</v>
      </c>
      <c r="O79" s="119"/>
      <c r="P79" s="119"/>
      <c r="Q79" s="119"/>
      <c r="R79" s="119"/>
      <c r="S79" s="4"/>
    </row>
    <row r="80" spans="2:19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07'!K73</f>
        <v>0</v>
      </c>
      <c r="H80" s="116">
        <f t="shared" si="22"/>
        <v>0</v>
      </c>
      <c r="I80" s="116">
        <f t="shared" si="23"/>
        <v>11.72999999999999</v>
      </c>
      <c r="J80" s="27">
        <f>G80+'[2]BM 06'!H80</f>
        <v>245.67</v>
      </c>
      <c r="K80" s="28">
        <f t="shared" si="24"/>
        <v>3382.2359999999999</v>
      </c>
      <c r="L80" s="28">
        <f t="shared" si="25"/>
        <v>0</v>
      </c>
      <c r="M80" s="28">
        <f t="shared" si="25"/>
        <v>154.13219999999987</v>
      </c>
      <c r="N80" s="28">
        <f t="shared" si="25"/>
        <v>3228.1037999999999</v>
      </c>
      <c r="O80" s="117"/>
      <c r="P80" s="117"/>
      <c r="Q80" s="117"/>
      <c r="R80" s="117"/>
      <c r="S80" s="4"/>
    </row>
    <row r="81" spans="2:19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07'!K74</f>
        <v>0</v>
      </c>
      <c r="H81" s="116">
        <f t="shared" si="22"/>
        <v>0</v>
      </c>
      <c r="I81" s="116">
        <f t="shared" si="23"/>
        <v>11.72999999999999</v>
      </c>
      <c r="J81" s="27">
        <f>G81+'[2]BM 06'!H81</f>
        <v>245.67</v>
      </c>
      <c r="K81" s="28">
        <f t="shared" si="24"/>
        <v>2949.8040000000001</v>
      </c>
      <c r="L81" s="28">
        <f t="shared" si="25"/>
        <v>0</v>
      </c>
      <c r="M81" s="28">
        <f t="shared" si="25"/>
        <v>134.4257999999999</v>
      </c>
      <c r="N81" s="28">
        <f t="shared" si="25"/>
        <v>2815.3782000000001</v>
      </c>
      <c r="O81" s="117"/>
      <c r="P81" s="117"/>
      <c r="Q81" s="117"/>
      <c r="R81" s="117"/>
      <c r="S81" s="4"/>
    </row>
    <row r="82" spans="2:19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07'!K75</f>
        <v>0</v>
      </c>
      <c r="H82" s="116">
        <f t="shared" si="22"/>
        <v>0</v>
      </c>
      <c r="I82" s="116">
        <f t="shared" si="23"/>
        <v>0</v>
      </c>
      <c r="J82" s="27">
        <f>G82+'[2]BM 06'!H82</f>
        <v>35.21</v>
      </c>
      <c r="K82" s="28">
        <f t="shared" si="24"/>
        <v>596.80949999999996</v>
      </c>
      <c r="L82" s="28">
        <f t="shared" si="25"/>
        <v>0</v>
      </c>
      <c r="M82" s="28">
        <f t="shared" si="25"/>
        <v>0</v>
      </c>
      <c r="N82" s="28">
        <f t="shared" si="25"/>
        <v>596.80949999999996</v>
      </c>
      <c r="O82" s="117"/>
      <c r="P82" s="117"/>
      <c r="Q82" s="117"/>
      <c r="R82" s="117"/>
      <c r="S82" s="4"/>
    </row>
    <row r="83" spans="2:19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07'!K76</f>
        <v>0</v>
      </c>
      <c r="H83" s="116">
        <f t="shared" si="22"/>
        <v>0</v>
      </c>
      <c r="I83" s="116">
        <f t="shared" si="23"/>
        <v>6.68</v>
      </c>
      <c r="J83" s="27">
        <f>G83+'[2]BM 06'!H83</f>
        <v>0</v>
      </c>
      <c r="K83" s="28">
        <f t="shared" si="24"/>
        <v>433.53200000000004</v>
      </c>
      <c r="L83" s="28">
        <f t="shared" si="25"/>
        <v>0</v>
      </c>
      <c r="M83" s="28">
        <f t="shared" si="25"/>
        <v>433.53200000000004</v>
      </c>
      <c r="N83" s="28">
        <f t="shared" si="25"/>
        <v>0</v>
      </c>
      <c r="O83" s="117"/>
      <c r="P83" s="117"/>
      <c r="Q83" s="117"/>
      <c r="R83" s="117"/>
      <c r="S83" s="4"/>
    </row>
    <row r="84" spans="2:19" s="5" customFormat="1" ht="15">
      <c r="B84" s="36" t="s">
        <v>160</v>
      </c>
      <c r="C84" s="136" t="s">
        <v>161</v>
      </c>
      <c r="D84" s="136"/>
      <c r="E84" s="46"/>
      <c r="F84" s="46"/>
      <c r="G84" s="46"/>
      <c r="H84" s="46"/>
      <c r="I84" s="46"/>
      <c r="J84" s="46"/>
      <c r="K84" s="41">
        <f>K85</f>
        <v>656.98199999999997</v>
      </c>
      <c r="L84" s="41">
        <f t="shared" ref="L84:N84" si="26">L85</f>
        <v>0</v>
      </c>
      <c r="M84" s="41">
        <f t="shared" si="26"/>
        <v>144.07500000000005</v>
      </c>
      <c r="N84" s="41">
        <f t="shared" si="26"/>
        <v>512.90699999999993</v>
      </c>
      <c r="O84" s="118"/>
      <c r="P84" s="118"/>
      <c r="Q84" s="118"/>
      <c r="R84" s="118"/>
      <c r="S84" s="4"/>
    </row>
    <row r="85" spans="2:19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07'!K78</f>
        <v>30.259999999999994</v>
      </c>
      <c r="H85" s="116">
        <f t="shared" si="22"/>
        <v>0</v>
      </c>
      <c r="I85" s="116">
        <f t="shared" si="23"/>
        <v>8.5000000000000036</v>
      </c>
      <c r="J85" s="27">
        <f>G85+'[2]BM 06'!H85</f>
        <v>30.259999999999994</v>
      </c>
      <c r="K85" s="57">
        <f>E85*F85</f>
        <v>656.98199999999997</v>
      </c>
      <c r="L85" s="28">
        <f t="shared" si="25"/>
        <v>0</v>
      </c>
      <c r="M85" s="28">
        <f t="shared" si="25"/>
        <v>144.07500000000005</v>
      </c>
      <c r="N85" s="28">
        <f t="shared" si="25"/>
        <v>512.90699999999993</v>
      </c>
      <c r="O85" s="117"/>
      <c r="P85" s="117"/>
      <c r="Q85" s="117"/>
      <c r="R85" s="117"/>
      <c r="S85" s="4"/>
    </row>
    <row r="86" spans="2:19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3"/>
      <c r="J86" s="33"/>
      <c r="K86" s="34">
        <f>K87+K96+K101</f>
        <v>56991.267400000004</v>
      </c>
      <c r="L86" s="34">
        <f t="shared" ref="L86:N86" si="27">L87+L96+L101</f>
        <v>8972.2938999999988</v>
      </c>
      <c r="M86" s="34">
        <f t="shared" si="27"/>
        <v>23178.834699999999</v>
      </c>
      <c r="N86" s="34">
        <f t="shared" si="27"/>
        <v>42784.726600000002</v>
      </c>
      <c r="O86" s="115"/>
      <c r="P86" s="115"/>
      <c r="Q86" s="115"/>
      <c r="R86" s="115"/>
      <c r="S86" s="4"/>
    </row>
    <row r="87" spans="2:19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6"/>
      <c r="J87" s="46"/>
      <c r="K87" s="41">
        <f>SUM(K88:K95)</f>
        <v>16578.339</v>
      </c>
      <c r="L87" s="41">
        <f t="shared" ref="L87:N87" si="28">SUM(L88:L95)</f>
        <v>1288.55</v>
      </c>
      <c r="M87" s="41">
        <f t="shared" si="28"/>
        <v>1685.0457999999994</v>
      </c>
      <c r="N87" s="41">
        <f t="shared" si="28"/>
        <v>16181.843199999999</v>
      </c>
      <c r="O87" s="118"/>
      <c r="P87" s="118"/>
      <c r="Q87" s="118"/>
      <c r="R87" s="118"/>
      <c r="S87" s="4"/>
    </row>
    <row r="88" spans="2:19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07'!K81</f>
        <v>0</v>
      </c>
      <c r="H88" s="116">
        <f t="shared" si="22"/>
        <v>0</v>
      </c>
      <c r="I88" s="116">
        <f t="shared" si="23"/>
        <v>0</v>
      </c>
      <c r="J88" s="27">
        <f>G88+'[2]BM 06'!H88</f>
        <v>6</v>
      </c>
      <c r="K88" s="28">
        <f t="shared" ref="K88:K95" si="29">$E88*F88</f>
        <v>3442.74</v>
      </c>
      <c r="L88" s="28">
        <f t="shared" si="25"/>
        <v>0</v>
      </c>
      <c r="M88" s="28">
        <f t="shared" si="25"/>
        <v>0</v>
      </c>
      <c r="N88" s="28">
        <f t="shared" si="25"/>
        <v>3442.74</v>
      </c>
      <c r="O88" s="117"/>
      <c r="P88" s="117"/>
      <c r="Q88" s="117"/>
      <c r="R88" s="117"/>
      <c r="S88" s="4"/>
    </row>
    <row r="89" spans="2:19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07'!K82</f>
        <v>0</v>
      </c>
      <c r="H89" s="116">
        <f t="shared" si="22"/>
        <v>0</v>
      </c>
      <c r="I89" s="116">
        <f t="shared" si="23"/>
        <v>0</v>
      </c>
      <c r="J89" s="27">
        <f>G89+'[2]BM 06'!H89</f>
        <v>12</v>
      </c>
      <c r="K89" s="28">
        <f t="shared" si="29"/>
        <v>7354.2000000000007</v>
      </c>
      <c r="L89" s="28">
        <f t="shared" si="25"/>
        <v>0</v>
      </c>
      <c r="M89" s="28">
        <f t="shared" si="25"/>
        <v>0</v>
      </c>
      <c r="N89" s="28">
        <f t="shared" si="25"/>
        <v>7354.2000000000007</v>
      </c>
      <c r="O89" s="117"/>
      <c r="P89" s="117"/>
      <c r="Q89" s="117"/>
      <c r="R89" s="117"/>
      <c r="S89" s="4"/>
    </row>
    <row r="90" spans="2:19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07'!K83</f>
        <v>1</v>
      </c>
      <c r="H90" s="116">
        <f t="shared" si="22"/>
        <v>1</v>
      </c>
      <c r="I90" s="116">
        <f t="shared" si="23"/>
        <v>0</v>
      </c>
      <c r="J90" s="27">
        <f>G90+'[2]BM 06'!H90</f>
        <v>2</v>
      </c>
      <c r="K90" s="28">
        <f t="shared" si="29"/>
        <v>741.28</v>
      </c>
      <c r="L90" s="28">
        <f t="shared" si="25"/>
        <v>741.28</v>
      </c>
      <c r="M90" s="28">
        <f t="shared" si="25"/>
        <v>0</v>
      </c>
      <c r="N90" s="28">
        <f t="shared" si="25"/>
        <v>1482.56</v>
      </c>
      <c r="O90" s="117"/>
      <c r="P90" s="117"/>
      <c r="Q90" s="117"/>
      <c r="R90" s="117"/>
      <c r="S90" s="4"/>
    </row>
    <row r="91" spans="2:19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07'!K84</f>
        <v>20</v>
      </c>
      <c r="H91" s="116">
        <f t="shared" si="22"/>
        <v>1</v>
      </c>
      <c r="I91" s="116">
        <f t="shared" si="23"/>
        <v>0</v>
      </c>
      <c r="J91" s="27">
        <f>G91+'[2]BM 06'!H91</f>
        <v>20</v>
      </c>
      <c r="K91" s="28">
        <f t="shared" si="29"/>
        <v>1386.43</v>
      </c>
      <c r="L91" s="28">
        <f t="shared" si="25"/>
        <v>72.97</v>
      </c>
      <c r="M91" s="28">
        <f t="shared" si="25"/>
        <v>0</v>
      </c>
      <c r="N91" s="28">
        <f t="shared" si="25"/>
        <v>1459.4</v>
      </c>
      <c r="O91" s="117"/>
      <c r="P91" s="117"/>
      <c r="Q91" s="117"/>
      <c r="R91" s="117"/>
      <c r="S91" s="4"/>
    </row>
    <row r="92" spans="2:19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07'!K85</f>
        <v>0</v>
      </c>
      <c r="H92" s="116">
        <f t="shared" si="22"/>
        <v>0</v>
      </c>
      <c r="I92" s="116">
        <f t="shared" si="23"/>
        <v>1</v>
      </c>
      <c r="J92" s="27">
        <f>G92+'[2]BM 06'!H92</f>
        <v>0</v>
      </c>
      <c r="K92" s="28">
        <f t="shared" si="29"/>
        <v>374.34</v>
      </c>
      <c r="L92" s="28">
        <f t="shared" si="25"/>
        <v>0</v>
      </c>
      <c r="M92" s="28">
        <f t="shared" si="25"/>
        <v>374.34</v>
      </c>
      <c r="N92" s="28">
        <f t="shared" si="25"/>
        <v>0</v>
      </c>
      <c r="O92" s="117"/>
      <c r="P92" s="117"/>
      <c r="Q92" s="117"/>
      <c r="R92" s="117"/>
      <c r="S92" s="4"/>
    </row>
    <row r="93" spans="2:19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07'!K86</f>
        <v>1</v>
      </c>
      <c r="H93" s="116">
        <f t="shared" si="22"/>
        <v>1</v>
      </c>
      <c r="I93" s="116">
        <f t="shared" si="23"/>
        <v>0</v>
      </c>
      <c r="J93" s="27">
        <f>G93+'[2]BM 06'!H93</f>
        <v>2</v>
      </c>
      <c r="K93" s="28">
        <f t="shared" si="29"/>
        <v>474.3</v>
      </c>
      <c r="L93" s="28">
        <f t="shared" si="25"/>
        <v>474.3</v>
      </c>
      <c r="M93" s="28">
        <f t="shared" si="25"/>
        <v>0</v>
      </c>
      <c r="N93" s="28">
        <f t="shared" si="25"/>
        <v>948.6</v>
      </c>
      <c r="O93" s="117"/>
      <c r="P93" s="117"/>
      <c r="Q93" s="117"/>
      <c r="R93" s="117"/>
      <c r="S93" s="4"/>
    </row>
    <row r="94" spans="2:19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07'!K87</f>
        <v>0</v>
      </c>
      <c r="H94" s="116">
        <f t="shared" si="22"/>
        <v>0</v>
      </c>
      <c r="I94" s="116">
        <f t="shared" si="23"/>
        <v>1</v>
      </c>
      <c r="J94" s="27">
        <f>G94+'[2]BM 06'!H94</f>
        <v>0</v>
      </c>
      <c r="K94" s="28">
        <f t="shared" si="29"/>
        <v>551.98</v>
      </c>
      <c r="L94" s="28">
        <f t="shared" si="25"/>
        <v>0</v>
      </c>
      <c r="M94" s="28">
        <f t="shared" si="25"/>
        <v>551.98</v>
      </c>
      <c r="N94" s="28">
        <f t="shared" si="25"/>
        <v>0</v>
      </c>
      <c r="O94" s="117"/>
      <c r="P94" s="117"/>
      <c r="Q94" s="117"/>
      <c r="R94" s="117"/>
      <c r="S94" s="4"/>
    </row>
    <row r="95" spans="2:19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07'!K88</f>
        <v>81.480000000000018</v>
      </c>
      <c r="H95" s="116">
        <f t="shared" si="22"/>
        <v>0</v>
      </c>
      <c r="I95" s="116">
        <f t="shared" si="23"/>
        <v>41.369999999999976</v>
      </c>
      <c r="J95" s="27">
        <f>G95+'[2]BM 06'!H95</f>
        <v>81.480000000000018</v>
      </c>
      <c r="K95" s="28">
        <f t="shared" si="29"/>
        <v>2253.069</v>
      </c>
      <c r="L95" s="28">
        <f t="shared" si="25"/>
        <v>0</v>
      </c>
      <c r="M95" s="28">
        <f t="shared" si="25"/>
        <v>758.72579999999959</v>
      </c>
      <c r="N95" s="28">
        <f t="shared" si="25"/>
        <v>1494.3432000000003</v>
      </c>
      <c r="O95" s="117"/>
      <c r="P95" s="117"/>
      <c r="Q95" s="117"/>
      <c r="R95" s="117"/>
      <c r="S95" s="4"/>
    </row>
    <row r="96" spans="2:19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6"/>
      <c r="J96" s="46"/>
      <c r="K96" s="41">
        <f>SUM(K97:K100)</f>
        <v>29163.353200000001</v>
      </c>
      <c r="L96" s="41">
        <f t="shared" ref="L96:N96" si="30">SUM(L97:L100)</f>
        <v>7683.7438999999995</v>
      </c>
      <c r="M96" s="41">
        <f t="shared" si="30"/>
        <v>19637.166000000001</v>
      </c>
      <c r="N96" s="41">
        <f t="shared" si="30"/>
        <v>17209.931100000002</v>
      </c>
      <c r="O96" s="118"/>
      <c r="P96" s="118"/>
      <c r="Q96" s="118"/>
      <c r="R96" s="118"/>
      <c r="S96" s="42"/>
    </row>
    <row r="97" spans="2:19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07'!K90</f>
        <v>0</v>
      </c>
      <c r="H97" s="116">
        <f t="shared" si="22"/>
        <v>0</v>
      </c>
      <c r="I97" s="116">
        <f t="shared" si="23"/>
        <v>28.36</v>
      </c>
      <c r="J97" s="27">
        <f>G97+'[2]BM 06'!H97</f>
        <v>0</v>
      </c>
      <c r="K97" s="28">
        <f>$E97*F97</f>
        <v>18004.346000000001</v>
      </c>
      <c r="L97" s="28">
        <f t="shared" si="25"/>
        <v>0</v>
      </c>
      <c r="M97" s="28">
        <f t="shared" si="25"/>
        <v>18004.346000000001</v>
      </c>
      <c r="N97" s="28">
        <f t="shared" si="25"/>
        <v>0</v>
      </c>
      <c r="O97" s="117"/>
      <c r="P97" s="117"/>
      <c r="Q97" s="117"/>
      <c r="R97" s="117"/>
      <c r="S97" s="4"/>
    </row>
    <row r="98" spans="2:19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07'!K91</f>
        <v>27.57</v>
      </c>
      <c r="H98" s="116">
        <f t="shared" si="22"/>
        <v>25.97</v>
      </c>
      <c r="I98" s="116">
        <f t="shared" si="23"/>
        <v>0</v>
      </c>
      <c r="J98" s="27">
        <f>G98+'[2]BM 06'!H98</f>
        <v>27.57</v>
      </c>
      <c r="K98" s="28">
        <f>$E98*F98</f>
        <v>473.39200000000005</v>
      </c>
      <c r="L98" s="28">
        <f t="shared" si="25"/>
        <v>7683.7438999999995</v>
      </c>
      <c r="M98" s="28">
        <f t="shared" si="25"/>
        <v>0</v>
      </c>
      <c r="N98" s="28">
        <f t="shared" si="25"/>
        <v>8157.1359000000002</v>
      </c>
      <c r="O98" s="117"/>
      <c r="P98" s="117"/>
      <c r="Q98" s="117"/>
      <c r="R98" s="117"/>
      <c r="S98" s="4"/>
    </row>
    <row r="99" spans="2:19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07'!K92</f>
        <v>10.68</v>
      </c>
      <c r="H99" s="116">
        <f t="shared" si="22"/>
        <v>0</v>
      </c>
      <c r="I99" s="116">
        <f t="shared" si="23"/>
        <v>1.75</v>
      </c>
      <c r="J99" s="27">
        <f>G99+'[2]BM 06'!H99</f>
        <v>10.68</v>
      </c>
      <c r="K99" s="28">
        <f>$E99*F99</f>
        <v>10536.165199999999</v>
      </c>
      <c r="L99" s="28">
        <f t="shared" si="25"/>
        <v>0</v>
      </c>
      <c r="M99" s="28">
        <f t="shared" si="25"/>
        <v>1483.37</v>
      </c>
      <c r="N99" s="28">
        <f t="shared" si="25"/>
        <v>9052.7952000000005</v>
      </c>
      <c r="O99" s="117"/>
      <c r="P99" s="117"/>
      <c r="Q99" s="117"/>
      <c r="R99" s="117"/>
      <c r="S99" s="4"/>
    </row>
    <row r="100" spans="2:19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07'!K93</f>
        <v>0</v>
      </c>
      <c r="H100" s="116">
        <f t="shared" si="22"/>
        <v>0</v>
      </c>
      <c r="I100" s="116">
        <f t="shared" si="23"/>
        <v>1</v>
      </c>
      <c r="J100" s="27">
        <f>G100+'[2]BM 06'!H100</f>
        <v>0</v>
      </c>
      <c r="K100" s="28">
        <f>$E100*F100</f>
        <v>149.44999999999999</v>
      </c>
      <c r="L100" s="28">
        <f t="shared" si="25"/>
        <v>0</v>
      </c>
      <c r="M100" s="28">
        <f t="shared" si="25"/>
        <v>149.44999999999999</v>
      </c>
      <c r="N100" s="28">
        <f t="shared" si="25"/>
        <v>0</v>
      </c>
      <c r="O100" s="117"/>
      <c r="P100" s="117"/>
      <c r="Q100" s="117"/>
      <c r="R100" s="117"/>
      <c r="S100" s="4"/>
    </row>
    <row r="101" spans="2:19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6"/>
      <c r="J101" s="46"/>
      <c r="K101" s="41">
        <f>SUM(K102:K104)</f>
        <v>11249.575199999999</v>
      </c>
      <c r="L101" s="41">
        <f t="shared" ref="L101:N101" si="31">SUM(L102:L104)</f>
        <v>0</v>
      </c>
      <c r="M101" s="41">
        <f t="shared" si="31"/>
        <v>1856.6229000000001</v>
      </c>
      <c r="N101" s="41">
        <f t="shared" si="31"/>
        <v>9392.952299999999</v>
      </c>
      <c r="O101" s="118"/>
      <c r="P101" s="118"/>
      <c r="Q101" s="118"/>
      <c r="R101" s="118"/>
      <c r="S101" s="4"/>
    </row>
    <row r="102" spans="2:19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07'!K95</f>
        <v>16.399999999999999</v>
      </c>
      <c r="H102" s="116">
        <f t="shared" si="22"/>
        <v>0</v>
      </c>
      <c r="I102" s="116">
        <f t="shared" si="23"/>
        <v>1.0300000000000011</v>
      </c>
      <c r="J102" s="27">
        <f>G102+'[2]BM 06'!H102</f>
        <v>16.399999999999999</v>
      </c>
      <c r="K102" s="28">
        <f>$E102*F102</f>
        <v>6197.4107999999997</v>
      </c>
      <c r="L102" s="28">
        <f t="shared" si="25"/>
        <v>0</v>
      </c>
      <c r="M102" s="28">
        <f t="shared" si="25"/>
        <v>366.22680000000042</v>
      </c>
      <c r="N102" s="28">
        <f t="shared" si="25"/>
        <v>5831.1839999999993</v>
      </c>
      <c r="O102" s="117"/>
      <c r="P102" s="117"/>
      <c r="Q102" s="117"/>
      <c r="R102" s="117"/>
      <c r="S102" s="4"/>
    </row>
    <row r="103" spans="2:19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07'!K96</f>
        <v>27.57</v>
      </c>
      <c r="H103" s="116">
        <f t="shared" si="22"/>
        <v>0</v>
      </c>
      <c r="I103" s="116">
        <f t="shared" si="23"/>
        <v>1.6699999999999982</v>
      </c>
      <c r="J103" s="27">
        <f>G103+'[2]BM 06'!H103</f>
        <v>27.57</v>
      </c>
      <c r="K103" s="28">
        <f>$E103*F103</f>
        <v>3777.5155999999997</v>
      </c>
      <c r="L103" s="28">
        <f t="shared" si="25"/>
        <v>0</v>
      </c>
      <c r="M103" s="28">
        <f t="shared" si="25"/>
        <v>215.74729999999977</v>
      </c>
      <c r="N103" s="28">
        <f t="shared" si="25"/>
        <v>3561.7683000000002</v>
      </c>
      <c r="O103" s="117"/>
      <c r="P103" s="117"/>
      <c r="Q103" s="117"/>
      <c r="R103" s="117"/>
      <c r="S103" s="4"/>
    </row>
    <row r="104" spans="2:19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07'!K97</f>
        <v>0</v>
      </c>
      <c r="H104" s="116">
        <f t="shared" si="22"/>
        <v>0</v>
      </c>
      <c r="I104" s="116">
        <f t="shared" si="23"/>
        <v>2.84</v>
      </c>
      <c r="J104" s="27">
        <f>G104+'[2]BM 06'!H104</f>
        <v>0</v>
      </c>
      <c r="K104" s="28">
        <f>$E104*F104</f>
        <v>1274.6487999999999</v>
      </c>
      <c r="L104" s="28">
        <f t="shared" si="25"/>
        <v>0</v>
      </c>
      <c r="M104" s="28">
        <f t="shared" si="25"/>
        <v>1274.6487999999999</v>
      </c>
      <c r="N104" s="28">
        <f t="shared" si="25"/>
        <v>0</v>
      </c>
      <c r="O104" s="117"/>
      <c r="P104" s="117"/>
      <c r="Q104" s="117"/>
      <c r="R104" s="117"/>
      <c r="S104" s="4"/>
    </row>
    <row r="105" spans="2:19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3"/>
      <c r="J105" s="33"/>
      <c r="K105" s="34">
        <f>K106+K108+K130+K135+K143</f>
        <v>47945.020000000004</v>
      </c>
      <c r="L105" s="34">
        <f t="shared" ref="L105:N105" si="32">L106+L108+L130+L135+L143</f>
        <v>3527.46</v>
      </c>
      <c r="M105" s="34">
        <f t="shared" si="32"/>
        <v>15070.16</v>
      </c>
      <c r="N105" s="34">
        <f t="shared" si="32"/>
        <v>36402.32</v>
      </c>
      <c r="O105" s="115"/>
      <c r="P105" s="115"/>
      <c r="Q105" s="115"/>
      <c r="R105" s="115"/>
      <c r="S105" s="4"/>
    </row>
    <row r="106" spans="2:19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6"/>
      <c r="J106" s="46"/>
      <c r="K106" s="41">
        <f>K107</f>
        <v>1687.24</v>
      </c>
      <c r="L106" s="41">
        <f t="shared" ref="L106:N106" si="33">L107</f>
        <v>0</v>
      </c>
      <c r="M106" s="41">
        <f t="shared" si="33"/>
        <v>0</v>
      </c>
      <c r="N106" s="41">
        <f t="shared" si="33"/>
        <v>1687.24</v>
      </c>
      <c r="O106" s="118"/>
      <c r="P106" s="118"/>
      <c r="Q106" s="118"/>
      <c r="R106" s="118"/>
      <c r="S106" s="42"/>
    </row>
    <row r="107" spans="2:19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07'!K100</f>
        <v>0</v>
      </c>
      <c r="H107" s="116">
        <f t="shared" si="22"/>
        <v>0</v>
      </c>
      <c r="I107" s="116">
        <f t="shared" si="23"/>
        <v>0</v>
      </c>
      <c r="J107" s="27">
        <f>G107+'[2]BM 06'!H107</f>
        <v>1</v>
      </c>
      <c r="K107" s="28">
        <f>$E107*F107</f>
        <v>1687.24</v>
      </c>
      <c r="L107" s="28">
        <f t="shared" si="25"/>
        <v>0</v>
      </c>
      <c r="M107" s="28">
        <f t="shared" si="25"/>
        <v>0</v>
      </c>
      <c r="N107" s="28">
        <f t="shared" si="25"/>
        <v>1687.24</v>
      </c>
      <c r="O107" s="117"/>
      <c r="P107" s="117"/>
      <c r="Q107" s="117"/>
      <c r="R107" s="117"/>
      <c r="S107" s="4"/>
    </row>
    <row r="108" spans="2:19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6"/>
      <c r="J108" s="46"/>
      <c r="K108" s="41">
        <f>SUM(K109:K129)</f>
        <v>37307.550000000003</v>
      </c>
      <c r="L108" s="41">
        <f t="shared" ref="L108:N108" si="34">SUM(L109:L129)</f>
        <v>3393.2</v>
      </c>
      <c r="M108" s="41">
        <f t="shared" si="34"/>
        <v>8167.75</v>
      </c>
      <c r="N108" s="41">
        <f t="shared" si="34"/>
        <v>32533</v>
      </c>
      <c r="O108" s="118"/>
      <c r="P108" s="118"/>
      <c r="Q108" s="118"/>
      <c r="R108" s="118"/>
      <c r="S108" s="42"/>
    </row>
    <row r="109" spans="2:19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07'!K102</f>
        <v>0</v>
      </c>
      <c r="H109" s="116">
        <f t="shared" si="22"/>
        <v>0</v>
      </c>
      <c r="I109" s="116">
        <f t="shared" si="23"/>
        <v>37</v>
      </c>
      <c r="J109" s="27">
        <f>G109+'[2]BM 06'!H109</f>
        <v>0</v>
      </c>
      <c r="K109" s="28">
        <f t="shared" ref="K109:K129" si="35">$E109*F109</f>
        <v>4015.61</v>
      </c>
      <c r="L109" s="28">
        <f t="shared" si="25"/>
        <v>0</v>
      </c>
      <c r="M109" s="28">
        <f t="shared" si="25"/>
        <v>4015.61</v>
      </c>
      <c r="N109" s="28">
        <f t="shared" si="25"/>
        <v>0</v>
      </c>
      <c r="O109" s="117"/>
      <c r="P109" s="117"/>
      <c r="Q109" s="117"/>
      <c r="R109" s="117"/>
      <c r="S109" s="4"/>
    </row>
    <row r="110" spans="2:19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07'!K103</f>
        <v>48</v>
      </c>
      <c r="H110" s="116">
        <f t="shared" si="22"/>
        <v>40</v>
      </c>
      <c r="I110" s="116">
        <f t="shared" si="23"/>
        <v>0</v>
      </c>
      <c r="J110" s="27">
        <f>G110+'[2]BM 06'!H110</f>
        <v>48</v>
      </c>
      <c r="K110" s="28">
        <f t="shared" si="35"/>
        <v>616</v>
      </c>
      <c r="L110" s="28">
        <f t="shared" si="25"/>
        <v>3080</v>
      </c>
      <c r="M110" s="28">
        <f t="shared" si="25"/>
        <v>0</v>
      </c>
      <c r="N110" s="28">
        <f t="shared" si="25"/>
        <v>3696</v>
      </c>
      <c r="O110" s="117"/>
      <c r="P110" s="117"/>
      <c r="Q110" s="117"/>
      <c r="R110" s="117"/>
      <c r="S110" s="4"/>
    </row>
    <row r="111" spans="2:19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07'!K104</f>
        <v>16</v>
      </c>
      <c r="H111" s="116">
        <f t="shared" si="22"/>
        <v>0</v>
      </c>
      <c r="I111" s="116">
        <f t="shared" si="23"/>
        <v>2</v>
      </c>
      <c r="J111" s="27">
        <f>G111+'[2]BM 06'!H111</f>
        <v>16</v>
      </c>
      <c r="K111" s="28">
        <f t="shared" si="35"/>
        <v>1205.28</v>
      </c>
      <c r="L111" s="28">
        <f t="shared" si="25"/>
        <v>0</v>
      </c>
      <c r="M111" s="28">
        <f t="shared" si="25"/>
        <v>133.91999999999999</v>
      </c>
      <c r="N111" s="28">
        <f t="shared" si="25"/>
        <v>1071.3599999999999</v>
      </c>
      <c r="O111" s="117"/>
      <c r="P111" s="117"/>
      <c r="Q111" s="117"/>
      <c r="R111" s="117"/>
      <c r="S111" s="4"/>
    </row>
    <row r="112" spans="2:19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07'!K105</f>
        <v>3</v>
      </c>
      <c r="H112" s="116">
        <f t="shared" si="22"/>
        <v>0</v>
      </c>
      <c r="I112" s="116">
        <f t="shared" si="23"/>
        <v>0</v>
      </c>
      <c r="J112" s="27">
        <f>G112+'[2]BM 06'!H112</f>
        <v>3</v>
      </c>
      <c r="K112" s="28">
        <f t="shared" si="35"/>
        <v>632.93999999999994</v>
      </c>
      <c r="L112" s="28">
        <f t="shared" si="25"/>
        <v>0</v>
      </c>
      <c r="M112" s="28">
        <f t="shared" si="25"/>
        <v>0</v>
      </c>
      <c r="N112" s="28">
        <f t="shared" si="25"/>
        <v>632.93999999999994</v>
      </c>
      <c r="O112" s="117"/>
      <c r="P112" s="117"/>
      <c r="Q112" s="117"/>
      <c r="R112" s="117"/>
      <c r="S112" s="4"/>
    </row>
    <row r="113" spans="2:19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07'!K106</f>
        <v>0</v>
      </c>
      <c r="H113" s="116">
        <f t="shared" si="22"/>
        <v>0</v>
      </c>
      <c r="I113" s="116">
        <f t="shared" si="23"/>
        <v>2</v>
      </c>
      <c r="J113" s="27">
        <f>G113+'[2]BM 06'!H113</f>
        <v>0</v>
      </c>
      <c r="K113" s="28">
        <f t="shared" si="35"/>
        <v>240.86</v>
      </c>
      <c r="L113" s="28">
        <f t="shared" si="25"/>
        <v>0</v>
      </c>
      <c r="M113" s="28">
        <f t="shared" si="25"/>
        <v>240.86</v>
      </c>
      <c r="N113" s="28">
        <f t="shared" si="25"/>
        <v>0</v>
      </c>
      <c r="O113" s="117"/>
      <c r="P113" s="117"/>
      <c r="Q113" s="117"/>
      <c r="R113" s="117"/>
      <c r="S113" s="4"/>
    </row>
    <row r="114" spans="2:19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07'!K107</f>
        <v>0</v>
      </c>
      <c r="H114" s="116">
        <f t="shared" si="22"/>
        <v>0</v>
      </c>
      <c r="I114" s="116">
        <f t="shared" si="23"/>
        <v>2</v>
      </c>
      <c r="J114" s="27">
        <f>G114+'[2]BM 06'!H114</f>
        <v>0</v>
      </c>
      <c r="K114" s="28">
        <f t="shared" si="35"/>
        <v>61.56</v>
      </c>
      <c r="L114" s="28">
        <f t="shared" si="25"/>
        <v>0</v>
      </c>
      <c r="M114" s="28">
        <f t="shared" si="25"/>
        <v>61.56</v>
      </c>
      <c r="N114" s="28">
        <f t="shared" si="25"/>
        <v>0</v>
      </c>
      <c r="O114" s="117"/>
      <c r="P114" s="117"/>
      <c r="Q114" s="117"/>
      <c r="R114" s="117"/>
      <c r="S114" s="4"/>
    </row>
    <row r="115" spans="2:19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07'!K108</f>
        <v>0</v>
      </c>
      <c r="H115" s="116">
        <f t="shared" si="22"/>
        <v>0</v>
      </c>
      <c r="I115" s="116">
        <f t="shared" si="23"/>
        <v>0</v>
      </c>
      <c r="J115" s="27">
        <f>G115+'[2]BM 06'!H115</f>
        <v>68</v>
      </c>
      <c r="K115" s="28">
        <f t="shared" si="35"/>
        <v>12512</v>
      </c>
      <c r="L115" s="28">
        <f t="shared" si="25"/>
        <v>0</v>
      </c>
      <c r="M115" s="28">
        <f t="shared" si="25"/>
        <v>0</v>
      </c>
      <c r="N115" s="28">
        <f t="shared" si="25"/>
        <v>12512</v>
      </c>
      <c r="O115" s="117"/>
      <c r="P115" s="117"/>
      <c r="Q115" s="117"/>
      <c r="R115" s="117"/>
      <c r="S115" s="4"/>
    </row>
    <row r="116" spans="2:19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07'!K109</f>
        <v>2</v>
      </c>
      <c r="H116" s="116">
        <f t="shared" si="22"/>
        <v>0</v>
      </c>
      <c r="I116" s="116">
        <f t="shared" si="23"/>
        <v>0</v>
      </c>
      <c r="J116" s="27">
        <f>G116+'[2]BM 06'!H116</f>
        <v>2</v>
      </c>
      <c r="K116" s="28">
        <f t="shared" si="35"/>
        <v>2.96</v>
      </c>
      <c r="L116" s="28">
        <f t="shared" si="25"/>
        <v>0</v>
      </c>
      <c r="M116" s="28">
        <f t="shared" si="25"/>
        <v>0</v>
      </c>
      <c r="N116" s="28">
        <f t="shared" si="25"/>
        <v>2.96</v>
      </c>
      <c r="O116" s="117"/>
      <c r="P116" s="117"/>
      <c r="Q116" s="117"/>
      <c r="R116" s="117"/>
      <c r="S116" s="4"/>
    </row>
    <row r="117" spans="2:19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07'!K110</f>
        <v>79</v>
      </c>
      <c r="H117" s="116">
        <f t="shared" si="22"/>
        <v>22</v>
      </c>
      <c r="I117" s="116">
        <f t="shared" si="23"/>
        <v>0</v>
      </c>
      <c r="J117" s="27">
        <f>G117+'[2]BM 06'!H117</f>
        <v>79</v>
      </c>
      <c r="K117" s="28">
        <f t="shared" si="35"/>
        <v>738.72</v>
      </c>
      <c r="L117" s="28">
        <f t="shared" si="25"/>
        <v>285.12</v>
      </c>
      <c r="M117" s="28">
        <f t="shared" si="25"/>
        <v>0</v>
      </c>
      <c r="N117" s="28">
        <f t="shared" si="25"/>
        <v>1023.84</v>
      </c>
      <c r="O117" s="117"/>
      <c r="P117" s="117"/>
      <c r="Q117" s="117"/>
      <c r="R117" s="117"/>
      <c r="S117" s="4"/>
    </row>
    <row r="118" spans="2:19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07'!K111</f>
        <v>0</v>
      </c>
      <c r="H118" s="116">
        <f t="shared" si="22"/>
        <v>0</v>
      </c>
      <c r="I118" s="116">
        <f t="shared" si="23"/>
        <v>57</v>
      </c>
      <c r="J118" s="27">
        <f>G118+'[2]BM 06'!H118</f>
        <v>0</v>
      </c>
      <c r="K118" s="28">
        <f t="shared" si="35"/>
        <v>71.25</v>
      </c>
      <c r="L118" s="28">
        <f t="shared" si="25"/>
        <v>0</v>
      </c>
      <c r="M118" s="28">
        <f t="shared" si="25"/>
        <v>71.25</v>
      </c>
      <c r="N118" s="28">
        <f t="shared" si="25"/>
        <v>0</v>
      </c>
      <c r="O118" s="117"/>
      <c r="P118" s="117"/>
      <c r="Q118" s="117"/>
      <c r="R118" s="117"/>
      <c r="S118" s="4"/>
    </row>
    <row r="119" spans="2:19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07'!K112</f>
        <v>0</v>
      </c>
      <c r="H119" s="116">
        <f t="shared" si="22"/>
        <v>0</v>
      </c>
      <c r="I119" s="116">
        <f t="shared" si="23"/>
        <v>2</v>
      </c>
      <c r="J119" s="27">
        <f>G119+'[2]BM 06'!H119</f>
        <v>0</v>
      </c>
      <c r="K119" s="28">
        <f t="shared" si="35"/>
        <v>25.92</v>
      </c>
      <c r="L119" s="28">
        <f t="shared" si="25"/>
        <v>0</v>
      </c>
      <c r="M119" s="28">
        <f t="shared" si="25"/>
        <v>25.92</v>
      </c>
      <c r="N119" s="28">
        <f t="shared" si="25"/>
        <v>0</v>
      </c>
      <c r="O119" s="117"/>
      <c r="P119" s="117"/>
      <c r="Q119" s="117"/>
      <c r="R119" s="117"/>
      <c r="S119" s="4"/>
    </row>
    <row r="120" spans="2:19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07'!K113</f>
        <v>0</v>
      </c>
      <c r="H120" s="116">
        <f t="shared" si="22"/>
        <v>0</v>
      </c>
      <c r="I120" s="116">
        <f t="shared" si="23"/>
        <v>2</v>
      </c>
      <c r="J120" s="27">
        <f>G120+'[2]BM 06'!H120</f>
        <v>0</v>
      </c>
      <c r="K120" s="28">
        <f t="shared" si="35"/>
        <v>15.52</v>
      </c>
      <c r="L120" s="28">
        <f t="shared" si="25"/>
        <v>0</v>
      </c>
      <c r="M120" s="28">
        <f t="shared" si="25"/>
        <v>15.52</v>
      </c>
      <c r="N120" s="28">
        <f t="shared" si="25"/>
        <v>0</v>
      </c>
      <c r="O120" s="117"/>
      <c r="P120" s="117"/>
      <c r="Q120" s="117"/>
      <c r="R120" s="117"/>
      <c r="S120" s="4"/>
    </row>
    <row r="121" spans="2:19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07'!K114</f>
        <v>0</v>
      </c>
      <c r="H121" s="116">
        <f t="shared" si="22"/>
        <v>0</v>
      </c>
      <c r="I121" s="116">
        <f t="shared" si="23"/>
        <v>0</v>
      </c>
      <c r="J121" s="27">
        <f>G121+'[2]BM 06'!H121</f>
        <v>61</v>
      </c>
      <c r="K121" s="28">
        <f t="shared" si="35"/>
        <v>11224</v>
      </c>
      <c r="L121" s="28">
        <f t="shared" si="25"/>
        <v>0</v>
      </c>
      <c r="M121" s="28">
        <f t="shared" si="25"/>
        <v>0</v>
      </c>
      <c r="N121" s="28">
        <f t="shared" si="25"/>
        <v>11224</v>
      </c>
      <c r="O121" s="117"/>
      <c r="P121" s="117"/>
      <c r="Q121" s="117"/>
      <c r="R121" s="117"/>
      <c r="S121" s="4"/>
    </row>
    <row r="122" spans="2:19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07'!K115</f>
        <v>14</v>
      </c>
      <c r="H122" s="116">
        <f t="shared" si="22"/>
        <v>0</v>
      </c>
      <c r="I122" s="116">
        <f t="shared" si="23"/>
        <v>1</v>
      </c>
      <c r="J122" s="27">
        <f>G122+'[2]BM 06'!H122</f>
        <v>14</v>
      </c>
      <c r="K122" s="28">
        <f t="shared" si="35"/>
        <v>144.60000000000002</v>
      </c>
      <c r="L122" s="28">
        <f t="shared" si="25"/>
        <v>0</v>
      </c>
      <c r="M122" s="28">
        <f t="shared" si="25"/>
        <v>9.64</v>
      </c>
      <c r="N122" s="28">
        <f t="shared" si="25"/>
        <v>134.96</v>
      </c>
      <c r="O122" s="117"/>
      <c r="P122" s="117"/>
      <c r="Q122" s="117"/>
      <c r="R122" s="117"/>
      <c r="S122" s="4"/>
    </row>
    <row r="123" spans="2:19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07'!K116</f>
        <v>7</v>
      </c>
      <c r="H123" s="116">
        <f t="shared" si="22"/>
        <v>0</v>
      </c>
      <c r="I123" s="116">
        <f t="shared" si="23"/>
        <v>2</v>
      </c>
      <c r="J123" s="27">
        <f>G123+'[2]BM 06'!H123</f>
        <v>7</v>
      </c>
      <c r="K123" s="28">
        <f t="shared" si="35"/>
        <v>162.9</v>
      </c>
      <c r="L123" s="28">
        <f t="shared" si="25"/>
        <v>0</v>
      </c>
      <c r="M123" s="28">
        <f t="shared" si="25"/>
        <v>36.200000000000003</v>
      </c>
      <c r="N123" s="28">
        <f t="shared" si="25"/>
        <v>126.70000000000002</v>
      </c>
      <c r="O123" s="117"/>
      <c r="P123" s="117"/>
      <c r="Q123" s="117"/>
      <c r="R123" s="117"/>
      <c r="S123" s="4"/>
    </row>
    <row r="124" spans="2:19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07'!K117</f>
        <v>3</v>
      </c>
      <c r="H124" s="116">
        <f t="shared" si="22"/>
        <v>1</v>
      </c>
      <c r="I124" s="116">
        <f t="shared" si="23"/>
        <v>0</v>
      </c>
      <c r="J124" s="27">
        <f>G124+'[2]BM 06'!H124</f>
        <v>3</v>
      </c>
      <c r="K124" s="28">
        <f t="shared" si="35"/>
        <v>56.16</v>
      </c>
      <c r="L124" s="28">
        <f t="shared" si="25"/>
        <v>28.08</v>
      </c>
      <c r="M124" s="28">
        <f t="shared" si="25"/>
        <v>0</v>
      </c>
      <c r="N124" s="28">
        <f t="shared" si="25"/>
        <v>84.24</v>
      </c>
      <c r="O124" s="117"/>
      <c r="P124" s="117"/>
      <c r="Q124" s="117"/>
      <c r="R124" s="117"/>
      <c r="S124" s="4"/>
    </row>
    <row r="125" spans="2:19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07'!K118</f>
        <v>0</v>
      </c>
      <c r="H125" s="116">
        <f t="shared" si="22"/>
        <v>0</v>
      </c>
      <c r="I125" s="116">
        <f t="shared" si="23"/>
        <v>1</v>
      </c>
      <c r="J125" s="27">
        <f>G125+'[2]BM 06'!H125</f>
        <v>0</v>
      </c>
      <c r="K125" s="28">
        <f t="shared" si="35"/>
        <v>34.630000000000003</v>
      </c>
      <c r="L125" s="28">
        <f t="shared" si="25"/>
        <v>0</v>
      </c>
      <c r="M125" s="28">
        <f t="shared" si="25"/>
        <v>34.630000000000003</v>
      </c>
      <c r="N125" s="28">
        <f t="shared" si="25"/>
        <v>0</v>
      </c>
      <c r="O125" s="117"/>
      <c r="P125" s="117"/>
      <c r="Q125" s="117"/>
      <c r="R125" s="117"/>
      <c r="S125" s="4"/>
    </row>
    <row r="126" spans="2:19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07'!K119</f>
        <v>0</v>
      </c>
      <c r="H126" s="116">
        <f t="shared" si="22"/>
        <v>0</v>
      </c>
      <c r="I126" s="116">
        <f t="shared" si="23"/>
        <v>2</v>
      </c>
      <c r="J126" s="27">
        <f>G126+'[2]BM 06'!H126</f>
        <v>0</v>
      </c>
      <c r="K126" s="28">
        <f t="shared" si="35"/>
        <v>22.72</v>
      </c>
      <c r="L126" s="28">
        <f t="shared" si="25"/>
        <v>0</v>
      </c>
      <c r="M126" s="28">
        <f t="shared" si="25"/>
        <v>22.72</v>
      </c>
      <c r="N126" s="28">
        <f t="shared" si="25"/>
        <v>0</v>
      </c>
      <c r="O126" s="117"/>
      <c r="P126" s="117"/>
      <c r="Q126" s="117"/>
      <c r="R126" s="117"/>
      <c r="S126" s="4"/>
    </row>
    <row r="127" spans="2:19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07'!K120</f>
        <v>0</v>
      </c>
      <c r="H127" s="116">
        <f t="shared" si="22"/>
        <v>0</v>
      </c>
      <c r="I127" s="116">
        <f t="shared" si="23"/>
        <v>2</v>
      </c>
      <c r="J127" s="27">
        <f>G127+'[2]BM 06'!H127</f>
        <v>0</v>
      </c>
      <c r="K127" s="28">
        <f t="shared" si="35"/>
        <v>5.94</v>
      </c>
      <c r="L127" s="28">
        <f t="shared" si="25"/>
        <v>0</v>
      </c>
      <c r="M127" s="28">
        <f t="shared" si="25"/>
        <v>5.94</v>
      </c>
      <c r="N127" s="28">
        <f t="shared" si="25"/>
        <v>0</v>
      </c>
      <c r="O127" s="117"/>
      <c r="P127" s="117"/>
      <c r="Q127" s="117"/>
      <c r="R127" s="117"/>
      <c r="S127" s="4"/>
    </row>
    <row r="128" spans="2:19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07'!K121</f>
        <v>0</v>
      </c>
      <c r="H128" s="116">
        <f t="shared" si="22"/>
        <v>0</v>
      </c>
      <c r="I128" s="116">
        <f t="shared" si="23"/>
        <v>9</v>
      </c>
      <c r="J128" s="27">
        <f>G128+'[2]BM 06'!H128</f>
        <v>0</v>
      </c>
      <c r="K128" s="28">
        <f t="shared" si="35"/>
        <v>181.98</v>
      </c>
      <c r="L128" s="28">
        <f t="shared" si="25"/>
        <v>0</v>
      </c>
      <c r="M128" s="28">
        <f t="shared" si="25"/>
        <v>181.98</v>
      </c>
      <c r="N128" s="28">
        <f t="shared" si="25"/>
        <v>0</v>
      </c>
      <c r="O128" s="117"/>
      <c r="P128" s="117"/>
      <c r="Q128" s="117"/>
      <c r="R128" s="117"/>
      <c r="S128" s="4"/>
    </row>
    <row r="129" spans="2:19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07'!K122</f>
        <v>0</v>
      </c>
      <c r="H129" s="116">
        <f t="shared" si="22"/>
        <v>0</v>
      </c>
      <c r="I129" s="116">
        <f t="shared" si="23"/>
        <v>18</v>
      </c>
      <c r="J129" s="27">
        <f>G129+'[2]BM 06'!H129</f>
        <v>11</v>
      </c>
      <c r="K129" s="28">
        <f t="shared" si="35"/>
        <v>5336</v>
      </c>
      <c r="L129" s="28">
        <f t="shared" si="25"/>
        <v>0</v>
      </c>
      <c r="M129" s="28">
        <f t="shared" si="25"/>
        <v>3312</v>
      </c>
      <c r="N129" s="28">
        <f t="shared" si="25"/>
        <v>2024</v>
      </c>
      <c r="O129" s="117"/>
      <c r="P129" s="117"/>
      <c r="Q129" s="117"/>
      <c r="R129" s="117"/>
      <c r="S129" s="4"/>
    </row>
    <row r="130" spans="2:19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6"/>
      <c r="J130" s="46"/>
      <c r="K130" s="41">
        <f>SUM(K131:K134)</f>
        <v>870.9</v>
      </c>
      <c r="L130" s="41">
        <f t="shared" ref="L130:N130" si="36">SUM(L131:L134)</f>
        <v>0</v>
      </c>
      <c r="M130" s="41">
        <f t="shared" si="36"/>
        <v>870.9</v>
      </c>
      <c r="N130" s="41">
        <f t="shared" si="36"/>
        <v>0</v>
      </c>
      <c r="O130" s="118"/>
      <c r="P130" s="118"/>
      <c r="Q130" s="118"/>
      <c r="R130" s="118"/>
      <c r="S130" s="4"/>
    </row>
    <row r="131" spans="2:19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07'!K124</f>
        <v>0</v>
      </c>
      <c r="H131" s="116">
        <f t="shared" si="22"/>
        <v>0</v>
      </c>
      <c r="I131" s="116">
        <f t="shared" si="23"/>
        <v>1</v>
      </c>
      <c r="J131" s="27">
        <f>G131+'[2]BM 06'!H131</f>
        <v>0</v>
      </c>
      <c r="K131" s="28">
        <f>$E131*F131</f>
        <v>408.32</v>
      </c>
      <c r="L131" s="28">
        <f t="shared" si="25"/>
        <v>0</v>
      </c>
      <c r="M131" s="28">
        <f t="shared" si="25"/>
        <v>408.32</v>
      </c>
      <c r="N131" s="28">
        <f t="shared" si="25"/>
        <v>0</v>
      </c>
      <c r="O131" s="117"/>
      <c r="P131" s="117"/>
      <c r="Q131" s="117"/>
      <c r="R131" s="117"/>
      <c r="S131" s="4"/>
    </row>
    <row r="132" spans="2:19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07'!K125</f>
        <v>0</v>
      </c>
      <c r="H132" s="116">
        <f t="shared" si="22"/>
        <v>0</v>
      </c>
      <c r="I132" s="116">
        <f t="shared" si="23"/>
        <v>1</v>
      </c>
      <c r="J132" s="27">
        <f>G132+'[2]BM 06'!H132</f>
        <v>0</v>
      </c>
      <c r="K132" s="28">
        <f>$E132*F132</f>
        <v>235.01</v>
      </c>
      <c r="L132" s="28">
        <f t="shared" si="25"/>
        <v>0</v>
      </c>
      <c r="M132" s="28">
        <f t="shared" si="25"/>
        <v>235.01</v>
      </c>
      <c r="N132" s="28">
        <f t="shared" si="25"/>
        <v>0</v>
      </c>
      <c r="O132" s="117"/>
      <c r="P132" s="117"/>
      <c r="Q132" s="117"/>
      <c r="R132" s="117"/>
      <c r="S132" s="4"/>
    </row>
    <row r="133" spans="2:19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07'!K126</f>
        <v>0</v>
      </c>
      <c r="H133" s="116">
        <f t="shared" si="22"/>
        <v>0</v>
      </c>
      <c r="I133" s="116">
        <f t="shared" si="23"/>
        <v>2</v>
      </c>
      <c r="J133" s="27">
        <f>G133+'[2]BM 06'!H133</f>
        <v>0</v>
      </c>
      <c r="K133" s="28">
        <f>$E133*F133</f>
        <v>165.94</v>
      </c>
      <c r="L133" s="28">
        <f t="shared" si="25"/>
        <v>0</v>
      </c>
      <c r="M133" s="28">
        <f t="shared" si="25"/>
        <v>165.94</v>
      </c>
      <c r="N133" s="28">
        <f t="shared" si="25"/>
        <v>0</v>
      </c>
      <c r="O133" s="117"/>
      <c r="P133" s="117"/>
      <c r="Q133" s="117"/>
      <c r="R133" s="117"/>
      <c r="S133" s="4"/>
    </row>
    <row r="134" spans="2:19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07'!K127</f>
        <v>0</v>
      </c>
      <c r="H134" s="116">
        <f t="shared" si="22"/>
        <v>0</v>
      </c>
      <c r="I134" s="116">
        <f t="shared" si="23"/>
        <v>1</v>
      </c>
      <c r="J134" s="27">
        <f>G134+'[2]BM 06'!H134</f>
        <v>0</v>
      </c>
      <c r="K134" s="28">
        <f>$E134*F134</f>
        <v>61.63</v>
      </c>
      <c r="L134" s="28">
        <f t="shared" si="25"/>
        <v>0</v>
      </c>
      <c r="M134" s="28">
        <f t="shared" si="25"/>
        <v>61.63</v>
      </c>
      <c r="N134" s="28">
        <f t="shared" si="25"/>
        <v>0</v>
      </c>
      <c r="O134" s="117"/>
      <c r="P134" s="117"/>
      <c r="Q134" s="117"/>
      <c r="R134" s="117"/>
      <c r="S134" s="4"/>
    </row>
    <row r="135" spans="2:19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6"/>
      <c r="J135" s="46"/>
      <c r="K135" s="41">
        <f>SUM(K136:K142)</f>
        <v>1978.4200000000003</v>
      </c>
      <c r="L135" s="41">
        <f t="shared" ref="L135:N135" si="37">SUM(L136:L142)</f>
        <v>134.26</v>
      </c>
      <c r="M135" s="41">
        <f t="shared" si="37"/>
        <v>1214.93</v>
      </c>
      <c r="N135" s="41">
        <f t="shared" si="37"/>
        <v>897.75</v>
      </c>
      <c r="O135" s="118"/>
      <c r="P135" s="118"/>
      <c r="Q135" s="118"/>
      <c r="R135" s="118"/>
      <c r="S135" s="4"/>
    </row>
    <row r="136" spans="2:19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07'!K129</f>
        <v>0</v>
      </c>
      <c r="H136" s="116">
        <f t="shared" si="22"/>
        <v>0</v>
      </c>
      <c r="I136" s="116">
        <f t="shared" si="23"/>
        <v>1</v>
      </c>
      <c r="J136" s="27">
        <f>G136+'[2]BM 06'!H136</f>
        <v>1</v>
      </c>
      <c r="K136" s="28">
        <f t="shared" ref="K136:K142" si="38">$E136*F136</f>
        <v>816.64</v>
      </c>
      <c r="L136" s="28">
        <f t="shared" si="25"/>
        <v>0</v>
      </c>
      <c r="M136" s="28">
        <f t="shared" si="25"/>
        <v>408.32</v>
      </c>
      <c r="N136" s="28">
        <f t="shared" si="25"/>
        <v>408.32</v>
      </c>
      <c r="O136" s="117"/>
      <c r="P136" s="117"/>
      <c r="Q136" s="117"/>
      <c r="R136" s="117"/>
      <c r="S136" s="4"/>
    </row>
    <row r="137" spans="2:19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07'!K130</f>
        <v>1</v>
      </c>
      <c r="H137" s="116">
        <f t="shared" si="22"/>
        <v>0</v>
      </c>
      <c r="I137" s="116">
        <f t="shared" si="23"/>
        <v>1</v>
      </c>
      <c r="J137" s="27">
        <f>G137+'[2]BM 06'!H137</f>
        <v>1</v>
      </c>
      <c r="K137" s="28">
        <f t="shared" si="38"/>
        <v>352.6</v>
      </c>
      <c r="L137" s="28">
        <f t="shared" si="25"/>
        <v>0</v>
      </c>
      <c r="M137" s="28">
        <f t="shared" si="25"/>
        <v>176.3</v>
      </c>
      <c r="N137" s="28">
        <f t="shared" si="25"/>
        <v>176.3</v>
      </c>
      <c r="O137" s="117"/>
      <c r="P137" s="117"/>
      <c r="Q137" s="117"/>
      <c r="R137" s="117"/>
      <c r="S137" s="4"/>
    </row>
    <row r="138" spans="2:19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07'!K131</f>
        <v>0</v>
      </c>
      <c r="H138" s="116">
        <f t="shared" si="22"/>
        <v>0</v>
      </c>
      <c r="I138" s="116">
        <f t="shared" si="23"/>
        <v>3</v>
      </c>
      <c r="J138" s="27">
        <f>G138+'[2]BM 06'!H138</f>
        <v>0</v>
      </c>
      <c r="K138" s="28">
        <f t="shared" si="38"/>
        <v>184.89000000000001</v>
      </c>
      <c r="L138" s="28">
        <f t="shared" si="25"/>
        <v>0</v>
      </c>
      <c r="M138" s="28">
        <f t="shared" si="25"/>
        <v>184.89000000000001</v>
      </c>
      <c r="N138" s="28">
        <f t="shared" si="25"/>
        <v>0</v>
      </c>
      <c r="O138" s="117"/>
      <c r="P138" s="117"/>
      <c r="Q138" s="117"/>
      <c r="R138" s="117"/>
      <c r="S138" s="4"/>
    </row>
    <row r="139" spans="2:19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07'!K132</f>
        <v>0</v>
      </c>
      <c r="H139" s="116">
        <f t="shared" si="22"/>
        <v>0</v>
      </c>
      <c r="I139" s="116">
        <f t="shared" si="23"/>
        <v>1</v>
      </c>
      <c r="J139" s="27">
        <f>G139+'[2]BM 06'!H139</f>
        <v>1</v>
      </c>
      <c r="K139" s="28">
        <f t="shared" si="38"/>
        <v>165.94</v>
      </c>
      <c r="L139" s="28">
        <f t="shared" si="25"/>
        <v>0</v>
      </c>
      <c r="M139" s="28">
        <f t="shared" si="25"/>
        <v>82.97</v>
      </c>
      <c r="N139" s="28">
        <f t="shared" si="25"/>
        <v>82.97</v>
      </c>
      <c r="O139" s="117"/>
      <c r="P139" s="117"/>
      <c r="Q139" s="117"/>
      <c r="R139" s="117"/>
      <c r="S139" s="4"/>
    </row>
    <row r="140" spans="2:19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07'!K133</f>
        <v>14</v>
      </c>
      <c r="H140" s="116">
        <f t="shared" si="22"/>
        <v>14</v>
      </c>
      <c r="I140" s="116">
        <f t="shared" si="23"/>
        <v>0</v>
      </c>
      <c r="J140" s="27">
        <f>G140+'[2]BM 06'!H140</f>
        <v>24</v>
      </c>
      <c r="K140" s="28">
        <f t="shared" si="38"/>
        <v>95.9</v>
      </c>
      <c r="L140" s="28">
        <f t="shared" si="25"/>
        <v>134.26</v>
      </c>
      <c r="M140" s="28">
        <f t="shared" si="25"/>
        <v>0</v>
      </c>
      <c r="N140" s="28">
        <f t="shared" si="25"/>
        <v>230.16</v>
      </c>
      <c r="O140" s="117"/>
      <c r="P140" s="117"/>
      <c r="Q140" s="117"/>
      <c r="R140" s="117"/>
      <c r="S140" s="4"/>
    </row>
    <row r="141" spans="2:19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07'!K134</f>
        <v>0</v>
      </c>
      <c r="H141" s="116">
        <f t="shared" si="22"/>
        <v>0</v>
      </c>
      <c r="I141" s="116">
        <f t="shared" si="23"/>
        <v>10</v>
      </c>
      <c r="J141" s="27">
        <f>G141+'[2]BM 06'!H141</f>
        <v>0</v>
      </c>
      <c r="K141" s="28">
        <f t="shared" si="38"/>
        <v>147</v>
      </c>
      <c r="L141" s="28">
        <f t="shared" ref="L141:N204" si="39">$E141*H141</f>
        <v>0</v>
      </c>
      <c r="M141" s="28">
        <f t="shared" si="39"/>
        <v>147</v>
      </c>
      <c r="N141" s="28">
        <f t="shared" si="39"/>
        <v>0</v>
      </c>
      <c r="O141" s="117"/>
      <c r="P141" s="117"/>
      <c r="Q141" s="117"/>
      <c r="R141" s="117"/>
      <c r="S141" s="4"/>
    </row>
    <row r="142" spans="2:19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07'!K135</f>
        <v>0</v>
      </c>
      <c r="H142" s="116">
        <f t="shared" ref="H142:H205" si="40">IF(J142&gt;F142,J142-F142,0)</f>
        <v>0</v>
      </c>
      <c r="I142" s="116">
        <f t="shared" ref="I142:I205" si="41">IF(J142&lt;F142,F142-J142,0)</f>
        <v>5</v>
      </c>
      <c r="J142" s="27">
        <f>G142+'[2]BM 06'!H142</f>
        <v>0</v>
      </c>
      <c r="K142" s="28">
        <f t="shared" si="38"/>
        <v>215.45000000000002</v>
      </c>
      <c r="L142" s="28">
        <f t="shared" si="39"/>
        <v>0</v>
      </c>
      <c r="M142" s="28">
        <f t="shared" si="39"/>
        <v>215.45000000000002</v>
      </c>
      <c r="N142" s="28">
        <f t="shared" si="39"/>
        <v>0</v>
      </c>
      <c r="O142" s="117"/>
      <c r="P142" s="117"/>
      <c r="Q142" s="117"/>
      <c r="R142" s="117"/>
      <c r="S142" s="4"/>
    </row>
    <row r="143" spans="2:19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6"/>
      <c r="J143" s="46"/>
      <c r="K143" s="41">
        <f>SUM(K144:K154)</f>
        <v>6100.9100000000008</v>
      </c>
      <c r="L143" s="41">
        <f t="shared" ref="L143:M143" si="42">SUM(L144:L154)</f>
        <v>0</v>
      </c>
      <c r="M143" s="41">
        <f t="shared" si="42"/>
        <v>4816.58</v>
      </c>
      <c r="N143" s="41">
        <f>SUM(N144:N154)</f>
        <v>1284.3300000000002</v>
      </c>
      <c r="O143" s="118"/>
      <c r="P143" s="118"/>
      <c r="Q143" s="118"/>
      <c r="R143" s="118"/>
      <c r="S143" s="4"/>
    </row>
    <row r="144" spans="2:19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07'!K137</f>
        <v>11</v>
      </c>
      <c r="H144" s="116">
        <f t="shared" si="40"/>
        <v>0</v>
      </c>
      <c r="I144" s="116">
        <f t="shared" si="41"/>
        <v>0</v>
      </c>
      <c r="J144" s="27">
        <f>G144+'[2]BM 06'!H144</f>
        <v>11</v>
      </c>
      <c r="K144" s="28">
        <f t="shared" ref="K144:K154" si="43">$E144*F144</f>
        <v>1122.6600000000001</v>
      </c>
      <c r="L144" s="28">
        <f t="shared" si="39"/>
        <v>0</v>
      </c>
      <c r="M144" s="28">
        <f t="shared" si="39"/>
        <v>0</v>
      </c>
      <c r="N144" s="28">
        <f t="shared" si="39"/>
        <v>1122.6600000000001</v>
      </c>
      <c r="O144" s="117"/>
      <c r="P144" s="117"/>
      <c r="Q144" s="117"/>
      <c r="R144" s="117"/>
      <c r="S144" s="4"/>
    </row>
    <row r="145" spans="2:19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07'!K138</f>
        <v>0</v>
      </c>
      <c r="H145" s="116">
        <f t="shared" si="40"/>
        <v>0</v>
      </c>
      <c r="I145" s="116">
        <f t="shared" si="41"/>
        <v>11</v>
      </c>
      <c r="J145" s="27">
        <f>G145+'[2]BM 06'!H145</f>
        <v>0</v>
      </c>
      <c r="K145" s="28">
        <f t="shared" si="43"/>
        <v>1325.3899999999999</v>
      </c>
      <c r="L145" s="28">
        <f t="shared" si="39"/>
        <v>0</v>
      </c>
      <c r="M145" s="28">
        <f t="shared" si="39"/>
        <v>1325.3899999999999</v>
      </c>
      <c r="N145" s="28">
        <f t="shared" si="39"/>
        <v>0</v>
      </c>
      <c r="O145" s="117"/>
      <c r="P145" s="117"/>
      <c r="Q145" s="117"/>
      <c r="R145" s="117"/>
      <c r="S145" s="4"/>
    </row>
    <row r="146" spans="2:19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07'!K139</f>
        <v>0</v>
      </c>
      <c r="H146" s="116">
        <f t="shared" si="40"/>
        <v>0</v>
      </c>
      <c r="I146" s="116">
        <f t="shared" si="41"/>
        <v>11</v>
      </c>
      <c r="J146" s="27">
        <f>G146+'[2]BM 06'!H146</f>
        <v>0</v>
      </c>
      <c r="K146" s="28">
        <f t="shared" si="43"/>
        <v>140.57999999999998</v>
      </c>
      <c r="L146" s="28">
        <f t="shared" si="39"/>
        <v>0</v>
      </c>
      <c r="M146" s="28">
        <f t="shared" si="39"/>
        <v>140.57999999999998</v>
      </c>
      <c r="N146" s="28">
        <f t="shared" si="39"/>
        <v>0</v>
      </c>
      <c r="O146" s="117"/>
      <c r="P146" s="117"/>
      <c r="Q146" s="117"/>
      <c r="R146" s="117"/>
      <c r="S146" s="4"/>
    </row>
    <row r="147" spans="2:19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07'!K140</f>
        <v>0</v>
      </c>
      <c r="H147" s="116">
        <f t="shared" si="40"/>
        <v>0</v>
      </c>
      <c r="I147" s="116">
        <f t="shared" si="41"/>
        <v>7</v>
      </c>
      <c r="J147" s="27">
        <f>G147+'[2]BM 06'!H147</f>
        <v>0</v>
      </c>
      <c r="K147" s="28">
        <f t="shared" si="43"/>
        <v>835.66</v>
      </c>
      <c r="L147" s="28">
        <f t="shared" si="39"/>
        <v>0</v>
      </c>
      <c r="M147" s="28">
        <f t="shared" si="39"/>
        <v>835.66</v>
      </c>
      <c r="N147" s="28">
        <f t="shared" si="39"/>
        <v>0</v>
      </c>
      <c r="O147" s="117"/>
      <c r="P147" s="117"/>
      <c r="Q147" s="117"/>
      <c r="R147" s="117"/>
      <c r="S147" s="4"/>
    </row>
    <row r="148" spans="2:19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07'!K141</f>
        <v>0</v>
      </c>
      <c r="H148" s="116">
        <f t="shared" si="40"/>
        <v>0</v>
      </c>
      <c r="I148" s="116">
        <f t="shared" si="41"/>
        <v>1</v>
      </c>
      <c r="J148" s="27">
        <f>G148+'[2]BM 06'!H148</f>
        <v>0</v>
      </c>
      <c r="K148" s="28">
        <f t="shared" si="43"/>
        <v>863.64</v>
      </c>
      <c r="L148" s="28">
        <f t="shared" si="39"/>
        <v>0</v>
      </c>
      <c r="M148" s="28">
        <f t="shared" si="39"/>
        <v>863.64</v>
      </c>
      <c r="N148" s="28">
        <f t="shared" si="39"/>
        <v>0</v>
      </c>
      <c r="O148" s="117"/>
      <c r="P148" s="117"/>
      <c r="Q148" s="117"/>
      <c r="R148" s="117"/>
      <c r="S148" s="4"/>
    </row>
    <row r="149" spans="2:19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07'!K142</f>
        <v>0</v>
      </c>
      <c r="H149" s="116">
        <f t="shared" si="40"/>
        <v>0</v>
      </c>
      <c r="I149" s="116">
        <f t="shared" si="41"/>
        <v>1</v>
      </c>
      <c r="J149" s="27">
        <f>G149+'[2]BM 06'!H149</f>
        <v>0</v>
      </c>
      <c r="K149" s="28">
        <f t="shared" si="43"/>
        <v>497.35</v>
      </c>
      <c r="L149" s="28">
        <f t="shared" si="39"/>
        <v>0</v>
      </c>
      <c r="M149" s="28">
        <f t="shared" si="39"/>
        <v>497.35</v>
      </c>
      <c r="N149" s="28">
        <f t="shared" si="39"/>
        <v>0</v>
      </c>
      <c r="O149" s="117"/>
      <c r="P149" s="117"/>
      <c r="Q149" s="117"/>
      <c r="R149" s="117"/>
      <c r="S149" s="4"/>
    </row>
    <row r="150" spans="2:19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07'!K143</f>
        <v>0</v>
      </c>
      <c r="H150" s="116">
        <f t="shared" si="40"/>
        <v>0</v>
      </c>
      <c r="I150" s="116">
        <f t="shared" si="41"/>
        <v>1</v>
      </c>
      <c r="J150" s="27">
        <f>G150+'[2]BM 06'!H150</f>
        <v>0</v>
      </c>
      <c r="K150" s="28">
        <f t="shared" si="43"/>
        <v>284.01</v>
      </c>
      <c r="L150" s="28">
        <f t="shared" si="39"/>
        <v>0</v>
      </c>
      <c r="M150" s="28">
        <f t="shared" si="39"/>
        <v>284.01</v>
      </c>
      <c r="N150" s="28">
        <f t="shared" si="39"/>
        <v>0</v>
      </c>
      <c r="O150" s="117"/>
      <c r="P150" s="117"/>
      <c r="Q150" s="117"/>
      <c r="R150" s="117"/>
      <c r="S150" s="4"/>
    </row>
    <row r="151" spans="2:19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07'!K144</f>
        <v>0</v>
      </c>
      <c r="H151" s="116">
        <f t="shared" si="40"/>
        <v>0</v>
      </c>
      <c r="I151" s="116">
        <f t="shared" si="41"/>
        <v>2</v>
      </c>
      <c r="J151" s="27">
        <f>G151+'[2]BM 06'!H151</f>
        <v>0</v>
      </c>
      <c r="K151" s="28">
        <f t="shared" si="43"/>
        <v>9.86</v>
      </c>
      <c r="L151" s="28">
        <f t="shared" si="39"/>
        <v>0</v>
      </c>
      <c r="M151" s="28">
        <f t="shared" si="39"/>
        <v>9.86</v>
      </c>
      <c r="N151" s="28">
        <f t="shared" si="39"/>
        <v>0</v>
      </c>
      <c r="O151" s="117"/>
      <c r="P151" s="117"/>
      <c r="Q151" s="117"/>
      <c r="R151" s="117"/>
      <c r="S151" s="4"/>
    </row>
    <row r="152" spans="2:19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07'!K145</f>
        <v>0</v>
      </c>
      <c r="H152" s="116">
        <f t="shared" si="40"/>
        <v>0</v>
      </c>
      <c r="I152" s="116">
        <f t="shared" si="41"/>
        <v>2</v>
      </c>
      <c r="J152" s="27">
        <f>G152+'[2]BM 06'!H152</f>
        <v>0</v>
      </c>
      <c r="K152" s="28">
        <f t="shared" si="43"/>
        <v>318.08</v>
      </c>
      <c r="L152" s="28">
        <f t="shared" si="39"/>
        <v>0</v>
      </c>
      <c r="M152" s="28">
        <f t="shared" si="39"/>
        <v>318.08</v>
      </c>
      <c r="N152" s="28">
        <f t="shared" si="39"/>
        <v>0</v>
      </c>
      <c r="O152" s="117"/>
      <c r="P152" s="117"/>
      <c r="Q152" s="117"/>
      <c r="R152" s="117"/>
      <c r="S152" s="4"/>
    </row>
    <row r="153" spans="2:19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07'!K146</f>
        <v>1</v>
      </c>
      <c r="H153" s="116">
        <f t="shared" si="40"/>
        <v>0</v>
      </c>
      <c r="I153" s="116">
        <f t="shared" si="41"/>
        <v>0</v>
      </c>
      <c r="J153" s="27">
        <f>G153+'[2]BM 06'!H153</f>
        <v>1</v>
      </c>
      <c r="K153" s="28">
        <f t="shared" si="43"/>
        <v>161.66999999999999</v>
      </c>
      <c r="L153" s="28">
        <f t="shared" si="39"/>
        <v>0</v>
      </c>
      <c r="M153" s="28">
        <f t="shared" si="39"/>
        <v>0</v>
      </c>
      <c r="N153" s="28">
        <f t="shared" si="39"/>
        <v>161.66999999999999</v>
      </c>
      <c r="O153" s="117"/>
      <c r="P153" s="117"/>
      <c r="Q153" s="117"/>
      <c r="R153" s="117"/>
      <c r="S153" s="4"/>
    </row>
    <row r="154" spans="2:19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07'!K147</f>
        <v>0</v>
      </c>
      <c r="H154" s="116">
        <f t="shared" si="40"/>
        <v>0</v>
      </c>
      <c r="I154" s="116">
        <f t="shared" si="41"/>
        <v>3</v>
      </c>
      <c r="J154" s="27">
        <f>G154+'[2]BM 06'!H154</f>
        <v>0</v>
      </c>
      <c r="K154" s="28">
        <f t="shared" si="43"/>
        <v>542.01</v>
      </c>
      <c r="L154" s="28">
        <f t="shared" si="39"/>
        <v>0</v>
      </c>
      <c r="M154" s="28">
        <f t="shared" si="39"/>
        <v>542.01</v>
      </c>
      <c r="N154" s="28">
        <f t="shared" si="39"/>
        <v>0</v>
      </c>
      <c r="O154" s="117"/>
      <c r="P154" s="117"/>
      <c r="Q154" s="117"/>
      <c r="R154" s="117"/>
      <c r="S154" s="4"/>
    </row>
    <row r="155" spans="2:19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2"/>
      <c r="J155" s="62"/>
      <c r="K155" s="63">
        <f>K156+K177+K192+K201+K206</f>
        <v>64833.373</v>
      </c>
      <c r="L155" s="63">
        <f t="shared" ref="L155:N155" si="44">L156+L177+L192+L201+L206</f>
        <v>450.33000000000004</v>
      </c>
      <c r="M155" s="63">
        <f t="shared" si="44"/>
        <v>10294.217999999999</v>
      </c>
      <c r="N155" s="63">
        <f t="shared" si="44"/>
        <v>54989.485000000001</v>
      </c>
      <c r="O155" s="120"/>
      <c r="P155" s="120"/>
      <c r="Q155" s="120"/>
      <c r="R155" s="120"/>
      <c r="S155" s="4"/>
    </row>
    <row r="156" spans="2:19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6"/>
      <c r="J156" s="46"/>
      <c r="K156" s="41">
        <f>SUM(K157:K176)</f>
        <v>23460.151000000002</v>
      </c>
      <c r="L156" s="41">
        <f t="shared" ref="L156:N156" si="45">SUM(L157:L176)</f>
        <v>373.87000000000006</v>
      </c>
      <c r="M156" s="41">
        <f t="shared" si="45"/>
        <v>5255.1479999999992</v>
      </c>
      <c r="N156" s="41">
        <f t="shared" si="45"/>
        <v>18578.873</v>
      </c>
      <c r="O156" s="118"/>
      <c r="P156" s="118"/>
      <c r="Q156" s="118"/>
      <c r="R156" s="118"/>
      <c r="S156" s="4"/>
    </row>
    <row r="157" spans="2:19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07'!K150</f>
        <v>1</v>
      </c>
      <c r="H157" s="116">
        <f t="shared" si="40"/>
        <v>0</v>
      </c>
      <c r="I157" s="116">
        <f t="shared" si="41"/>
        <v>0</v>
      </c>
      <c r="J157" s="27">
        <f>G157+'[2]BM 06'!H157</f>
        <v>1</v>
      </c>
      <c r="K157" s="28">
        <f t="shared" ref="K157:K176" si="46">$E157*F157</f>
        <v>351.46</v>
      </c>
      <c r="L157" s="28">
        <f t="shared" si="39"/>
        <v>0</v>
      </c>
      <c r="M157" s="28">
        <f t="shared" si="39"/>
        <v>0</v>
      </c>
      <c r="N157" s="28">
        <f t="shared" si="39"/>
        <v>351.46</v>
      </c>
      <c r="O157" s="117"/>
      <c r="P157" s="117"/>
      <c r="Q157" s="117"/>
      <c r="R157" s="117"/>
      <c r="S157" s="4"/>
    </row>
    <row r="158" spans="2:19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07'!K151</f>
        <v>1</v>
      </c>
      <c r="H158" s="116">
        <f t="shared" si="40"/>
        <v>0</v>
      </c>
      <c r="I158" s="116">
        <f t="shared" si="41"/>
        <v>0</v>
      </c>
      <c r="J158" s="27">
        <f>G158+'[2]BM 06'!H158</f>
        <v>1</v>
      </c>
      <c r="K158" s="28">
        <f t="shared" si="46"/>
        <v>9.44</v>
      </c>
      <c r="L158" s="28">
        <f t="shared" si="39"/>
        <v>0</v>
      </c>
      <c r="M158" s="28">
        <f t="shared" si="39"/>
        <v>0</v>
      </c>
      <c r="N158" s="28">
        <f t="shared" si="39"/>
        <v>9.44</v>
      </c>
      <c r="O158" s="117"/>
      <c r="P158" s="117"/>
      <c r="Q158" s="117"/>
      <c r="R158" s="117"/>
      <c r="S158" s="4"/>
    </row>
    <row r="159" spans="2:19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07'!K152</f>
        <v>4</v>
      </c>
      <c r="H159" s="116">
        <f t="shared" si="40"/>
        <v>0</v>
      </c>
      <c r="I159" s="116">
        <f t="shared" si="41"/>
        <v>0</v>
      </c>
      <c r="J159" s="27">
        <f>G159+'[2]BM 06'!H159</f>
        <v>4</v>
      </c>
      <c r="K159" s="28">
        <f t="shared" si="46"/>
        <v>1171.04</v>
      </c>
      <c r="L159" s="28">
        <f t="shared" si="39"/>
        <v>0</v>
      </c>
      <c r="M159" s="28">
        <f t="shared" si="39"/>
        <v>0</v>
      </c>
      <c r="N159" s="28">
        <f t="shared" si="39"/>
        <v>1171.04</v>
      </c>
      <c r="O159" s="117"/>
      <c r="P159" s="117"/>
      <c r="Q159" s="117"/>
      <c r="R159" s="117"/>
      <c r="S159" s="4"/>
    </row>
    <row r="160" spans="2:19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07'!K153</f>
        <v>5</v>
      </c>
      <c r="H160" s="116">
        <f t="shared" si="40"/>
        <v>0</v>
      </c>
      <c r="I160" s="116">
        <f t="shared" si="41"/>
        <v>0</v>
      </c>
      <c r="J160" s="27">
        <f>G160+'[2]BM 06'!H160</f>
        <v>5</v>
      </c>
      <c r="K160" s="28">
        <f t="shared" si="46"/>
        <v>305.85000000000002</v>
      </c>
      <c r="L160" s="28">
        <f t="shared" si="39"/>
        <v>0</v>
      </c>
      <c r="M160" s="28">
        <f t="shared" si="39"/>
        <v>0</v>
      </c>
      <c r="N160" s="28">
        <f t="shared" si="39"/>
        <v>305.85000000000002</v>
      </c>
      <c r="O160" s="117"/>
      <c r="P160" s="117"/>
      <c r="Q160" s="117"/>
      <c r="R160" s="117"/>
      <c r="S160" s="4"/>
    </row>
    <row r="161" spans="2:19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07'!K154</f>
        <v>13</v>
      </c>
      <c r="H161" s="116">
        <f t="shared" si="40"/>
        <v>1</v>
      </c>
      <c r="I161" s="116">
        <f t="shared" si="41"/>
        <v>0</v>
      </c>
      <c r="J161" s="27">
        <f>G161+'[2]BM 06'!H161</f>
        <v>13</v>
      </c>
      <c r="K161" s="28">
        <f t="shared" si="46"/>
        <v>1438.44</v>
      </c>
      <c r="L161" s="28">
        <f t="shared" si="39"/>
        <v>119.87</v>
      </c>
      <c r="M161" s="28">
        <f t="shared" si="39"/>
        <v>0</v>
      </c>
      <c r="N161" s="28">
        <f t="shared" si="39"/>
        <v>1558.31</v>
      </c>
      <c r="O161" s="117"/>
      <c r="P161" s="117"/>
      <c r="Q161" s="117"/>
      <c r="R161" s="117"/>
      <c r="S161" s="4"/>
    </row>
    <row r="162" spans="2:19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07'!K155</f>
        <v>1</v>
      </c>
      <c r="H162" s="116">
        <f t="shared" si="40"/>
        <v>0</v>
      </c>
      <c r="I162" s="116">
        <f t="shared" si="41"/>
        <v>0</v>
      </c>
      <c r="J162" s="27">
        <f>G162+'[2]BM 06'!H162</f>
        <v>1</v>
      </c>
      <c r="K162" s="28">
        <f t="shared" si="46"/>
        <v>2430.9</v>
      </c>
      <c r="L162" s="28">
        <f t="shared" si="39"/>
        <v>0</v>
      </c>
      <c r="M162" s="28">
        <f t="shared" si="39"/>
        <v>0</v>
      </c>
      <c r="N162" s="28">
        <f t="shared" si="39"/>
        <v>2430.9</v>
      </c>
      <c r="O162" s="117"/>
      <c r="P162" s="117"/>
      <c r="Q162" s="117"/>
      <c r="R162" s="117"/>
      <c r="S162" s="4"/>
    </row>
    <row r="163" spans="2:19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07'!K156</f>
        <v>13</v>
      </c>
      <c r="H163" s="116">
        <f t="shared" si="40"/>
        <v>0</v>
      </c>
      <c r="I163" s="116">
        <f t="shared" si="41"/>
        <v>1</v>
      </c>
      <c r="J163" s="27">
        <f>G163+'[2]BM 06'!H163</f>
        <v>13</v>
      </c>
      <c r="K163" s="28">
        <f t="shared" si="46"/>
        <v>1594.6000000000001</v>
      </c>
      <c r="L163" s="28">
        <f t="shared" si="39"/>
        <v>0</v>
      </c>
      <c r="M163" s="28">
        <f t="shared" si="39"/>
        <v>113.9</v>
      </c>
      <c r="N163" s="28">
        <f t="shared" si="39"/>
        <v>1480.7</v>
      </c>
      <c r="O163" s="117"/>
      <c r="P163" s="117"/>
      <c r="Q163" s="117"/>
      <c r="R163" s="117"/>
      <c r="S163" s="4"/>
    </row>
    <row r="164" spans="2:19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07'!K157</f>
        <v>13</v>
      </c>
      <c r="H164" s="116">
        <f t="shared" si="40"/>
        <v>0</v>
      </c>
      <c r="I164" s="116">
        <f t="shared" si="41"/>
        <v>1</v>
      </c>
      <c r="J164" s="27">
        <f>G164+'[2]BM 06'!H164</f>
        <v>13</v>
      </c>
      <c r="K164" s="28">
        <f t="shared" si="46"/>
        <v>594.57999999999993</v>
      </c>
      <c r="L164" s="28">
        <f t="shared" si="39"/>
        <v>0</v>
      </c>
      <c r="M164" s="28">
        <f t="shared" si="39"/>
        <v>42.47</v>
      </c>
      <c r="N164" s="28">
        <f t="shared" si="39"/>
        <v>552.11</v>
      </c>
      <c r="O164" s="117"/>
      <c r="P164" s="117"/>
      <c r="Q164" s="117"/>
      <c r="R164" s="117"/>
      <c r="S164" s="4"/>
    </row>
    <row r="165" spans="2:19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07'!K158</f>
        <v>1</v>
      </c>
      <c r="H165" s="116">
        <f t="shared" si="40"/>
        <v>0</v>
      </c>
      <c r="I165" s="116">
        <f t="shared" si="41"/>
        <v>0</v>
      </c>
      <c r="J165" s="27">
        <f>G165+'[2]BM 06'!H165</f>
        <v>1</v>
      </c>
      <c r="K165" s="28">
        <f t="shared" si="46"/>
        <v>1009.45</v>
      </c>
      <c r="L165" s="28">
        <f t="shared" si="39"/>
        <v>0</v>
      </c>
      <c r="M165" s="28">
        <f t="shared" si="39"/>
        <v>0</v>
      </c>
      <c r="N165" s="28">
        <f t="shared" si="39"/>
        <v>1009.45</v>
      </c>
      <c r="O165" s="117"/>
      <c r="P165" s="117"/>
      <c r="Q165" s="117"/>
      <c r="R165" s="117"/>
      <c r="S165" s="4"/>
    </row>
    <row r="166" spans="2:19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07'!K159</f>
        <v>0</v>
      </c>
      <c r="H166" s="116">
        <f t="shared" si="40"/>
        <v>0</v>
      </c>
      <c r="I166" s="116">
        <f t="shared" si="41"/>
        <v>1</v>
      </c>
      <c r="J166" s="27">
        <f>G166+'[2]BM 06'!H166</f>
        <v>0</v>
      </c>
      <c r="K166" s="28">
        <f t="shared" si="46"/>
        <v>598.77</v>
      </c>
      <c r="L166" s="28">
        <f t="shared" si="39"/>
        <v>0</v>
      </c>
      <c r="M166" s="28">
        <f t="shared" si="39"/>
        <v>598.77</v>
      </c>
      <c r="N166" s="28">
        <f t="shared" si="39"/>
        <v>0</v>
      </c>
      <c r="O166" s="117"/>
      <c r="P166" s="117"/>
      <c r="Q166" s="117"/>
      <c r="R166" s="117"/>
      <c r="S166" s="4"/>
    </row>
    <row r="167" spans="2:19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07'!K160</f>
        <v>10.3</v>
      </c>
      <c r="H167" s="116">
        <f t="shared" si="40"/>
        <v>0</v>
      </c>
      <c r="I167" s="116">
        <f t="shared" si="41"/>
        <v>2.8999999999999986</v>
      </c>
      <c r="J167" s="27">
        <f>G167+'[2]BM 06'!H167</f>
        <v>10.3</v>
      </c>
      <c r="K167" s="28">
        <f t="shared" si="46"/>
        <v>5320.26</v>
      </c>
      <c r="L167" s="28">
        <f t="shared" si="39"/>
        <v>0</v>
      </c>
      <c r="M167" s="28">
        <f t="shared" si="39"/>
        <v>1168.8449999999996</v>
      </c>
      <c r="N167" s="28">
        <f t="shared" si="39"/>
        <v>4151.415</v>
      </c>
      <c r="O167" s="117"/>
      <c r="P167" s="117"/>
      <c r="Q167" s="117"/>
      <c r="R167" s="117"/>
      <c r="S167" s="4"/>
    </row>
    <row r="168" spans="2:19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07'!K161</f>
        <v>0</v>
      </c>
      <c r="H168" s="116">
        <f t="shared" si="40"/>
        <v>0</v>
      </c>
      <c r="I168" s="116">
        <f t="shared" si="41"/>
        <v>2.7</v>
      </c>
      <c r="J168" s="27">
        <f>G168+'[2]BM 06'!H168</f>
        <v>0</v>
      </c>
      <c r="K168" s="28">
        <f t="shared" si="46"/>
        <v>1008.4230000000001</v>
      </c>
      <c r="L168" s="28">
        <f t="shared" si="39"/>
        <v>0</v>
      </c>
      <c r="M168" s="28">
        <f t="shared" si="39"/>
        <v>1008.4230000000001</v>
      </c>
      <c r="N168" s="28">
        <f t="shared" si="39"/>
        <v>0</v>
      </c>
      <c r="O168" s="117"/>
      <c r="P168" s="117"/>
      <c r="Q168" s="117"/>
      <c r="R168" s="117"/>
      <c r="S168" s="4"/>
    </row>
    <row r="169" spans="2:19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07'!K162</f>
        <v>8.4500000000000011</v>
      </c>
      <c r="H169" s="116">
        <f t="shared" si="40"/>
        <v>0</v>
      </c>
      <c r="I169" s="116">
        <f t="shared" si="41"/>
        <v>9.7499999999999982</v>
      </c>
      <c r="J169" s="27">
        <f>G169+'[2]BM 06'!H169</f>
        <v>8.4500000000000011</v>
      </c>
      <c r="K169" s="28">
        <f t="shared" si="46"/>
        <v>2264.808</v>
      </c>
      <c r="L169" s="28">
        <f t="shared" si="39"/>
        <v>0</v>
      </c>
      <c r="M169" s="28">
        <f t="shared" si="39"/>
        <v>1213.2899999999997</v>
      </c>
      <c r="N169" s="28">
        <f t="shared" si="39"/>
        <v>1051.518</v>
      </c>
      <c r="O169" s="117"/>
      <c r="P169" s="117"/>
      <c r="Q169" s="117"/>
      <c r="R169" s="117"/>
      <c r="S169" s="4"/>
    </row>
    <row r="170" spans="2:19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07'!K163</f>
        <v>0</v>
      </c>
      <c r="H170" s="116">
        <f t="shared" si="40"/>
        <v>0</v>
      </c>
      <c r="I170" s="116">
        <f t="shared" si="41"/>
        <v>1</v>
      </c>
      <c r="J170" s="27">
        <f>G170+'[2]BM 06'!H170</f>
        <v>0</v>
      </c>
      <c r="K170" s="28">
        <f t="shared" si="46"/>
        <v>715.99</v>
      </c>
      <c r="L170" s="28">
        <f t="shared" si="39"/>
        <v>0</v>
      </c>
      <c r="M170" s="28">
        <f t="shared" si="39"/>
        <v>715.99</v>
      </c>
      <c r="N170" s="28">
        <f t="shared" si="39"/>
        <v>0</v>
      </c>
      <c r="O170" s="117"/>
      <c r="P170" s="117"/>
      <c r="Q170" s="117"/>
      <c r="R170" s="117"/>
      <c r="S170" s="4"/>
    </row>
    <row r="171" spans="2:19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07'!K164</f>
        <v>13</v>
      </c>
      <c r="H171" s="116">
        <f t="shared" si="40"/>
        <v>1</v>
      </c>
      <c r="I171" s="116">
        <f t="shared" si="41"/>
        <v>0</v>
      </c>
      <c r="J171" s="27">
        <f>G171+'[2]BM 06'!H171</f>
        <v>13</v>
      </c>
      <c r="K171" s="28">
        <f t="shared" si="46"/>
        <v>2123.52</v>
      </c>
      <c r="L171" s="28">
        <f t="shared" si="39"/>
        <v>176.96</v>
      </c>
      <c r="M171" s="28">
        <f t="shared" si="39"/>
        <v>0</v>
      </c>
      <c r="N171" s="28">
        <f t="shared" si="39"/>
        <v>2300.48</v>
      </c>
      <c r="O171" s="117"/>
      <c r="P171" s="117"/>
      <c r="Q171" s="117"/>
      <c r="R171" s="117"/>
      <c r="S171" s="4"/>
    </row>
    <row r="172" spans="2:19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07'!K165</f>
        <v>8</v>
      </c>
      <c r="H172" s="116">
        <f t="shared" si="40"/>
        <v>0</v>
      </c>
      <c r="I172" s="116">
        <f t="shared" si="41"/>
        <v>5</v>
      </c>
      <c r="J172" s="27">
        <f>G172+'[2]BM 06'!H172</f>
        <v>8</v>
      </c>
      <c r="K172" s="28">
        <f t="shared" si="46"/>
        <v>550.42000000000007</v>
      </c>
      <c r="L172" s="28">
        <f t="shared" si="39"/>
        <v>0</v>
      </c>
      <c r="M172" s="28">
        <f t="shared" si="39"/>
        <v>211.70000000000002</v>
      </c>
      <c r="N172" s="28">
        <f t="shared" si="39"/>
        <v>338.72</v>
      </c>
      <c r="O172" s="117"/>
      <c r="P172" s="117"/>
      <c r="Q172" s="117"/>
      <c r="R172" s="117"/>
      <c r="S172" s="4"/>
    </row>
    <row r="173" spans="2:19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07'!K166</f>
        <v>0</v>
      </c>
      <c r="H173" s="116">
        <f t="shared" si="40"/>
        <v>0</v>
      </c>
      <c r="I173" s="116">
        <f t="shared" si="41"/>
        <v>4</v>
      </c>
      <c r="J173" s="27">
        <f>G173+'[2]BM 06'!H173</f>
        <v>0</v>
      </c>
      <c r="K173" s="28">
        <f t="shared" si="46"/>
        <v>181.76</v>
      </c>
      <c r="L173" s="28">
        <f t="shared" si="39"/>
        <v>0</v>
      </c>
      <c r="M173" s="28">
        <f t="shared" si="39"/>
        <v>181.76</v>
      </c>
      <c r="N173" s="28">
        <f t="shared" si="39"/>
        <v>0</v>
      </c>
      <c r="O173" s="117"/>
      <c r="P173" s="117"/>
      <c r="Q173" s="117"/>
      <c r="R173" s="117"/>
      <c r="S173" s="4"/>
    </row>
    <row r="174" spans="2:19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07'!K167</f>
        <v>11</v>
      </c>
      <c r="H174" s="116">
        <f t="shared" si="40"/>
        <v>1</v>
      </c>
      <c r="I174" s="116">
        <f t="shared" si="41"/>
        <v>0</v>
      </c>
      <c r="J174" s="27">
        <f>G174+'[2]BM 06'!H174</f>
        <v>11</v>
      </c>
      <c r="K174" s="28">
        <f t="shared" si="46"/>
        <v>770.40000000000009</v>
      </c>
      <c r="L174" s="28">
        <f t="shared" si="39"/>
        <v>77.040000000000006</v>
      </c>
      <c r="M174" s="28">
        <f t="shared" si="39"/>
        <v>0</v>
      </c>
      <c r="N174" s="28">
        <f t="shared" si="39"/>
        <v>847.44</v>
      </c>
      <c r="O174" s="117"/>
      <c r="P174" s="117"/>
      <c r="Q174" s="117"/>
      <c r="R174" s="117"/>
      <c r="S174" s="4"/>
    </row>
    <row r="175" spans="2:19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07'!K168</f>
        <v>2</v>
      </c>
      <c r="H175" s="116">
        <f t="shared" si="40"/>
        <v>0</v>
      </c>
      <c r="I175" s="116">
        <f t="shared" si="41"/>
        <v>0</v>
      </c>
      <c r="J175" s="27">
        <f>G175+'[2]BM 06'!H175</f>
        <v>2</v>
      </c>
      <c r="K175" s="28">
        <f t="shared" si="46"/>
        <v>152.56</v>
      </c>
      <c r="L175" s="28">
        <f t="shared" si="39"/>
        <v>0</v>
      </c>
      <c r="M175" s="28">
        <f t="shared" si="39"/>
        <v>0</v>
      </c>
      <c r="N175" s="28">
        <f t="shared" si="39"/>
        <v>152.56</v>
      </c>
      <c r="O175" s="117"/>
      <c r="P175" s="117"/>
      <c r="Q175" s="117"/>
      <c r="R175" s="117"/>
      <c r="S175" s="4"/>
    </row>
    <row r="176" spans="2:19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07'!K169</f>
        <v>1</v>
      </c>
      <c r="H176" s="116">
        <f t="shared" si="40"/>
        <v>0</v>
      </c>
      <c r="I176" s="116">
        <f t="shared" si="41"/>
        <v>0</v>
      </c>
      <c r="J176" s="27">
        <f>G176+'[2]BM 06'!H176</f>
        <v>1</v>
      </c>
      <c r="K176" s="28">
        <f t="shared" si="46"/>
        <v>867.48</v>
      </c>
      <c r="L176" s="28">
        <f t="shared" si="39"/>
        <v>0</v>
      </c>
      <c r="M176" s="28">
        <f t="shared" si="39"/>
        <v>0</v>
      </c>
      <c r="N176" s="28">
        <f t="shared" si="39"/>
        <v>867.48</v>
      </c>
      <c r="O176" s="117"/>
      <c r="P176" s="117"/>
      <c r="Q176" s="117"/>
      <c r="R176" s="117"/>
      <c r="S176" s="4"/>
    </row>
    <row r="177" spans="2:19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6"/>
      <c r="J177" s="46"/>
      <c r="K177" s="41">
        <f>SUM(K178:K191)</f>
        <v>4325.2</v>
      </c>
      <c r="L177" s="41">
        <f t="shared" ref="L177:N177" si="47">SUM(L178:L191)</f>
        <v>0</v>
      </c>
      <c r="M177" s="41">
        <f t="shared" si="47"/>
        <v>2899.2599999999998</v>
      </c>
      <c r="N177" s="41">
        <f t="shared" si="47"/>
        <v>1425.94</v>
      </c>
      <c r="O177" s="118"/>
      <c r="P177" s="118"/>
      <c r="Q177" s="118"/>
      <c r="R177" s="118"/>
      <c r="S177" s="4"/>
    </row>
    <row r="178" spans="2:19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07'!K171</f>
        <v>1</v>
      </c>
      <c r="H178" s="116">
        <f t="shared" si="40"/>
        <v>0</v>
      </c>
      <c r="I178" s="116">
        <f t="shared" si="41"/>
        <v>0</v>
      </c>
      <c r="J178" s="27">
        <f>G178+'[2]BM 06'!H178</f>
        <v>1</v>
      </c>
      <c r="K178" s="28">
        <f t="shared" ref="K178:K191" si="48">$E178*F178</f>
        <v>1380.75</v>
      </c>
      <c r="L178" s="28">
        <f t="shared" si="39"/>
        <v>0</v>
      </c>
      <c r="M178" s="28">
        <f t="shared" si="39"/>
        <v>0</v>
      </c>
      <c r="N178" s="28">
        <f t="shared" si="39"/>
        <v>1380.75</v>
      </c>
      <c r="O178" s="117"/>
      <c r="P178" s="117"/>
      <c r="Q178" s="117"/>
      <c r="R178" s="117"/>
      <c r="S178" s="4"/>
    </row>
    <row r="179" spans="2:19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07'!K172</f>
        <v>0</v>
      </c>
      <c r="H179" s="116">
        <f t="shared" si="40"/>
        <v>0</v>
      </c>
      <c r="I179" s="116">
        <f t="shared" si="41"/>
        <v>1</v>
      </c>
      <c r="J179" s="27">
        <f>G179+'[2]BM 06'!H179</f>
        <v>0</v>
      </c>
      <c r="K179" s="28">
        <f t="shared" si="48"/>
        <v>74.37</v>
      </c>
      <c r="L179" s="28">
        <f t="shared" si="39"/>
        <v>0</v>
      </c>
      <c r="M179" s="28">
        <f t="shared" si="39"/>
        <v>74.37</v>
      </c>
      <c r="N179" s="28">
        <f t="shared" si="39"/>
        <v>0</v>
      </c>
      <c r="O179" s="117"/>
      <c r="P179" s="117"/>
      <c r="Q179" s="117"/>
      <c r="R179" s="117"/>
      <c r="S179" s="4"/>
    </row>
    <row r="180" spans="2:19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07'!K173</f>
        <v>1</v>
      </c>
      <c r="H180" s="116">
        <f t="shared" si="40"/>
        <v>0</v>
      </c>
      <c r="I180" s="116">
        <f t="shared" si="41"/>
        <v>0</v>
      </c>
      <c r="J180" s="27">
        <f>G180+'[2]BM 06'!H180</f>
        <v>1</v>
      </c>
      <c r="K180" s="28">
        <f t="shared" si="48"/>
        <v>45.19</v>
      </c>
      <c r="L180" s="28">
        <f t="shared" si="39"/>
        <v>0</v>
      </c>
      <c r="M180" s="28">
        <f t="shared" si="39"/>
        <v>0</v>
      </c>
      <c r="N180" s="28">
        <f t="shared" si="39"/>
        <v>45.19</v>
      </c>
      <c r="O180" s="117"/>
      <c r="P180" s="117"/>
      <c r="Q180" s="117"/>
      <c r="R180" s="117"/>
      <c r="S180" s="4"/>
    </row>
    <row r="181" spans="2:19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07'!K174</f>
        <v>0</v>
      </c>
      <c r="H181" s="116">
        <f t="shared" si="40"/>
        <v>0</v>
      </c>
      <c r="I181" s="116">
        <f t="shared" si="41"/>
        <v>1</v>
      </c>
      <c r="J181" s="27">
        <f>G181+'[2]BM 06'!H181</f>
        <v>0</v>
      </c>
      <c r="K181" s="28">
        <f t="shared" si="48"/>
        <v>11.73</v>
      </c>
      <c r="L181" s="28">
        <f t="shared" si="39"/>
        <v>0</v>
      </c>
      <c r="M181" s="28">
        <f t="shared" si="39"/>
        <v>11.73</v>
      </c>
      <c r="N181" s="28">
        <f t="shared" si="39"/>
        <v>0</v>
      </c>
      <c r="O181" s="117"/>
      <c r="P181" s="117"/>
      <c r="Q181" s="117"/>
      <c r="R181" s="117"/>
      <c r="S181" s="4"/>
    </row>
    <row r="182" spans="2:19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07'!K175</f>
        <v>0</v>
      </c>
      <c r="H182" s="116">
        <f t="shared" si="40"/>
        <v>0</v>
      </c>
      <c r="I182" s="116">
        <f t="shared" si="41"/>
        <v>1</v>
      </c>
      <c r="J182" s="27">
        <f>G182+'[2]BM 06'!H182</f>
        <v>0</v>
      </c>
      <c r="K182" s="28">
        <f t="shared" si="48"/>
        <v>1438.95</v>
      </c>
      <c r="L182" s="28">
        <f t="shared" si="39"/>
        <v>0</v>
      </c>
      <c r="M182" s="28">
        <f t="shared" si="39"/>
        <v>1438.95</v>
      </c>
      <c r="N182" s="28">
        <f t="shared" si="39"/>
        <v>0</v>
      </c>
      <c r="O182" s="117"/>
      <c r="P182" s="117"/>
      <c r="Q182" s="117"/>
      <c r="R182" s="117"/>
      <c r="S182" s="4"/>
    </row>
    <row r="183" spans="2:19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07'!K176</f>
        <v>0</v>
      </c>
      <c r="H183" s="116">
        <f t="shared" si="40"/>
        <v>0</v>
      </c>
      <c r="I183" s="116">
        <f t="shared" si="41"/>
        <v>1</v>
      </c>
      <c r="J183" s="27">
        <f>G183+'[2]BM 06'!H183</f>
        <v>0</v>
      </c>
      <c r="K183" s="28">
        <f t="shared" si="48"/>
        <v>95.64</v>
      </c>
      <c r="L183" s="28">
        <f t="shared" si="39"/>
        <v>0</v>
      </c>
      <c r="M183" s="28">
        <f t="shared" si="39"/>
        <v>95.64</v>
      </c>
      <c r="N183" s="28">
        <f t="shared" si="39"/>
        <v>0</v>
      </c>
      <c r="O183" s="117"/>
      <c r="P183" s="117"/>
      <c r="Q183" s="117"/>
      <c r="R183" s="117"/>
      <c r="S183" s="4"/>
    </row>
    <row r="184" spans="2:19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07'!K177</f>
        <v>0</v>
      </c>
      <c r="H184" s="116">
        <f t="shared" si="40"/>
        <v>0</v>
      </c>
      <c r="I184" s="116">
        <f t="shared" si="41"/>
        <v>1</v>
      </c>
      <c r="J184" s="27">
        <f>G184+'[2]BM 06'!H184</f>
        <v>0</v>
      </c>
      <c r="K184" s="28">
        <f t="shared" si="48"/>
        <v>230.64</v>
      </c>
      <c r="L184" s="28">
        <f t="shared" si="39"/>
        <v>0</v>
      </c>
      <c r="M184" s="28">
        <f t="shared" si="39"/>
        <v>230.64</v>
      </c>
      <c r="N184" s="28">
        <f t="shared" si="39"/>
        <v>0</v>
      </c>
      <c r="O184" s="117"/>
      <c r="P184" s="117"/>
      <c r="Q184" s="117"/>
      <c r="R184" s="117"/>
      <c r="S184" s="4"/>
    </row>
    <row r="185" spans="2:19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07'!K178</f>
        <v>0</v>
      </c>
      <c r="H185" s="116">
        <f t="shared" si="40"/>
        <v>0</v>
      </c>
      <c r="I185" s="116">
        <f t="shared" si="41"/>
        <v>1</v>
      </c>
      <c r="J185" s="27">
        <f>G185+'[2]BM 06'!H185</f>
        <v>0</v>
      </c>
      <c r="K185" s="28">
        <f t="shared" si="48"/>
        <v>307.66000000000003</v>
      </c>
      <c r="L185" s="28">
        <f t="shared" si="39"/>
        <v>0</v>
      </c>
      <c r="M185" s="28">
        <f t="shared" si="39"/>
        <v>307.66000000000003</v>
      </c>
      <c r="N185" s="28">
        <f t="shared" si="39"/>
        <v>0</v>
      </c>
      <c r="O185" s="117"/>
      <c r="P185" s="117"/>
      <c r="Q185" s="117"/>
      <c r="R185" s="117"/>
      <c r="S185" s="4"/>
    </row>
    <row r="186" spans="2:19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07'!K179</f>
        <v>0</v>
      </c>
      <c r="H186" s="116">
        <f t="shared" si="40"/>
        <v>0</v>
      </c>
      <c r="I186" s="116">
        <f t="shared" si="41"/>
        <v>1</v>
      </c>
      <c r="J186" s="27">
        <f>G186+'[2]BM 06'!H186</f>
        <v>0</v>
      </c>
      <c r="K186" s="28">
        <f t="shared" si="48"/>
        <v>195.98</v>
      </c>
      <c r="L186" s="28">
        <f t="shared" si="39"/>
        <v>0</v>
      </c>
      <c r="M186" s="28">
        <f t="shared" si="39"/>
        <v>195.98</v>
      </c>
      <c r="N186" s="28">
        <f t="shared" si="39"/>
        <v>0</v>
      </c>
      <c r="O186" s="117"/>
      <c r="P186" s="117"/>
      <c r="Q186" s="117"/>
      <c r="R186" s="117"/>
      <c r="S186" s="4"/>
    </row>
    <row r="187" spans="2:19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07'!K180</f>
        <v>0</v>
      </c>
      <c r="H187" s="116">
        <f t="shared" si="40"/>
        <v>0</v>
      </c>
      <c r="I187" s="116">
        <f t="shared" si="41"/>
        <v>1</v>
      </c>
      <c r="J187" s="27">
        <f>G187+'[2]BM 06'!H187</f>
        <v>0</v>
      </c>
      <c r="K187" s="28">
        <f t="shared" si="48"/>
        <v>65.16</v>
      </c>
      <c r="L187" s="28">
        <f t="shared" si="39"/>
        <v>0</v>
      </c>
      <c r="M187" s="28">
        <f t="shared" si="39"/>
        <v>65.16</v>
      </c>
      <c r="N187" s="28">
        <f t="shared" si="39"/>
        <v>0</v>
      </c>
      <c r="O187" s="117"/>
      <c r="P187" s="117"/>
      <c r="Q187" s="117"/>
      <c r="R187" s="117"/>
      <c r="S187" s="4"/>
    </row>
    <row r="188" spans="2:19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07'!K181</f>
        <v>0</v>
      </c>
      <c r="H188" s="116">
        <f t="shared" si="40"/>
        <v>0</v>
      </c>
      <c r="I188" s="116">
        <f t="shared" si="41"/>
        <v>1</v>
      </c>
      <c r="J188" s="27">
        <f>G188+'[2]BM 06'!H188</f>
        <v>0</v>
      </c>
      <c r="K188" s="28">
        <f t="shared" si="48"/>
        <v>301.19</v>
      </c>
      <c r="L188" s="28">
        <f t="shared" si="39"/>
        <v>0</v>
      </c>
      <c r="M188" s="28">
        <f t="shared" si="39"/>
        <v>301.19</v>
      </c>
      <c r="N188" s="28">
        <f t="shared" si="39"/>
        <v>0</v>
      </c>
      <c r="O188" s="117"/>
      <c r="P188" s="117"/>
      <c r="Q188" s="117"/>
      <c r="R188" s="117"/>
      <c r="S188" s="4"/>
    </row>
    <row r="189" spans="2:19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07'!K182</f>
        <v>0</v>
      </c>
      <c r="H189" s="116">
        <f t="shared" si="40"/>
        <v>0</v>
      </c>
      <c r="I189" s="116">
        <f t="shared" si="41"/>
        <v>1</v>
      </c>
      <c r="J189" s="27">
        <f>G189+'[2]BM 06'!H189</f>
        <v>0</v>
      </c>
      <c r="K189" s="28">
        <f t="shared" si="48"/>
        <v>80.14</v>
      </c>
      <c r="L189" s="28">
        <f t="shared" si="39"/>
        <v>0</v>
      </c>
      <c r="M189" s="28">
        <f t="shared" si="39"/>
        <v>80.14</v>
      </c>
      <c r="N189" s="28">
        <f t="shared" si="39"/>
        <v>0</v>
      </c>
      <c r="O189" s="117"/>
      <c r="P189" s="117"/>
      <c r="Q189" s="117"/>
      <c r="R189" s="117"/>
      <c r="S189" s="4"/>
    </row>
    <row r="190" spans="2:19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07'!K183</f>
        <v>0</v>
      </c>
      <c r="H190" s="116">
        <f t="shared" si="40"/>
        <v>0</v>
      </c>
      <c r="I190" s="116">
        <f t="shared" si="41"/>
        <v>1</v>
      </c>
      <c r="J190" s="27">
        <f>G190+'[2]BM 06'!H190</f>
        <v>0</v>
      </c>
      <c r="K190" s="28">
        <f t="shared" si="48"/>
        <v>41.3</v>
      </c>
      <c r="L190" s="28">
        <f t="shared" si="39"/>
        <v>0</v>
      </c>
      <c r="M190" s="28">
        <f t="shared" si="39"/>
        <v>41.3</v>
      </c>
      <c r="N190" s="28">
        <f t="shared" si="39"/>
        <v>0</v>
      </c>
      <c r="O190" s="117"/>
      <c r="P190" s="117"/>
      <c r="Q190" s="117"/>
      <c r="R190" s="117"/>
      <c r="S190" s="4"/>
    </row>
    <row r="191" spans="2:19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07'!K184</f>
        <v>0</v>
      </c>
      <c r="H191" s="116">
        <f t="shared" si="40"/>
        <v>0</v>
      </c>
      <c r="I191" s="116">
        <f t="shared" si="41"/>
        <v>1</v>
      </c>
      <c r="J191" s="27">
        <f>G191+'[2]BM 06'!H191</f>
        <v>0</v>
      </c>
      <c r="K191" s="28">
        <f t="shared" si="48"/>
        <v>56.5</v>
      </c>
      <c r="L191" s="28">
        <f t="shared" si="39"/>
        <v>0</v>
      </c>
      <c r="M191" s="28">
        <f t="shared" si="39"/>
        <v>56.5</v>
      </c>
      <c r="N191" s="28">
        <f t="shared" si="39"/>
        <v>0</v>
      </c>
      <c r="O191" s="117"/>
      <c r="P191" s="117"/>
      <c r="Q191" s="117"/>
      <c r="R191" s="117"/>
      <c r="S191" s="4"/>
    </row>
    <row r="192" spans="2:19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6"/>
      <c r="J192" s="46"/>
      <c r="K192" s="41">
        <f>SUM(K193:K200)</f>
        <v>10043.14</v>
      </c>
      <c r="L192" s="41">
        <f t="shared" ref="L192:N192" si="49">SUM(L193:L200)</f>
        <v>76.459999999999994</v>
      </c>
      <c r="M192" s="41">
        <f t="shared" si="49"/>
        <v>1359.3799999999999</v>
      </c>
      <c r="N192" s="41">
        <f t="shared" si="49"/>
        <v>8760.2200000000012</v>
      </c>
      <c r="O192" s="118"/>
      <c r="P192" s="118"/>
      <c r="Q192" s="118"/>
      <c r="R192" s="118"/>
      <c r="S192" s="4"/>
    </row>
    <row r="193" spans="2:19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07'!K186</f>
        <v>0</v>
      </c>
      <c r="H193" s="116">
        <f t="shared" si="40"/>
        <v>0</v>
      </c>
      <c r="I193" s="116">
        <f t="shared" si="41"/>
        <v>0</v>
      </c>
      <c r="J193" s="27">
        <f>G193+'[2]BM 06'!H193</f>
        <v>2</v>
      </c>
      <c r="K193" s="28">
        <f t="shared" ref="K193:K200" si="50">$E193*F193</f>
        <v>135.52000000000001</v>
      </c>
      <c r="L193" s="28">
        <f t="shared" si="39"/>
        <v>0</v>
      </c>
      <c r="M193" s="28">
        <f t="shared" si="39"/>
        <v>0</v>
      </c>
      <c r="N193" s="28">
        <f t="shared" si="39"/>
        <v>135.52000000000001</v>
      </c>
      <c r="O193" s="117"/>
      <c r="P193" s="117"/>
      <c r="Q193" s="117"/>
      <c r="R193" s="117"/>
      <c r="S193" s="4"/>
    </row>
    <row r="194" spans="2:19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07'!K187</f>
        <v>0</v>
      </c>
      <c r="H194" s="116">
        <f t="shared" si="40"/>
        <v>0</v>
      </c>
      <c r="I194" s="116">
        <f t="shared" si="41"/>
        <v>5</v>
      </c>
      <c r="J194" s="27">
        <f>G194+'[2]BM 06'!H194</f>
        <v>0</v>
      </c>
      <c r="K194" s="28">
        <f t="shared" si="50"/>
        <v>1265.05</v>
      </c>
      <c r="L194" s="28">
        <f t="shared" si="39"/>
        <v>0</v>
      </c>
      <c r="M194" s="28">
        <f t="shared" si="39"/>
        <v>1265.05</v>
      </c>
      <c r="N194" s="28">
        <f t="shared" si="39"/>
        <v>0</v>
      </c>
      <c r="O194" s="117"/>
      <c r="P194" s="117"/>
      <c r="Q194" s="117"/>
      <c r="R194" s="117"/>
      <c r="S194" s="4"/>
    </row>
    <row r="195" spans="2:19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07'!K188</f>
        <v>0</v>
      </c>
      <c r="H195" s="116">
        <f t="shared" si="40"/>
        <v>0</v>
      </c>
      <c r="I195" s="116">
        <f t="shared" si="41"/>
        <v>0</v>
      </c>
      <c r="J195" s="27">
        <f>G195+'[2]BM 06'!H195</f>
        <v>16</v>
      </c>
      <c r="K195" s="28">
        <f t="shared" si="50"/>
        <v>1294.72</v>
      </c>
      <c r="L195" s="28">
        <f t="shared" si="39"/>
        <v>0</v>
      </c>
      <c r="M195" s="28">
        <f t="shared" si="39"/>
        <v>0</v>
      </c>
      <c r="N195" s="28">
        <f t="shared" si="39"/>
        <v>1294.72</v>
      </c>
      <c r="O195" s="117"/>
      <c r="P195" s="117"/>
      <c r="Q195" s="117"/>
      <c r="R195" s="117"/>
      <c r="S195" s="4"/>
    </row>
    <row r="196" spans="2:19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07'!K189</f>
        <v>2</v>
      </c>
      <c r="H196" s="116">
        <f t="shared" si="40"/>
        <v>0</v>
      </c>
      <c r="I196" s="116">
        <f t="shared" si="41"/>
        <v>0</v>
      </c>
      <c r="J196" s="27">
        <f>G196+'[2]BM 06'!H196</f>
        <v>2</v>
      </c>
      <c r="K196" s="28">
        <f t="shared" si="50"/>
        <v>6864.26</v>
      </c>
      <c r="L196" s="28">
        <f t="shared" si="39"/>
        <v>0</v>
      </c>
      <c r="M196" s="28">
        <f t="shared" si="39"/>
        <v>0</v>
      </c>
      <c r="N196" s="28">
        <f t="shared" si="39"/>
        <v>6864.26</v>
      </c>
      <c r="O196" s="117"/>
      <c r="P196" s="117"/>
      <c r="Q196" s="117"/>
      <c r="R196" s="117"/>
      <c r="S196" s="4"/>
    </row>
    <row r="197" spans="2:19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07'!K190</f>
        <v>1</v>
      </c>
      <c r="H197" s="116">
        <f t="shared" si="40"/>
        <v>0</v>
      </c>
      <c r="I197" s="116">
        <f t="shared" si="41"/>
        <v>0</v>
      </c>
      <c r="J197" s="27">
        <f>G197+'[2]BM 06'!H197</f>
        <v>1</v>
      </c>
      <c r="K197" s="28">
        <f t="shared" si="50"/>
        <v>45.19</v>
      </c>
      <c r="L197" s="28">
        <f t="shared" si="39"/>
        <v>0</v>
      </c>
      <c r="M197" s="28">
        <f t="shared" si="39"/>
        <v>0</v>
      </c>
      <c r="N197" s="28">
        <f t="shared" si="39"/>
        <v>45.19</v>
      </c>
      <c r="O197" s="117"/>
      <c r="P197" s="117"/>
      <c r="Q197" s="117"/>
      <c r="R197" s="117"/>
      <c r="S197" s="4"/>
    </row>
    <row r="198" spans="2:19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07'!K191</f>
        <v>0</v>
      </c>
      <c r="H198" s="116">
        <f t="shared" si="40"/>
        <v>0</v>
      </c>
      <c r="I198" s="116">
        <f t="shared" si="41"/>
        <v>1</v>
      </c>
      <c r="J198" s="27">
        <f>G198+'[2]BM 06'!H198</f>
        <v>0</v>
      </c>
      <c r="K198" s="28">
        <f t="shared" si="50"/>
        <v>11.73</v>
      </c>
      <c r="L198" s="28">
        <f t="shared" si="39"/>
        <v>0</v>
      </c>
      <c r="M198" s="28">
        <f t="shared" si="39"/>
        <v>11.73</v>
      </c>
      <c r="N198" s="28">
        <f t="shared" si="39"/>
        <v>0</v>
      </c>
      <c r="O198" s="117"/>
      <c r="P198" s="117"/>
      <c r="Q198" s="117"/>
      <c r="R198" s="117"/>
      <c r="S198" s="4"/>
    </row>
    <row r="199" spans="2:19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07'!K192</f>
        <v>0</v>
      </c>
      <c r="H199" s="116">
        <f t="shared" si="40"/>
        <v>0</v>
      </c>
      <c r="I199" s="116">
        <f t="shared" si="41"/>
        <v>2</v>
      </c>
      <c r="J199" s="27">
        <f>G199+'[2]BM 06'!H199</f>
        <v>0</v>
      </c>
      <c r="K199" s="28">
        <f t="shared" si="50"/>
        <v>82.6</v>
      </c>
      <c r="L199" s="28">
        <f t="shared" si="39"/>
        <v>0</v>
      </c>
      <c r="M199" s="28">
        <f t="shared" si="39"/>
        <v>82.6</v>
      </c>
      <c r="N199" s="28">
        <f t="shared" si="39"/>
        <v>0</v>
      </c>
      <c r="O199" s="117"/>
      <c r="P199" s="117"/>
      <c r="Q199" s="117"/>
      <c r="R199" s="117"/>
      <c r="S199" s="4"/>
    </row>
    <row r="200" spans="2:19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07'!K193</f>
        <v>11</v>
      </c>
      <c r="H200" s="116">
        <f t="shared" si="40"/>
        <v>2</v>
      </c>
      <c r="I200" s="116">
        <f t="shared" si="41"/>
        <v>0</v>
      </c>
      <c r="J200" s="27">
        <f>G200+'[2]BM 06'!H200</f>
        <v>11</v>
      </c>
      <c r="K200" s="28">
        <f t="shared" si="50"/>
        <v>344.07</v>
      </c>
      <c r="L200" s="28">
        <f t="shared" si="39"/>
        <v>76.459999999999994</v>
      </c>
      <c r="M200" s="28">
        <f t="shared" si="39"/>
        <v>0</v>
      </c>
      <c r="N200" s="28">
        <f t="shared" si="39"/>
        <v>420.53</v>
      </c>
      <c r="O200" s="117"/>
      <c r="P200" s="117"/>
      <c r="Q200" s="117"/>
      <c r="R200" s="117"/>
      <c r="S200" s="4"/>
    </row>
    <row r="201" spans="2:19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6"/>
      <c r="J201" s="46"/>
      <c r="K201" s="41">
        <f>SUM(K202:K205)</f>
        <v>8142.99</v>
      </c>
      <c r="L201" s="41">
        <f t="shared" ref="L201:N201" si="51">SUM(L202:L205)</f>
        <v>0</v>
      </c>
      <c r="M201" s="41">
        <f t="shared" si="51"/>
        <v>629.15</v>
      </c>
      <c r="N201" s="41">
        <f t="shared" si="51"/>
        <v>7513.84</v>
      </c>
      <c r="O201" s="118"/>
      <c r="P201" s="118"/>
      <c r="Q201" s="118"/>
      <c r="R201" s="118"/>
      <c r="S201" s="4"/>
    </row>
    <row r="202" spans="2:19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07'!K195</f>
        <v>0</v>
      </c>
      <c r="H202" s="116">
        <f t="shared" si="40"/>
        <v>0</v>
      </c>
      <c r="I202" s="116">
        <f t="shared" si="41"/>
        <v>0</v>
      </c>
      <c r="J202" s="27">
        <f>G202+'[2]BM 06'!H202</f>
        <v>34</v>
      </c>
      <c r="K202" s="28">
        <f>$E202*F202</f>
        <v>4535.9399999999996</v>
      </c>
      <c r="L202" s="28">
        <f t="shared" si="39"/>
        <v>0</v>
      </c>
      <c r="M202" s="28">
        <f t="shared" si="39"/>
        <v>0</v>
      </c>
      <c r="N202" s="28">
        <f t="shared" si="39"/>
        <v>4535.9399999999996</v>
      </c>
      <c r="O202" s="117"/>
      <c r="P202" s="117"/>
      <c r="Q202" s="117"/>
      <c r="R202" s="117"/>
      <c r="S202" s="4"/>
    </row>
    <row r="203" spans="2:19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07'!K196</f>
        <v>0</v>
      </c>
      <c r="H203" s="116">
        <f t="shared" si="40"/>
        <v>0</v>
      </c>
      <c r="I203" s="116">
        <f t="shared" si="41"/>
        <v>5</v>
      </c>
      <c r="J203" s="27">
        <f>G203+'[2]BM 06'!H203</f>
        <v>0</v>
      </c>
      <c r="K203" s="28">
        <f>$E203*F203</f>
        <v>629.15</v>
      </c>
      <c r="L203" s="28">
        <f t="shared" si="39"/>
        <v>0</v>
      </c>
      <c r="M203" s="28">
        <f t="shared" si="39"/>
        <v>629.15</v>
      </c>
      <c r="N203" s="28">
        <f t="shared" si="39"/>
        <v>0</v>
      </c>
      <c r="O203" s="117"/>
      <c r="P203" s="117"/>
      <c r="Q203" s="117"/>
      <c r="R203" s="117"/>
      <c r="S203" s="4"/>
    </row>
    <row r="204" spans="2:19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07'!K197</f>
        <v>0</v>
      </c>
      <c r="H204" s="116">
        <f t="shared" si="40"/>
        <v>0</v>
      </c>
      <c r="I204" s="116">
        <f t="shared" si="41"/>
        <v>0</v>
      </c>
      <c r="J204" s="27">
        <f>G204+'[2]BM 06'!H204</f>
        <v>34</v>
      </c>
      <c r="K204" s="28">
        <f>$E204*F204</f>
        <v>2589.1000000000004</v>
      </c>
      <c r="L204" s="28">
        <f t="shared" si="39"/>
        <v>0</v>
      </c>
      <c r="M204" s="28">
        <f t="shared" si="39"/>
        <v>0</v>
      </c>
      <c r="N204" s="28">
        <f t="shared" si="39"/>
        <v>2589.1000000000004</v>
      </c>
      <c r="O204" s="117"/>
      <c r="P204" s="117"/>
      <c r="Q204" s="117"/>
      <c r="R204" s="117"/>
      <c r="S204" s="4"/>
    </row>
    <row r="205" spans="2:19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07'!K198</f>
        <v>0</v>
      </c>
      <c r="H205" s="116">
        <f t="shared" si="40"/>
        <v>0</v>
      </c>
      <c r="I205" s="116">
        <f t="shared" si="41"/>
        <v>0</v>
      </c>
      <c r="J205" s="27">
        <f>G205+'[2]BM 06'!H205</f>
        <v>5</v>
      </c>
      <c r="K205" s="28">
        <f>$E205*F205</f>
        <v>388.8</v>
      </c>
      <c r="L205" s="28">
        <f t="shared" ref="L205:N241" si="52">$E205*H205</f>
        <v>0</v>
      </c>
      <c r="M205" s="28">
        <f t="shared" si="52"/>
        <v>0</v>
      </c>
      <c r="N205" s="28">
        <f t="shared" si="52"/>
        <v>388.8</v>
      </c>
      <c r="O205" s="117"/>
      <c r="P205" s="117"/>
      <c r="Q205" s="117"/>
      <c r="R205" s="117"/>
      <c r="S205" s="4"/>
    </row>
    <row r="206" spans="2:19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6"/>
      <c r="J206" s="46"/>
      <c r="K206" s="41">
        <f>SUM(K207:K211)</f>
        <v>18861.892</v>
      </c>
      <c r="L206" s="41">
        <f t="shared" ref="L206:N206" si="53">SUM(L207:L211)</f>
        <v>0</v>
      </c>
      <c r="M206" s="41">
        <f t="shared" si="53"/>
        <v>151.28</v>
      </c>
      <c r="N206" s="41">
        <f t="shared" si="53"/>
        <v>18710.612000000001</v>
      </c>
      <c r="O206" s="118"/>
      <c r="P206" s="118"/>
      <c r="Q206" s="118"/>
      <c r="R206" s="118"/>
      <c r="S206" s="4"/>
    </row>
    <row r="207" spans="2:19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07'!K200</f>
        <v>0</v>
      </c>
      <c r="H207" s="116">
        <f t="shared" ref="H207:H241" si="54">IF(J207&gt;F207,J207-F207,0)</f>
        <v>0</v>
      </c>
      <c r="I207" s="116">
        <f t="shared" ref="I207:I241" si="55">IF(J207&lt;F207,F207-J207,0)</f>
        <v>1</v>
      </c>
      <c r="J207" s="27">
        <f>G207+'[2]BM 06'!H207</f>
        <v>17</v>
      </c>
      <c r="K207" s="28">
        <f>$E207*F207</f>
        <v>2723.04</v>
      </c>
      <c r="L207" s="28">
        <f t="shared" si="52"/>
        <v>0</v>
      </c>
      <c r="M207" s="28">
        <f t="shared" si="52"/>
        <v>151.28</v>
      </c>
      <c r="N207" s="28">
        <f t="shared" si="52"/>
        <v>2571.7600000000002</v>
      </c>
      <c r="O207" s="117"/>
      <c r="P207" s="117"/>
      <c r="Q207" s="117"/>
      <c r="R207" s="117"/>
      <c r="S207" s="4"/>
    </row>
    <row r="208" spans="2:19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07'!K201</f>
        <v>30.4</v>
      </c>
      <c r="H208" s="116">
        <f t="shared" si="54"/>
        <v>0</v>
      </c>
      <c r="I208" s="116">
        <f t="shared" si="55"/>
        <v>0</v>
      </c>
      <c r="J208" s="27">
        <f>G208+'[2]BM 06'!H208</f>
        <v>30.4</v>
      </c>
      <c r="K208" s="28">
        <f>$E208*F208</f>
        <v>1292.912</v>
      </c>
      <c r="L208" s="28">
        <f t="shared" si="52"/>
        <v>0</v>
      </c>
      <c r="M208" s="28">
        <f t="shared" si="52"/>
        <v>0</v>
      </c>
      <c r="N208" s="28">
        <f t="shared" si="52"/>
        <v>1292.912</v>
      </c>
      <c r="O208" s="117"/>
      <c r="P208" s="117"/>
      <c r="Q208" s="117"/>
      <c r="R208" s="117"/>
      <c r="S208" s="4"/>
    </row>
    <row r="209" spans="2:19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07'!K202</f>
        <v>0</v>
      </c>
      <c r="H209" s="116">
        <f t="shared" si="54"/>
        <v>0</v>
      </c>
      <c r="I209" s="116">
        <f t="shared" si="55"/>
        <v>0</v>
      </c>
      <c r="J209" s="27">
        <f>G209+'[2]BM 06'!H209</f>
        <v>152.5</v>
      </c>
      <c r="K209" s="28">
        <f>$E209*F209</f>
        <v>1579.8999999999999</v>
      </c>
      <c r="L209" s="28">
        <f t="shared" si="52"/>
        <v>0</v>
      </c>
      <c r="M209" s="28">
        <f t="shared" si="52"/>
        <v>0</v>
      </c>
      <c r="N209" s="28">
        <f t="shared" si="52"/>
        <v>1579.8999999999999</v>
      </c>
      <c r="O209" s="117"/>
      <c r="P209" s="117"/>
      <c r="Q209" s="117"/>
      <c r="R209" s="117"/>
      <c r="S209" s="4"/>
    </row>
    <row r="210" spans="2:19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07'!K203</f>
        <v>0</v>
      </c>
      <c r="H210" s="116">
        <f t="shared" si="54"/>
        <v>0</v>
      </c>
      <c r="I210" s="116">
        <f t="shared" si="55"/>
        <v>0</v>
      </c>
      <c r="J210" s="27">
        <f>G210+'[2]BM 06'!H210</f>
        <v>1</v>
      </c>
      <c r="K210" s="28">
        <f>$E210*F210</f>
        <v>7371.21</v>
      </c>
      <c r="L210" s="28">
        <f t="shared" si="52"/>
        <v>0</v>
      </c>
      <c r="M210" s="28">
        <f t="shared" si="52"/>
        <v>0</v>
      </c>
      <c r="N210" s="28">
        <f t="shared" si="52"/>
        <v>7371.21</v>
      </c>
      <c r="O210" s="117"/>
      <c r="P210" s="117"/>
      <c r="Q210" s="117"/>
      <c r="R210" s="117"/>
      <c r="S210" s="4"/>
    </row>
    <row r="211" spans="2:19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07'!K204</f>
        <v>0</v>
      </c>
      <c r="H211" s="116">
        <f t="shared" si="54"/>
        <v>0</v>
      </c>
      <c r="I211" s="116">
        <f t="shared" si="55"/>
        <v>0</v>
      </c>
      <c r="J211" s="27">
        <f>G211+'[2]BM 06'!H211</f>
        <v>1</v>
      </c>
      <c r="K211" s="28">
        <f>$E211*F211</f>
        <v>5894.83</v>
      </c>
      <c r="L211" s="28">
        <f t="shared" si="52"/>
        <v>0</v>
      </c>
      <c r="M211" s="28">
        <f t="shared" si="52"/>
        <v>0</v>
      </c>
      <c r="N211" s="28">
        <f t="shared" si="52"/>
        <v>5894.83</v>
      </c>
      <c r="O211" s="117"/>
      <c r="P211" s="117"/>
      <c r="Q211" s="117"/>
      <c r="R211" s="117"/>
      <c r="S211" s="4"/>
    </row>
    <row r="212" spans="2:19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2"/>
      <c r="J212" s="62"/>
      <c r="K212" s="63">
        <f>SUM(K213:K215)</f>
        <v>1501.76</v>
      </c>
      <c r="L212" s="63">
        <f t="shared" ref="L212:N212" si="56">SUM(L213:L215)</f>
        <v>0</v>
      </c>
      <c r="M212" s="63">
        <f t="shared" si="56"/>
        <v>544.16</v>
      </c>
      <c r="N212" s="63">
        <f t="shared" si="56"/>
        <v>957.6</v>
      </c>
      <c r="O212" s="120"/>
      <c r="P212" s="120"/>
      <c r="Q212" s="120"/>
      <c r="R212" s="120"/>
      <c r="S212" s="42"/>
    </row>
    <row r="213" spans="2:19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07'!K206</f>
        <v>30</v>
      </c>
      <c r="H213" s="116">
        <f t="shared" si="54"/>
        <v>0</v>
      </c>
      <c r="I213" s="116">
        <f t="shared" si="55"/>
        <v>0</v>
      </c>
      <c r="J213" s="27">
        <f>G213+'[2]BM 06'!H213</f>
        <v>30</v>
      </c>
      <c r="K213" s="28">
        <f>$E213*F213</f>
        <v>957.6</v>
      </c>
      <c r="L213" s="28">
        <f t="shared" si="52"/>
        <v>0</v>
      </c>
      <c r="M213" s="28">
        <f t="shared" si="52"/>
        <v>0</v>
      </c>
      <c r="N213" s="28">
        <f t="shared" si="52"/>
        <v>957.6</v>
      </c>
      <c r="O213" s="117"/>
      <c r="P213" s="117"/>
      <c r="Q213" s="117"/>
      <c r="R213" s="117"/>
      <c r="S213" s="4"/>
    </row>
    <row r="214" spans="2:19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07'!K207</f>
        <v>0</v>
      </c>
      <c r="H214" s="116">
        <f t="shared" si="54"/>
        <v>0</v>
      </c>
      <c r="I214" s="116">
        <f t="shared" si="55"/>
        <v>1</v>
      </c>
      <c r="J214" s="27">
        <f>G214+'[2]BM 06'!H214</f>
        <v>0</v>
      </c>
      <c r="K214" s="28">
        <f>$E214*F214</f>
        <v>54.36</v>
      </c>
      <c r="L214" s="28">
        <f t="shared" si="52"/>
        <v>0</v>
      </c>
      <c r="M214" s="28">
        <f t="shared" si="52"/>
        <v>54.36</v>
      </c>
      <c r="N214" s="28">
        <f t="shared" si="52"/>
        <v>0</v>
      </c>
      <c r="O214" s="117"/>
      <c r="P214" s="117"/>
      <c r="Q214" s="117"/>
      <c r="R214" s="117"/>
      <c r="S214" s="4"/>
    </row>
    <row r="215" spans="2:19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07'!K208</f>
        <v>0</v>
      </c>
      <c r="H215" s="116">
        <f t="shared" si="54"/>
        <v>0</v>
      </c>
      <c r="I215" s="116">
        <f t="shared" si="55"/>
        <v>10</v>
      </c>
      <c r="J215" s="27">
        <f>G215+'[2]BM 06'!H215</f>
        <v>0</v>
      </c>
      <c r="K215" s="28">
        <f>$E215*F215</f>
        <v>489.79999999999995</v>
      </c>
      <c r="L215" s="28">
        <f t="shared" si="52"/>
        <v>0</v>
      </c>
      <c r="M215" s="28">
        <f t="shared" si="52"/>
        <v>489.79999999999995</v>
      </c>
      <c r="N215" s="28">
        <f t="shared" si="52"/>
        <v>0</v>
      </c>
      <c r="O215" s="117"/>
      <c r="P215" s="117"/>
      <c r="Q215" s="117"/>
      <c r="R215" s="117"/>
      <c r="S215" s="4"/>
    </row>
    <row r="216" spans="2:19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2"/>
      <c r="J216" s="62"/>
      <c r="K216" s="63">
        <f>SUM(K217:K222)</f>
        <v>565.16</v>
      </c>
      <c r="L216" s="63">
        <f t="shared" ref="L216:N216" si="57">SUM(L217:L222)</f>
        <v>0</v>
      </c>
      <c r="M216" s="63">
        <f t="shared" si="57"/>
        <v>565.16</v>
      </c>
      <c r="N216" s="63">
        <f t="shared" si="57"/>
        <v>0</v>
      </c>
      <c r="O216" s="120"/>
      <c r="P216" s="120"/>
      <c r="Q216" s="120"/>
      <c r="R216" s="120"/>
      <c r="S216" s="4"/>
    </row>
    <row r="217" spans="2:19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07'!K210</f>
        <v>0</v>
      </c>
      <c r="H217" s="116">
        <f t="shared" si="54"/>
        <v>0</v>
      </c>
      <c r="I217" s="116">
        <f t="shared" si="55"/>
        <v>1</v>
      </c>
      <c r="J217" s="27">
        <f>G217+'[2]BM 06'!H217</f>
        <v>0</v>
      </c>
      <c r="K217" s="28">
        <f t="shared" ref="K217:K222" si="58">$E217*F217</f>
        <v>250.53</v>
      </c>
      <c r="L217" s="28">
        <f t="shared" si="52"/>
        <v>0</v>
      </c>
      <c r="M217" s="28">
        <f t="shared" si="52"/>
        <v>250.53</v>
      </c>
      <c r="N217" s="28">
        <f t="shared" si="52"/>
        <v>0</v>
      </c>
      <c r="O217" s="117"/>
      <c r="P217" s="117"/>
      <c r="Q217" s="117"/>
      <c r="R217" s="117"/>
      <c r="S217" s="4"/>
    </row>
    <row r="218" spans="2:19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07'!K211</f>
        <v>0</v>
      </c>
      <c r="H218" s="116">
        <f t="shared" si="54"/>
        <v>0</v>
      </c>
      <c r="I218" s="116">
        <f t="shared" si="55"/>
        <v>2</v>
      </c>
      <c r="J218" s="27">
        <f>G218+'[2]BM 06'!H218</f>
        <v>0</v>
      </c>
      <c r="K218" s="28">
        <f t="shared" si="58"/>
        <v>29.96</v>
      </c>
      <c r="L218" s="28">
        <f t="shared" si="52"/>
        <v>0</v>
      </c>
      <c r="M218" s="28">
        <f t="shared" si="52"/>
        <v>29.96</v>
      </c>
      <c r="N218" s="28">
        <f t="shared" si="52"/>
        <v>0</v>
      </c>
      <c r="O218" s="117"/>
      <c r="P218" s="117"/>
      <c r="Q218" s="117"/>
      <c r="R218" s="117"/>
      <c r="S218" s="4"/>
    </row>
    <row r="219" spans="2:19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07'!K212</f>
        <v>0</v>
      </c>
      <c r="H219" s="116">
        <f t="shared" si="54"/>
        <v>0</v>
      </c>
      <c r="I219" s="116">
        <f t="shared" si="55"/>
        <v>3</v>
      </c>
      <c r="J219" s="27">
        <f>G219+'[2]BM 06'!H219</f>
        <v>0</v>
      </c>
      <c r="K219" s="28">
        <f t="shared" si="58"/>
        <v>35.880000000000003</v>
      </c>
      <c r="L219" s="28">
        <f t="shared" si="52"/>
        <v>0</v>
      </c>
      <c r="M219" s="28">
        <f t="shared" si="52"/>
        <v>35.880000000000003</v>
      </c>
      <c r="N219" s="28">
        <f t="shared" si="52"/>
        <v>0</v>
      </c>
      <c r="O219" s="117"/>
      <c r="P219" s="117"/>
      <c r="Q219" s="117"/>
      <c r="R219" s="117"/>
      <c r="S219" s="4"/>
    </row>
    <row r="220" spans="2:19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07'!K213</f>
        <v>0</v>
      </c>
      <c r="H220" s="116">
        <f t="shared" si="54"/>
        <v>0</v>
      </c>
      <c r="I220" s="116">
        <f t="shared" si="55"/>
        <v>1</v>
      </c>
      <c r="J220" s="27">
        <f>G220+'[2]BM 06'!H220</f>
        <v>0</v>
      </c>
      <c r="K220" s="28">
        <f t="shared" si="58"/>
        <v>58.95</v>
      </c>
      <c r="L220" s="28">
        <f t="shared" si="52"/>
        <v>0</v>
      </c>
      <c r="M220" s="28">
        <f t="shared" si="52"/>
        <v>58.95</v>
      </c>
      <c r="N220" s="28">
        <f t="shared" si="52"/>
        <v>0</v>
      </c>
      <c r="O220" s="117"/>
      <c r="P220" s="117"/>
      <c r="Q220" s="117"/>
      <c r="R220" s="117"/>
      <c r="S220" s="4"/>
    </row>
    <row r="221" spans="2:19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07'!K214</f>
        <v>0</v>
      </c>
      <c r="H221" s="116">
        <f t="shared" si="54"/>
        <v>0</v>
      </c>
      <c r="I221" s="116">
        <f t="shared" si="55"/>
        <v>20</v>
      </c>
      <c r="J221" s="27">
        <f>G221+'[2]BM 06'!H221</f>
        <v>0</v>
      </c>
      <c r="K221" s="28">
        <f t="shared" si="58"/>
        <v>158.19999999999999</v>
      </c>
      <c r="L221" s="28">
        <f t="shared" si="52"/>
        <v>0</v>
      </c>
      <c r="M221" s="28">
        <f t="shared" si="52"/>
        <v>158.19999999999999</v>
      </c>
      <c r="N221" s="28">
        <f t="shared" si="52"/>
        <v>0</v>
      </c>
      <c r="O221" s="117"/>
      <c r="P221" s="117"/>
      <c r="Q221" s="117"/>
      <c r="R221" s="117"/>
      <c r="S221" s="4"/>
    </row>
    <row r="222" spans="2:19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07'!K215</f>
        <v>0</v>
      </c>
      <c r="H222" s="116">
        <f t="shared" si="54"/>
        <v>0</v>
      </c>
      <c r="I222" s="116">
        <f t="shared" si="55"/>
        <v>4</v>
      </c>
      <c r="J222" s="27">
        <f>G222+'[2]BM 06'!H222</f>
        <v>0</v>
      </c>
      <c r="K222" s="28">
        <f t="shared" si="58"/>
        <v>31.64</v>
      </c>
      <c r="L222" s="28">
        <f t="shared" si="52"/>
        <v>0</v>
      </c>
      <c r="M222" s="28">
        <f t="shared" si="52"/>
        <v>31.64</v>
      </c>
      <c r="N222" s="28">
        <f t="shared" si="52"/>
        <v>0</v>
      </c>
      <c r="O222" s="117"/>
      <c r="P222" s="117"/>
      <c r="Q222" s="117"/>
      <c r="R222" s="117"/>
      <c r="S222" s="4"/>
    </row>
    <row r="223" spans="2:19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2"/>
      <c r="J223" s="62"/>
      <c r="K223" s="63">
        <f>SUM(K224:K228)</f>
        <v>1358.0172</v>
      </c>
      <c r="L223" s="63">
        <f t="shared" ref="L223:N223" si="59">SUM(L224:L228)</f>
        <v>0</v>
      </c>
      <c r="M223" s="63">
        <f t="shared" si="59"/>
        <v>167.37</v>
      </c>
      <c r="N223" s="63">
        <f t="shared" si="59"/>
        <v>1190.6471999999999</v>
      </c>
      <c r="O223" s="120"/>
      <c r="P223" s="120"/>
      <c r="Q223" s="120"/>
      <c r="R223" s="120"/>
      <c r="S223" s="4"/>
    </row>
    <row r="224" spans="2:19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07'!K217</f>
        <v>1</v>
      </c>
      <c r="H224" s="116">
        <f t="shared" si="54"/>
        <v>0</v>
      </c>
      <c r="I224" s="116">
        <f t="shared" si="55"/>
        <v>0</v>
      </c>
      <c r="J224" s="27">
        <f>G224+'[2]BM 06'!H224</f>
        <v>1</v>
      </c>
      <c r="K224" s="28">
        <f>$E224*F224</f>
        <v>324.92</v>
      </c>
      <c r="L224" s="28">
        <f t="shared" si="52"/>
        <v>0</v>
      </c>
      <c r="M224" s="28">
        <f t="shared" si="52"/>
        <v>0</v>
      </c>
      <c r="N224" s="28">
        <f t="shared" si="52"/>
        <v>324.92</v>
      </c>
      <c r="O224" s="117"/>
      <c r="P224" s="117"/>
      <c r="Q224" s="117"/>
      <c r="R224" s="117"/>
      <c r="S224" s="4"/>
    </row>
    <row r="225" spans="2:19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07'!K218</f>
        <v>0</v>
      </c>
      <c r="H225" s="116">
        <f t="shared" si="54"/>
        <v>0</v>
      </c>
      <c r="I225" s="116">
        <f t="shared" si="55"/>
        <v>1</v>
      </c>
      <c r="J225" s="27">
        <f>G225+'[2]BM 06'!H225</f>
        <v>0</v>
      </c>
      <c r="K225" s="28">
        <f>$E225*F225</f>
        <v>167.37</v>
      </c>
      <c r="L225" s="28">
        <f t="shared" si="52"/>
        <v>0</v>
      </c>
      <c r="M225" s="28">
        <f t="shared" si="52"/>
        <v>167.37</v>
      </c>
      <c r="N225" s="28">
        <f t="shared" si="52"/>
        <v>0</v>
      </c>
      <c r="O225" s="117"/>
      <c r="P225" s="117"/>
      <c r="Q225" s="117"/>
      <c r="R225" s="117"/>
      <c r="S225" s="4"/>
    </row>
    <row r="226" spans="2:19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07'!K219</f>
        <v>309.25</v>
      </c>
      <c r="H226" s="116">
        <f t="shared" si="54"/>
        <v>0</v>
      </c>
      <c r="I226" s="116">
        <f t="shared" si="55"/>
        <v>0</v>
      </c>
      <c r="J226" s="27">
        <f>G226+'[2]BM 06'!H226</f>
        <v>309.25</v>
      </c>
      <c r="K226" s="28">
        <f>$E226*F226</f>
        <v>624.68500000000006</v>
      </c>
      <c r="L226" s="28">
        <f t="shared" si="52"/>
        <v>0</v>
      </c>
      <c r="M226" s="28">
        <f t="shared" si="52"/>
        <v>0</v>
      </c>
      <c r="N226" s="28">
        <f t="shared" si="52"/>
        <v>624.68500000000006</v>
      </c>
      <c r="O226" s="117"/>
      <c r="P226" s="117"/>
      <c r="Q226" s="117"/>
      <c r="R226" s="117"/>
      <c r="S226" s="4"/>
    </row>
    <row r="227" spans="2:19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07'!K220</f>
        <v>39.58</v>
      </c>
      <c r="H227" s="116">
        <f t="shared" si="54"/>
        <v>0</v>
      </c>
      <c r="I227" s="116">
        <f t="shared" si="55"/>
        <v>0</v>
      </c>
      <c r="J227" s="27">
        <f>G227+'[2]BM 06'!H227</f>
        <v>39.58</v>
      </c>
      <c r="K227" s="28">
        <f>$E227*F227</f>
        <v>200.67060000000001</v>
      </c>
      <c r="L227" s="28">
        <f t="shared" si="52"/>
        <v>0</v>
      </c>
      <c r="M227" s="28">
        <f t="shared" si="52"/>
        <v>0</v>
      </c>
      <c r="N227" s="28">
        <f t="shared" si="52"/>
        <v>200.67060000000001</v>
      </c>
      <c r="O227" s="117"/>
      <c r="P227" s="117"/>
      <c r="Q227" s="117"/>
      <c r="R227" s="117"/>
      <c r="S227" s="4"/>
    </row>
    <row r="228" spans="2:19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07'!K221</f>
        <v>39.58</v>
      </c>
      <c r="H228" s="116">
        <f t="shared" si="54"/>
        <v>0</v>
      </c>
      <c r="I228" s="116">
        <f t="shared" si="55"/>
        <v>0</v>
      </c>
      <c r="J228" s="27">
        <f>G228+'[2]BM 06'!H228</f>
        <v>39.58</v>
      </c>
      <c r="K228" s="28">
        <f>$E228*F228</f>
        <v>40.371600000000001</v>
      </c>
      <c r="L228" s="28">
        <f t="shared" si="52"/>
        <v>0</v>
      </c>
      <c r="M228" s="28">
        <f t="shared" si="52"/>
        <v>0</v>
      </c>
      <c r="N228" s="28">
        <f t="shared" si="52"/>
        <v>40.371600000000001</v>
      </c>
      <c r="O228" s="117"/>
      <c r="P228" s="117"/>
      <c r="Q228" s="117"/>
      <c r="R228" s="117"/>
      <c r="S228" s="4"/>
    </row>
    <row r="229" spans="2:19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2"/>
      <c r="J229" s="62"/>
      <c r="K229" s="63">
        <f>K230+K235+K238</f>
        <v>110002.19475684999</v>
      </c>
      <c r="L229" s="63">
        <f t="shared" ref="L229:N229" si="60">L230+L235+L238</f>
        <v>2129.3365725000003</v>
      </c>
      <c r="M229" s="63">
        <f t="shared" si="60"/>
        <v>1421.0374685000047</v>
      </c>
      <c r="N229" s="63">
        <f t="shared" si="60"/>
        <v>110710.49386084999</v>
      </c>
      <c r="O229" s="120"/>
      <c r="P229" s="120"/>
      <c r="Q229" s="120"/>
      <c r="R229" s="120"/>
      <c r="S229" s="4"/>
    </row>
    <row r="230" spans="2:19" s="5" customFormat="1" ht="15">
      <c r="B230" s="103" t="s">
        <v>529</v>
      </c>
      <c r="C230" s="44" t="s">
        <v>530</v>
      </c>
      <c r="D230" s="45"/>
      <c r="E230" s="45"/>
      <c r="F230" s="45"/>
      <c r="G230" s="45"/>
      <c r="H230" s="45"/>
      <c r="I230" s="45"/>
      <c r="J230" s="45"/>
      <c r="K230" s="104">
        <f>SUM(K231:K234)</f>
        <v>53075.522384000004</v>
      </c>
      <c r="L230" s="104">
        <f t="shared" ref="L230:N230" si="61">SUM(L231:L234)</f>
        <v>0</v>
      </c>
      <c r="M230" s="104">
        <f t="shared" si="61"/>
        <v>193.094384000004</v>
      </c>
      <c r="N230" s="104">
        <f t="shared" si="61"/>
        <v>52882.428000000007</v>
      </c>
      <c r="O230" s="121"/>
      <c r="P230" s="121"/>
      <c r="Q230" s="121"/>
      <c r="R230" s="121"/>
      <c r="S230" s="4"/>
    </row>
    <row r="231" spans="2:19" s="5" customFormat="1" ht="36">
      <c r="B231" s="103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'[2]Memória 07'!K224</f>
        <v>0</v>
      </c>
      <c r="H231" s="116">
        <f t="shared" si="54"/>
        <v>0</v>
      </c>
      <c r="I231" s="116">
        <f t="shared" si="55"/>
        <v>0.86000000000001364</v>
      </c>
      <c r="J231" s="27">
        <f>G231+'[2]BM 06'!H231</f>
        <v>190.2</v>
      </c>
      <c r="K231" s="28">
        <f>$E231*F231</f>
        <v>42801.261200000001</v>
      </c>
      <c r="L231" s="28">
        <f t="shared" si="52"/>
        <v>0</v>
      </c>
      <c r="M231" s="28">
        <f t="shared" si="52"/>
        <v>192.65720000000306</v>
      </c>
      <c r="N231" s="28">
        <f t="shared" si="52"/>
        <v>42608.603999999999</v>
      </c>
      <c r="O231" s="117"/>
      <c r="P231" s="117"/>
      <c r="Q231" s="117"/>
      <c r="R231" s="117"/>
      <c r="S231" s="4"/>
    </row>
    <row r="232" spans="2:19" s="5" customFormat="1" ht="48">
      <c r="B232" s="103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'[2]Memória 07'!K225</f>
        <v>0</v>
      </c>
      <c r="H232" s="116">
        <f t="shared" si="54"/>
        <v>0</v>
      </c>
      <c r="I232" s="116">
        <f t="shared" si="55"/>
        <v>3.200000000006753E-3</v>
      </c>
      <c r="J232" s="27">
        <f>G232+'[2]BM 06'!H232</f>
        <v>75.2</v>
      </c>
      <c r="K232" s="28">
        <f>$E232*F232</f>
        <v>8224.973984000002</v>
      </c>
      <c r="L232" s="28">
        <f t="shared" si="52"/>
        <v>0</v>
      </c>
      <c r="M232" s="28">
        <f t="shared" si="52"/>
        <v>0.34998400000073859</v>
      </c>
      <c r="N232" s="28">
        <f t="shared" si="52"/>
        <v>8224.6239999999998</v>
      </c>
      <c r="O232" s="117"/>
      <c r="P232" s="117"/>
      <c r="Q232" s="117"/>
      <c r="R232" s="117"/>
      <c r="S232" s="4"/>
    </row>
    <row r="233" spans="2:19" s="5" customFormat="1" ht="24">
      <c r="B233" s="103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07'!K226</f>
        <v>0</v>
      </c>
      <c r="H233" s="116">
        <f t="shared" si="54"/>
        <v>0</v>
      </c>
      <c r="I233" s="116">
        <f t="shared" si="55"/>
        <v>3.200000000006753E-3</v>
      </c>
      <c r="J233" s="27">
        <f>G233+'[2]BM 06'!H233</f>
        <v>75.2</v>
      </c>
      <c r="K233" s="28">
        <f>$E233*F233</f>
        <v>339.16643200000004</v>
      </c>
      <c r="L233" s="28">
        <f t="shared" si="52"/>
        <v>0</v>
      </c>
      <c r="M233" s="28">
        <f t="shared" si="52"/>
        <v>1.4432000000030455E-2</v>
      </c>
      <c r="N233" s="28">
        <f t="shared" si="52"/>
        <v>339.15199999999999</v>
      </c>
      <c r="O233" s="117"/>
      <c r="P233" s="117"/>
      <c r="Q233" s="117"/>
      <c r="R233" s="117"/>
      <c r="S233" s="4"/>
    </row>
    <row r="234" spans="2:19" s="5" customFormat="1" ht="24">
      <c r="B234" s="103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07'!K227</f>
        <v>0</v>
      </c>
      <c r="H234" s="116">
        <f t="shared" si="54"/>
        <v>0</v>
      </c>
      <c r="I234" s="116">
        <f t="shared" si="55"/>
        <v>3.200000000006753E-3</v>
      </c>
      <c r="J234" s="27">
        <f>G234+'[2]BM 06'!H234</f>
        <v>75.2</v>
      </c>
      <c r="K234" s="28">
        <f>$E234*F234</f>
        <v>1710.120768</v>
      </c>
      <c r="L234" s="28">
        <f t="shared" si="52"/>
        <v>0</v>
      </c>
      <c r="M234" s="28">
        <f t="shared" si="52"/>
        <v>7.2768000000153557E-2</v>
      </c>
      <c r="N234" s="28">
        <f t="shared" si="52"/>
        <v>1710.048</v>
      </c>
      <c r="O234" s="117"/>
      <c r="P234" s="117"/>
      <c r="Q234" s="117"/>
      <c r="R234" s="117"/>
      <c r="S234" s="4"/>
    </row>
    <row r="235" spans="2:19" s="5" customFormat="1" ht="15">
      <c r="B235" s="103" t="s">
        <v>537</v>
      </c>
      <c r="C235" s="44" t="s">
        <v>538</v>
      </c>
      <c r="D235" s="44"/>
      <c r="E235" s="44"/>
      <c r="F235" s="44"/>
      <c r="G235" s="44"/>
      <c r="H235" s="44"/>
      <c r="I235" s="44"/>
      <c r="J235" s="44"/>
      <c r="K235" s="104">
        <f>SUM(K236:K237)</f>
        <v>34097.615029399996</v>
      </c>
      <c r="L235" s="104">
        <f t="shared" ref="L235:N235" si="62">SUM(L236:L237)</f>
        <v>0</v>
      </c>
      <c r="M235" s="104">
        <f t="shared" si="62"/>
        <v>0</v>
      </c>
      <c r="N235" s="104">
        <f t="shared" si="62"/>
        <v>34097.615029399996</v>
      </c>
      <c r="O235" s="121"/>
      <c r="P235" s="121"/>
      <c r="Q235" s="121"/>
      <c r="R235" s="121"/>
      <c r="S235" s="4"/>
    </row>
    <row r="236" spans="2:19" s="5" customFormat="1" ht="48">
      <c r="B236" s="103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'[2]Memória 07'!K229</f>
        <v>0</v>
      </c>
      <c r="H236" s="116">
        <f t="shared" si="54"/>
        <v>0</v>
      </c>
      <c r="I236" s="116">
        <f t="shared" si="55"/>
        <v>0</v>
      </c>
      <c r="J236" s="27">
        <f>G236+'[2]BM 06'!H236</f>
        <v>69.099999999999994</v>
      </c>
      <c r="K236" s="28">
        <f>$E236*F236</f>
        <v>7557.4669999999996</v>
      </c>
      <c r="L236" s="28">
        <f t="shared" si="52"/>
        <v>0</v>
      </c>
      <c r="M236" s="28">
        <f t="shared" si="52"/>
        <v>0</v>
      </c>
      <c r="N236" s="28">
        <f t="shared" si="52"/>
        <v>7557.4669999999996</v>
      </c>
      <c r="O236" s="117"/>
      <c r="P236" s="117"/>
      <c r="Q236" s="117"/>
      <c r="R236" s="117"/>
      <c r="S236" s="4"/>
    </row>
    <row r="237" spans="2:19" s="5" customFormat="1" ht="36">
      <c r="B237" s="103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'[2]Memória 07'!K230</f>
        <v>0</v>
      </c>
      <c r="H237" s="116">
        <f t="shared" si="54"/>
        <v>0</v>
      </c>
      <c r="I237" s="116">
        <f t="shared" si="55"/>
        <v>0</v>
      </c>
      <c r="J237" s="27">
        <f>G237+'[2]BM 06'!H237</f>
        <v>1148.8599999999999</v>
      </c>
      <c r="K237" s="28">
        <f>$E237*F237</f>
        <v>26540.148029399996</v>
      </c>
      <c r="L237" s="28">
        <f t="shared" si="52"/>
        <v>0</v>
      </c>
      <c r="M237" s="28">
        <f t="shared" si="52"/>
        <v>0</v>
      </c>
      <c r="N237" s="28">
        <f t="shared" si="52"/>
        <v>26540.148029399996</v>
      </c>
      <c r="O237" s="117"/>
      <c r="P237" s="117"/>
      <c r="Q237" s="117"/>
      <c r="R237" s="117"/>
      <c r="S237" s="4"/>
    </row>
    <row r="238" spans="2:19" s="5" customFormat="1" ht="15">
      <c r="B238" s="103" t="s">
        <v>542</v>
      </c>
      <c r="C238" s="44" t="s">
        <v>543</v>
      </c>
      <c r="D238" s="44"/>
      <c r="E238" s="44"/>
      <c r="F238" s="44"/>
      <c r="G238" s="44"/>
      <c r="H238" s="44"/>
      <c r="I238" s="44"/>
      <c r="J238" s="44"/>
      <c r="K238" s="104">
        <f>SUM(K239:K241)</f>
        <v>22829.057343450004</v>
      </c>
      <c r="L238" s="104">
        <f t="shared" ref="L238:M238" si="63">SUM(L239:L241)</f>
        <v>2129.3365725000003</v>
      </c>
      <c r="M238" s="104">
        <f t="shared" si="63"/>
        <v>1227.9430845000006</v>
      </c>
      <c r="N238" s="104">
        <f>SUM(N239:N241)</f>
        <v>23730.450831450002</v>
      </c>
      <c r="O238" s="121"/>
      <c r="P238" s="121"/>
      <c r="Q238" s="121"/>
      <c r="R238" s="121"/>
      <c r="S238" s="4"/>
    </row>
    <row r="239" spans="2:19" s="5" customFormat="1" ht="24">
      <c r="B239" s="103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'[2]Memória 07'!K232</f>
        <v>33.36</v>
      </c>
      <c r="H239" s="116">
        <f t="shared" si="54"/>
        <v>5</v>
      </c>
      <c r="I239" s="116">
        <f t="shared" si="55"/>
        <v>0</v>
      </c>
      <c r="J239" s="27">
        <f>G239+'[2]BM 06'!H239</f>
        <v>33.36</v>
      </c>
      <c r="K239" s="28">
        <f>$E239*F239</f>
        <v>10779.679816200001</v>
      </c>
      <c r="L239" s="28">
        <f t="shared" si="52"/>
        <v>1900.5077250000002</v>
      </c>
      <c r="M239" s="28">
        <f t="shared" si="52"/>
        <v>0</v>
      </c>
      <c r="N239" s="28">
        <f t="shared" si="52"/>
        <v>12680.187541200001</v>
      </c>
      <c r="O239" s="117"/>
      <c r="P239" s="117"/>
      <c r="Q239" s="117"/>
      <c r="R239" s="117"/>
      <c r="S239" s="4"/>
    </row>
    <row r="240" spans="2:19" s="5" customFormat="1" ht="14.25">
      <c r="B240" s="103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'[2]Memória 07'!K233</f>
        <v>0</v>
      </c>
      <c r="H240" s="116">
        <f t="shared" si="54"/>
        <v>0</v>
      </c>
      <c r="I240" s="116">
        <f t="shared" si="55"/>
        <v>40.260000000000019</v>
      </c>
      <c r="J240" s="27">
        <f>G240+'[2]BM 06'!H240</f>
        <v>245.67</v>
      </c>
      <c r="K240" s="28">
        <f>$E240*F240</f>
        <v>8720.9579272499996</v>
      </c>
      <c r="L240" s="28">
        <f t="shared" si="52"/>
        <v>0</v>
      </c>
      <c r="M240" s="28">
        <f t="shared" si="52"/>
        <v>1227.9430845000006</v>
      </c>
      <c r="N240" s="28">
        <f t="shared" si="52"/>
        <v>7493.0148427499998</v>
      </c>
      <c r="O240" s="117"/>
      <c r="P240" s="117"/>
      <c r="Q240" s="117"/>
      <c r="R240" s="117"/>
      <c r="S240" s="4"/>
    </row>
    <row r="241" spans="2:19" s="5" customFormat="1" ht="24.75" thickBot="1">
      <c r="B241" s="103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'[2]Memória 07'!K234</f>
        <v>8.5500000000000007</v>
      </c>
      <c r="H241" s="116">
        <f t="shared" si="54"/>
        <v>0.55000000000000071</v>
      </c>
      <c r="I241" s="116">
        <f t="shared" si="55"/>
        <v>0</v>
      </c>
      <c r="J241" s="27">
        <f>G241+'[2]BM 06'!H241</f>
        <v>8.5500000000000007</v>
      </c>
      <c r="K241" s="28">
        <f>$E241*F241</f>
        <v>3328.4196000000002</v>
      </c>
      <c r="L241" s="28">
        <f t="shared" si="52"/>
        <v>228.82884750000031</v>
      </c>
      <c r="M241" s="28">
        <f t="shared" si="52"/>
        <v>0</v>
      </c>
      <c r="N241" s="28">
        <f t="shared" si="52"/>
        <v>3557.2484475000006</v>
      </c>
      <c r="O241" s="117"/>
      <c r="P241" s="117"/>
      <c r="Q241" s="117"/>
      <c r="R241" s="117"/>
      <c r="S241" s="4"/>
    </row>
    <row r="242" spans="2:19" s="5" customFormat="1" ht="15">
      <c r="B242" s="137" t="s">
        <v>439</v>
      </c>
      <c r="C242" s="138"/>
      <c r="D242" s="138"/>
      <c r="E242" s="138"/>
      <c r="F242" s="138"/>
      <c r="G242" s="138"/>
      <c r="H242" s="138"/>
      <c r="I242" s="138"/>
      <c r="J242" s="139"/>
      <c r="K242" s="66">
        <f>SUM(K223+K216+K212+K155+K105+K86+K56+K52+K48+K32+K25+K20+K11+K229)</f>
        <v>666862.72865684994</v>
      </c>
      <c r="L242" s="66">
        <f t="shared" ref="L242:N242" si="64">SUM(L223+L216+L212+L155+L105+L86+L56+L52+L48+L32+L25+L20+L11+L229)</f>
        <v>22356.896614999998</v>
      </c>
      <c r="M242" s="66">
        <f t="shared" si="64"/>
        <v>96715.778668500017</v>
      </c>
      <c r="N242" s="66">
        <f t="shared" si="64"/>
        <v>592503.84660335002</v>
      </c>
      <c r="O242" s="122"/>
      <c r="P242" s="122"/>
      <c r="Q242" s="122"/>
      <c r="R242" s="122"/>
      <c r="S242" s="4"/>
    </row>
    <row r="243" spans="2:19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67"/>
      <c r="M243" s="67"/>
      <c r="N243" s="123"/>
      <c r="O243" s="67"/>
      <c r="P243" s="67"/>
      <c r="Q243" s="67"/>
      <c r="R243" s="67"/>
      <c r="S243" s="4"/>
    </row>
    <row r="244" spans="2:19">
      <c r="N244" s="70"/>
    </row>
    <row r="245" spans="2:19">
      <c r="K245" s="70"/>
      <c r="L245" s="70"/>
      <c r="N245" s="70"/>
    </row>
    <row r="246" spans="2:19" ht="15.75">
      <c r="B246" s="149" t="s">
        <v>561</v>
      </c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10"/>
      <c r="P246" s="110"/>
      <c r="Q246" s="110"/>
      <c r="R246" s="110"/>
    </row>
    <row r="247" spans="2:19" ht="15.75"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10"/>
      <c r="P247" s="110"/>
      <c r="Q247" s="110"/>
      <c r="R247" s="110"/>
    </row>
    <row r="248" spans="2:19" ht="15.75"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10"/>
      <c r="P248" s="110"/>
      <c r="Q248" s="110"/>
      <c r="R248" s="110"/>
    </row>
    <row r="251" spans="2:19" ht="13.5" thickBot="1">
      <c r="N251" s="124"/>
    </row>
    <row r="252" spans="2:19" ht="15.75" thickBot="1">
      <c r="C252" s="157" t="s">
        <v>585</v>
      </c>
      <c r="D252" s="158"/>
      <c r="E252" s="158"/>
      <c r="F252" s="158"/>
      <c r="G252" s="158"/>
      <c r="H252" s="159"/>
    </row>
    <row r="253" spans="2:19">
      <c r="C253" s="160" t="s">
        <v>586</v>
      </c>
      <c r="D253" s="161"/>
      <c r="E253" s="161"/>
      <c r="F253" s="161"/>
      <c r="G253" s="162">
        <f>K242</f>
        <v>666862.72865684994</v>
      </c>
      <c r="H253" s="163"/>
    </row>
    <row r="254" spans="2:19">
      <c r="C254" s="164" t="s">
        <v>587</v>
      </c>
      <c r="D254" s="165"/>
      <c r="E254" s="165"/>
      <c r="F254" s="165"/>
      <c r="G254" s="166">
        <f>N242</f>
        <v>592503.84660335002</v>
      </c>
      <c r="H254" s="167"/>
    </row>
    <row r="255" spans="2:19">
      <c r="C255" s="151" t="s">
        <v>588</v>
      </c>
      <c r="D255" s="152"/>
      <c r="E255" s="152"/>
      <c r="F255" s="152"/>
      <c r="G255" s="153">
        <v>463720.31</v>
      </c>
      <c r="H255" s="154"/>
    </row>
    <row r="256" spans="2:19">
      <c r="C256" s="155" t="s">
        <v>589</v>
      </c>
      <c r="D256" s="156"/>
      <c r="E256" s="156"/>
      <c r="F256" s="156"/>
      <c r="G256" s="153">
        <f>G254-G255</f>
        <v>128783.53660335002</v>
      </c>
      <c r="H256" s="154"/>
    </row>
  </sheetData>
  <mergeCells count="30">
    <mergeCell ref="B5:C5"/>
    <mergeCell ref="D5:J5"/>
    <mergeCell ref="K5:N5"/>
    <mergeCell ref="B2:N2"/>
    <mergeCell ref="B3:N3"/>
    <mergeCell ref="B4:C4"/>
    <mergeCell ref="D4:J4"/>
    <mergeCell ref="K4:N4"/>
    <mergeCell ref="B242:J242"/>
    <mergeCell ref="B6:C6"/>
    <mergeCell ref="D6:J6"/>
    <mergeCell ref="K6:N6"/>
    <mergeCell ref="B7:C7"/>
    <mergeCell ref="D7:J7"/>
    <mergeCell ref="L7:M7"/>
    <mergeCell ref="B8:C8"/>
    <mergeCell ref="D8:J8"/>
    <mergeCell ref="K8:N8"/>
    <mergeCell ref="B9:N9"/>
    <mergeCell ref="C84:D84"/>
    <mergeCell ref="C255:F255"/>
    <mergeCell ref="G255:H255"/>
    <mergeCell ref="C256:F256"/>
    <mergeCell ref="G256:H256"/>
    <mergeCell ref="B246:N248"/>
    <mergeCell ref="C252:H252"/>
    <mergeCell ref="C253:F253"/>
    <mergeCell ref="G253:H253"/>
    <mergeCell ref="C254:F254"/>
    <mergeCell ref="G254:H254"/>
  </mergeCells>
  <conditionalFormatting sqref="B11:R83 B84:C84">
    <cfRule type="expression" dxfId="15" priority="3">
      <formula>LEN($B11)=1</formula>
    </cfRule>
  </conditionalFormatting>
  <conditionalFormatting sqref="B85:R241">
    <cfRule type="expression" dxfId="14" priority="1">
      <formula>LEN($B85)=1</formula>
    </cfRule>
  </conditionalFormatting>
  <conditionalFormatting sqref="E84:R84">
    <cfRule type="expression" dxfId="13" priority="2">
      <formula>LEN($B84)=1</formula>
    </cfRule>
  </conditionalFormatting>
  <printOptions horizontalCentered="1"/>
  <pageMargins left="0.25" right="0.25" top="0.75" bottom="0.75" header="0.3" footer="0.3"/>
  <pageSetup paperSize="9" scale="57" fitToHeight="0" orientation="landscape" r:id="rId1"/>
  <headerFooter scaleWithDoc="0" alignWithMargins="0">
    <oddFooter>&amp;RPágina &amp;P de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8E1E-D6B9-4720-A1FA-C32EDCF1A27E}">
  <dimension ref="A2:N234"/>
  <sheetViews>
    <sheetView view="pageBreakPreview" topLeftCell="A105" zoomScale="80" zoomScaleNormal="100" zoomScaleSheetLayoutView="90" workbookViewId="0">
      <selection activeCell="D115" sqref="D115:K117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43" t="s">
        <v>590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5">
      <c r="A3" s="72" t="s">
        <v>15</v>
      </c>
      <c r="B3" s="73" t="s">
        <v>441</v>
      </c>
      <c r="C3" s="72" t="s">
        <v>17</v>
      </c>
      <c r="D3" s="145" t="s">
        <v>442</v>
      </c>
      <c r="E3" s="145"/>
      <c r="F3" s="145"/>
      <c r="G3" s="145"/>
      <c r="H3" s="145"/>
      <c r="I3" s="145"/>
      <c r="J3" s="145"/>
    </row>
    <row r="4" spans="1:10">
      <c r="A4" s="74">
        <v>1</v>
      </c>
      <c r="B4" s="75" t="s">
        <v>443</v>
      </c>
      <c r="C4" s="76"/>
      <c r="D4" s="146"/>
      <c r="E4" s="146"/>
      <c r="F4" s="146"/>
      <c r="G4" s="146"/>
      <c r="H4" s="146"/>
      <c r="I4" s="146"/>
      <c r="J4" s="146"/>
    </row>
    <row r="5" spans="1:10">
      <c r="A5" s="77" t="s">
        <v>25</v>
      </c>
      <c r="B5" s="78" t="s">
        <v>26</v>
      </c>
      <c r="C5" s="79" t="s">
        <v>27</v>
      </c>
      <c r="D5" s="146"/>
      <c r="E5" s="146"/>
      <c r="F5" s="146"/>
      <c r="G5" s="146"/>
      <c r="H5" s="146"/>
      <c r="I5" s="146"/>
      <c r="J5" s="146"/>
    </row>
    <row r="6" spans="1:10" ht="42.75">
      <c r="A6" s="77" t="s">
        <v>28</v>
      </c>
      <c r="B6" s="78" t="s">
        <v>29</v>
      </c>
      <c r="C6" s="79" t="s">
        <v>27</v>
      </c>
      <c r="D6" s="146"/>
      <c r="E6" s="146"/>
      <c r="F6" s="146"/>
      <c r="G6" s="146"/>
      <c r="H6" s="146"/>
      <c r="I6" s="146"/>
      <c r="J6" s="146"/>
    </row>
    <row r="7" spans="1:10" ht="28.5">
      <c r="A7" s="77" t="s">
        <v>30</v>
      </c>
      <c r="B7" s="80" t="s">
        <v>446</v>
      </c>
      <c r="C7" s="79" t="s">
        <v>27</v>
      </c>
      <c r="D7" s="146"/>
      <c r="E7" s="146"/>
      <c r="F7" s="146"/>
      <c r="G7" s="146"/>
      <c r="H7" s="146"/>
      <c r="I7" s="146"/>
      <c r="J7" s="146"/>
    </row>
    <row r="8" spans="1:10" ht="28.5">
      <c r="A8" s="77" t="s">
        <v>32</v>
      </c>
      <c r="B8" s="80" t="s">
        <v>447</v>
      </c>
      <c r="C8" s="79" t="s">
        <v>27</v>
      </c>
      <c r="D8" s="146"/>
      <c r="E8" s="146"/>
      <c r="F8" s="146"/>
      <c r="G8" s="146"/>
      <c r="H8" s="146"/>
      <c r="I8" s="146"/>
      <c r="J8" s="146"/>
    </row>
    <row r="9" spans="1:10" ht="28.5">
      <c r="A9" s="77" t="s">
        <v>34</v>
      </c>
      <c r="B9" s="78" t="s">
        <v>35</v>
      </c>
      <c r="C9" s="79" t="s">
        <v>36</v>
      </c>
      <c r="D9" s="146"/>
      <c r="E9" s="146"/>
      <c r="F9" s="146"/>
      <c r="G9" s="146"/>
      <c r="H9" s="146"/>
      <c r="I9" s="146"/>
      <c r="J9" s="146"/>
    </row>
    <row r="10" spans="1:10">
      <c r="A10" s="77" t="s">
        <v>37</v>
      </c>
      <c r="B10" s="78" t="s">
        <v>38</v>
      </c>
      <c r="C10" s="79" t="s">
        <v>36</v>
      </c>
      <c r="D10" s="146"/>
      <c r="E10" s="146"/>
      <c r="F10" s="146"/>
      <c r="G10" s="146"/>
      <c r="H10" s="146"/>
      <c r="I10" s="146"/>
      <c r="J10" s="146"/>
    </row>
    <row r="11" spans="1:10" ht="28.5">
      <c r="A11" s="77" t="s">
        <v>39</v>
      </c>
      <c r="B11" s="80" t="s">
        <v>40</v>
      </c>
      <c r="C11" s="79" t="s">
        <v>27</v>
      </c>
      <c r="D11" s="146"/>
      <c r="E11" s="146"/>
      <c r="F11" s="146"/>
      <c r="G11" s="146"/>
      <c r="H11" s="146"/>
      <c r="I11" s="146"/>
      <c r="J11" s="146"/>
    </row>
    <row r="12" spans="1:10" ht="42.75">
      <c r="A12" s="77" t="s">
        <v>41</v>
      </c>
      <c r="B12" s="80" t="s">
        <v>451</v>
      </c>
      <c r="C12" s="79" t="s">
        <v>27</v>
      </c>
      <c r="D12" s="146"/>
      <c r="E12" s="146"/>
      <c r="F12" s="146"/>
      <c r="G12" s="146"/>
      <c r="H12" s="146"/>
      <c r="I12" s="146"/>
      <c r="J12" s="146"/>
    </row>
    <row r="13" spans="1:10">
      <c r="A13" s="74">
        <v>2</v>
      </c>
      <c r="B13" s="75" t="str">
        <f>[3]Planilha!$B$21</f>
        <v>MOVIMENTO DE TERRA</v>
      </c>
      <c r="C13" s="76"/>
      <c r="D13" s="146"/>
      <c r="E13" s="146"/>
      <c r="F13" s="146"/>
      <c r="G13" s="146"/>
      <c r="H13" s="146"/>
      <c r="I13" s="146"/>
      <c r="J13" s="146"/>
    </row>
    <row r="14" spans="1:10" ht="42.75">
      <c r="A14" s="77" t="s">
        <v>43</v>
      </c>
      <c r="B14" s="80" t="s">
        <v>44</v>
      </c>
      <c r="C14" s="79" t="s">
        <v>45</v>
      </c>
      <c r="D14" s="147"/>
      <c r="E14" s="147"/>
      <c r="F14" s="147"/>
      <c r="G14" s="147"/>
      <c r="H14" s="147"/>
      <c r="I14" s="147"/>
      <c r="J14" s="147"/>
    </row>
    <row r="15" spans="1:10" ht="44.25" customHeight="1">
      <c r="A15" s="77" t="s">
        <v>46</v>
      </c>
      <c r="B15" s="80" t="s">
        <v>47</v>
      </c>
      <c r="C15" s="79" t="s">
        <v>45</v>
      </c>
      <c r="D15" s="147"/>
      <c r="E15" s="147"/>
      <c r="F15" s="147"/>
      <c r="G15" s="147"/>
      <c r="H15" s="147"/>
      <c r="I15" s="147"/>
      <c r="J15" s="147"/>
    </row>
    <row r="16" spans="1:10" ht="28.5">
      <c r="A16" s="77" t="s">
        <v>48</v>
      </c>
      <c r="B16" s="80" t="s">
        <v>49</v>
      </c>
      <c r="C16" s="79" t="s">
        <v>45</v>
      </c>
      <c r="D16" s="147"/>
      <c r="E16" s="147"/>
      <c r="F16" s="147"/>
      <c r="G16" s="147"/>
      <c r="H16" s="147"/>
      <c r="I16" s="147"/>
      <c r="J16" s="147"/>
    </row>
    <row r="17" spans="1:11" ht="28.5">
      <c r="A17" s="77" t="s">
        <v>50</v>
      </c>
      <c r="B17" s="80" t="s">
        <v>456</v>
      </c>
      <c r="C17" s="79" t="s">
        <v>45</v>
      </c>
      <c r="D17" s="146"/>
      <c r="E17" s="146"/>
      <c r="F17" s="146"/>
      <c r="G17" s="146"/>
      <c r="H17" s="146"/>
      <c r="I17" s="146"/>
      <c r="J17" s="146"/>
    </row>
    <row r="18" spans="1:11">
      <c r="A18" s="74">
        <v>3</v>
      </c>
      <c r="B18" s="75" t="str">
        <f>[3]Planilha!$B$26</f>
        <v>COBERTURA</v>
      </c>
      <c r="C18" s="76"/>
      <c r="D18" s="146"/>
      <c r="E18" s="146"/>
      <c r="F18" s="146"/>
      <c r="G18" s="146"/>
      <c r="H18" s="146"/>
      <c r="I18" s="146"/>
      <c r="J18" s="146"/>
    </row>
    <row r="19" spans="1:11" ht="28.5">
      <c r="A19" s="77" t="s">
        <v>52</v>
      </c>
      <c r="B19" s="80" t="s">
        <v>53</v>
      </c>
      <c r="C19" s="79" t="s">
        <v>27</v>
      </c>
      <c r="D19" s="146" t="s">
        <v>563</v>
      </c>
      <c r="E19" s="146"/>
      <c r="F19" s="146"/>
      <c r="G19" s="146"/>
      <c r="H19" s="146"/>
      <c r="I19" s="146"/>
      <c r="J19" s="146"/>
      <c r="K19" s="5">
        <v>194.66</v>
      </c>
    </row>
    <row r="20" spans="1:11" ht="28.5">
      <c r="A20" s="77" t="s">
        <v>54</v>
      </c>
      <c r="B20" s="80" t="s">
        <v>55</v>
      </c>
      <c r="C20" s="79" t="s">
        <v>27</v>
      </c>
      <c r="D20" s="146" t="s">
        <v>563</v>
      </c>
      <c r="E20" s="146"/>
      <c r="F20" s="146"/>
      <c r="G20" s="146"/>
      <c r="H20" s="146"/>
      <c r="I20" s="146"/>
      <c r="J20" s="146"/>
      <c r="K20" s="5">
        <v>250.24</v>
      </c>
    </row>
    <row r="21" spans="1:11">
      <c r="A21" s="77" t="s">
        <v>56</v>
      </c>
      <c r="B21" s="78" t="s">
        <v>57</v>
      </c>
      <c r="C21" s="79" t="s">
        <v>27</v>
      </c>
      <c r="D21" s="146"/>
      <c r="E21" s="146"/>
      <c r="F21" s="146"/>
      <c r="G21" s="146"/>
      <c r="H21" s="146"/>
      <c r="I21" s="146"/>
      <c r="J21" s="146"/>
    </row>
    <row r="22" spans="1:11" ht="28.5">
      <c r="A22" s="77" t="s">
        <v>58</v>
      </c>
      <c r="B22" s="80" t="s">
        <v>458</v>
      </c>
      <c r="C22" s="79" t="s">
        <v>60</v>
      </c>
      <c r="D22" s="146" t="s">
        <v>563</v>
      </c>
      <c r="E22" s="146"/>
      <c r="F22" s="146"/>
      <c r="G22" s="146"/>
      <c r="H22" s="146"/>
      <c r="I22" s="146"/>
      <c r="J22" s="146"/>
      <c r="K22" s="5">
        <v>6.3999999999999986</v>
      </c>
    </row>
    <row r="23" spans="1:11" ht="28.5">
      <c r="A23" s="77" t="s">
        <v>61</v>
      </c>
      <c r="B23" s="80" t="s">
        <v>62</v>
      </c>
      <c r="C23" s="79" t="s">
        <v>60</v>
      </c>
      <c r="D23" s="146"/>
      <c r="E23" s="146"/>
      <c r="F23" s="146"/>
      <c r="G23" s="146"/>
      <c r="H23" s="146"/>
      <c r="I23" s="146"/>
      <c r="J23" s="146"/>
    </row>
    <row r="24" spans="1:11" ht="28.5">
      <c r="A24" s="77" t="s">
        <v>63</v>
      </c>
      <c r="B24" s="80" t="s">
        <v>64</v>
      </c>
      <c r="C24" s="79" t="s">
        <v>60</v>
      </c>
      <c r="D24" s="146" t="s">
        <v>563</v>
      </c>
      <c r="E24" s="146"/>
      <c r="F24" s="146"/>
      <c r="G24" s="146"/>
      <c r="H24" s="146"/>
      <c r="I24" s="146"/>
      <c r="J24" s="146"/>
      <c r="K24" s="5">
        <v>298.10000000000002</v>
      </c>
    </row>
    <row r="25" spans="1:11">
      <c r="A25" s="74">
        <v>4</v>
      </c>
      <c r="B25" s="75" t="s">
        <v>65</v>
      </c>
      <c r="C25" s="76"/>
      <c r="D25" s="146"/>
      <c r="E25" s="146"/>
      <c r="F25" s="146"/>
      <c r="G25" s="146"/>
      <c r="H25" s="146"/>
      <c r="I25" s="146"/>
      <c r="J25" s="146"/>
    </row>
    <row r="26" spans="1:11" ht="15">
      <c r="A26" s="72" t="s">
        <v>66</v>
      </c>
      <c r="B26" s="81" t="s">
        <v>459</v>
      </c>
      <c r="C26" s="73"/>
      <c r="D26" s="146"/>
      <c r="E26" s="146"/>
      <c r="F26" s="146"/>
      <c r="G26" s="146"/>
      <c r="H26" s="146"/>
      <c r="I26" s="146"/>
      <c r="J26" s="146"/>
    </row>
    <row r="27" spans="1:11" ht="29.25" customHeight="1">
      <c r="A27" s="77" t="s">
        <v>67</v>
      </c>
      <c r="B27" s="78" t="s">
        <v>68</v>
      </c>
      <c r="C27" s="79" t="s">
        <v>45</v>
      </c>
      <c r="D27" s="147"/>
      <c r="E27" s="147"/>
      <c r="F27" s="147"/>
      <c r="G27" s="147"/>
      <c r="H27" s="147"/>
      <c r="I27" s="147"/>
      <c r="J27" s="147"/>
    </row>
    <row r="28" spans="1:11" ht="28.5">
      <c r="A28" s="77" t="s">
        <v>69</v>
      </c>
      <c r="B28" s="78" t="s">
        <v>70</v>
      </c>
      <c r="C28" s="79" t="s">
        <v>27</v>
      </c>
      <c r="D28" s="147"/>
      <c r="E28" s="147"/>
      <c r="F28" s="147"/>
      <c r="G28" s="147"/>
      <c r="H28" s="147"/>
      <c r="I28" s="147"/>
      <c r="J28" s="147"/>
    </row>
    <row r="29" spans="1:11" ht="28.5">
      <c r="A29" s="77" t="s">
        <v>71</v>
      </c>
      <c r="B29" s="78" t="s">
        <v>72</v>
      </c>
      <c r="C29" s="79" t="s">
        <v>73</v>
      </c>
      <c r="D29" s="147"/>
      <c r="E29" s="147"/>
      <c r="F29" s="147"/>
      <c r="G29" s="147"/>
      <c r="H29" s="147"/>
      <c r="I29" s="147"/>
      <c r="J29" s="147"/>
    </row>
    <row r="30" spans="1:11" ht="28.5">
      <c r="A30" s="77" t="s">
        <v>74</v>
      </c>
      <c r="B30" s="80" t="s">
        <v>75</v>
      </c>
      <c r="C30" s="79" t="s">
        <v>73</v>
      </c>
      <c r="D30" s="147"/>
      <c r="E30" s="147"/>
      <c r="F30" s="147"/>
      <c r="G30" s="147"/>
      <c r="H30" s="147"/>
      <c r="I30" s="147"/>
      <c r="J30" s="147"/>
    </row>
    <row r="31" spans="1:11" ht="28.5">
      <c r="A31" s="77" t="s">
        <v>76</v>
      </c>
      <c r="B31" s="78" t="s">
        <v>77</v>
      </c>
      <c r="C31" s="79" t="s">
        <v>45</v>
      </c>
      <c r="D31" s="147"/>
      <c r="E31" s="147"/>
      <c r="F31" s="147"/>
      <c r="G31" s="147"/>
      <c r="H31" s="147"/>
      <c r="I31" s="147"/>
      <c r="J31" s="147"/>
    </row>
    <row r="32" spans="1:11" ht="15">
      <c r="A32" s="72" t="s">
        <v>78</v>
      </c>
      <c r="B32" s="81" t="s">
        <v>65</v>
      </c>
      <c r="C32" s="73"/>
      <c r="D32" s="146"/>
      <c r="E32" s="146"/>
      <c r="F32" s="146"/>
      <c r="G32" s="146"/>
      <c r="H32" s="146"/>
      <c r="I32" s="146"/>
      <c r="J32" s="146"/>
    </row>
    <row r="33" spans="1:11" ht="57">
      <c r="A33" s="77" t="s">
        <v>79</v>
      </c>
      <c r="B33" s="82" t="s">
        <v>80</v>
      </c>
      <c r="C33" s="79" t="s">
        <v>27</v>
      </c>
      <c r="D33" s="146"/>
      <c r="E33" s="146"/>
      <c r="F33" s="146"/>
      <c r="G33" s="146"/>
      <c r="H33" s="146"/>
      <c r="I33" s="146"/>
      <c r="J33" s="146"/>
    </row>
    <row r="34" spans="1:11" ht="28.5">
      <c r="A34" s="77" t="s">
        <v>81</v>
      </c>
      <c r="B34" s="82" t="s">
        <v>72</v>
      </c>
      <c r="C34" s="79" t="s">
        <v>73</v>
      </c>
      <c r="D34" s="147"/>
      <c r="E34" s="147"/>
      <c r="F34" s="147"/>
      <c r="G34" s="147"/>
      <c r="H34" s="147"/>
      <c r="I34" s="147"/>
      <c r="J34" s="147"/>
    </row>
    <row r="35" spans="1:11" ht="28.5">
      <c r="A35" s="77" t="s">
        <v>82</v>
      </c>
      <c r="B35" s="83" t="s">
        <v>465</v>
      </c>
      <c r="C35" s="79" t="s">
        <v>73</v>
      </c>
      <c r="D35" s="147"/>
      <c r="E35" s="147"/>
      <c r="F35" s="147"/>
      <c r="G35" s="147"/>
      <c r="H35" s="147"/>
      <c r="I35" s="147"/>
      <c r="J35" s="147"/>
    </row>
    <row r="36" spans="1:11" ht="28.5">
      <c r="A36" s="77" t="s">
        <v>83</v>
      </c>
      <c r="B36" s="82" t="s">
        <v>84</v>
      </c>
      <c r="C36" s="79" t="s">
        <v>45</v>
      </c>
      <c r="D36" s="147"/>
      <c r="E36" s="147"/>
      <c r="F36" s="147"/>
      <c r="G36" s="147"/>
      <c r="H36" s="147"/>
      <c r="I36" s="147"/>
      <c r="J36" s="147"/>
    </row>
    <row r="37" spans="1:11" ht="28.5">
      <c r="A37" s="77" t="s">
        <v>85</v>
      </c>
      <c r="B37" s="83" t="s">
        <v>466</v>
      </c>
      <c r="C37" s="79" t="s">
        <v>45</v>
      </c>
      <c r="D37" s="146"/>
      <c r="E37" s="146"/>
      <c r="F37" s="146"/>
      <c r="G37" s="146"/>
      <c r="H37" s="146"/>
      <c r="I37" s="146"/>
      <c r="J37" s="146"/>
    </row>
    <row r="38" spans="1:11" ht="42.75">
      <c r="A38" s="77" t="s">
        <v>87</v>
      </c>
      <c r="B38" s="83" t="s">
        <v>88</v>
      </c>
      <c r="C38" s="79" t="s">
        <v>27</v>
      </c>
      <c r="D38" s="146"/>
      <c r="E38" s="146"/>
      <c r="F38" s="146"/>
      <c r="G38" s="146"/>
      <c r="H38" s="146"/>
      <c r="I38" s="146"/>
      <c r="J38" s="146"/>
    </row>
    <row r="39" spans="1:11" ht="42.75">
      <c r="A39" s="77" t="s">
        <v>89</v>
      </c>
      <c r="B39" s="83" t="s">
        <v>90</v>
      </c>
      <c r="C39" s="79" t="s">
        <v>27</v>
      </c>
      <c r="D39" s="146" t="s">
        <v>591</v>
      </c>
      <c r="E39" s="146"/>
      <c r="F39" s="146"/>
      <c r="G39" s="146"/>
      <c r="H39" s="146"/>
      <c r="I39" s="146"/>
      <c r="J39" s="146"/>
      <c r="K39" s="5">
        <f>1.7*1.7*2</f>
        <v>5.7799999999999994</v>
      </c>
    </row>
    <row r="40" spans="1:11" ht="42.75">
      <c r="A40" s="77" t="s">
        <v>91</v>
      </c>
      <c r="B40" s="82" t="s">
        <v>92</v>
      </c>
      <c r="C40" s="79" t="s">
        <v>60</v>
      </c>
      <c r="D40" s="147" t="s">
        <v>592</v>
      </c>
      <c r="E40" s="147"/>
      <c r="F40" s="147"/>
      <c r="G40" s="147"/>
      <c r="H40" s="147"/>
      <c r="I40" s="147"/>
      <c r="J40" s="147"/>
      <c r="K40" s="5">
        <v>6</v>
      </c>
    </row>
    <row r="41" spans="1:11" ht="15">
      <c r="A41" s="74">
        <v>5</v>
      </c>
      <c r="B41" s="84" t="s">
        <v>93</v>
      </c>
      <c r="C41" s="76"/>
      <c r="D41" s="146"/>
      <c r="E41" s="146"/>
      <c r="F41" s="146"/>
      <c r="G41" s="146"/>
      <c r="H41" s="146"/>
      <c r="I41" s="146"/>
      <c r="J41" s="146"/>
    </row>
    <row r="42" spans="1:11" ht="57">
      <c r="A42" s="85" t="s">
        <v>94</v>
      </c>
      <c r="B42" s="78" t="s">
        <v>95</v>
      </c>
      <c r="C42" s="79" t="s">
        <v>27</v>
      </c>
      <c r="D42" s="147" t="s">
        <v>593</v>
      </c>
      <c r="E42" s="147"/>
      <c r="F42" s="147"/>
      <c r="G42" s="147"/>
      <c r="H42" s="147"/>
      <c r="I42" s="147"/>
      <c r="J42" s="147"/>
      <c r="K42" s="5">
        <f xml:space="preserve"> 0.5*3*4 + 0.4*3*2</f>
        <v>8.4</v>
      </c>
    </row>
    <row r="43" spans="1:11" ht="15">
      <c r="A43" s="72" t="s">
        <v>96</v>
      </c>
      <c r="B43" s="81" t="s">
        <v>97</v>
      </c>
      <c r="C43" s="73"/>
      <c r="D43" s="146"/>
      <c r="E43" s="146"/>
      <c r="F43" s="146"/>
      <c r="G43" s="146"/>
      <c r="H43" s="146"/>
      <c r="I43" s="146"/>
      <c r="J43" s="146"/>
    </row>
    <row r="44" spans="1:11" ht="28.5">
      <c r="A44" s="85" t="s">
        <v>98</v>
      </c>
      <c r="B44" s="82" t="s">
        <v>99</v>
      </c>
      <c r="C44" s="79" t="s">
        <v>27</v>
      </c>
      <c r="D44" s="146" t="s">
        <v>594</v>
      </c>
      <c r="E44" s="146"/>
      <c r="F44" s="146"/>
      <c r="G44" s="146"/>
      <c r="H44" s="146"/>
      <c r="I44" s="146"/>
      <c r="J44" s="146"/>
      <c r="K44" s="5">
        <f>5.58*2</f>
        <v>11.16</v>
      </c>
    </row>
    <row r="45" spans="1:11">
      <c r="A45" s="74">
        <v>6</v>
      </c>
      <c r="B45" s="75" t="s">
        <v>100</v>
      </c>
      <c r="C45" s="76"/>
      <c r="D45" s="146"/>
      <c r="E45" s="146"/>
      <c r="F45" s="146"/>
      <c r="G45" s="146"/>
      <c r="H45" s="146"/>
      <c r="I45" s="146"/>
      <c r="J45" s="146"/>
    </row>
    <row r="46" spans="1:11" ht="28.5">
      <c r="A46" s="85" t="s">
        <v>101</v>
      </c>
      <c r="B46" s="80" t="s">
        <v>102</v>
      </c>
      <c r="C46" s="86" t="s">
        <v>27</v>
      </c>
      <c r="D46" s="147"/>
      <c r="E46" s="147"/>
      <c r="F46" s="147"/>
      <c r="G46" s="147"/>
      <c r="H46" s="147"/>
      <c r="I46" s="147"/>
      <c r="J46" s="147"/>
    </row>
    <row r="47" spans="1:11" ht="28.5">
      <c r="A47" s="85" t="s">
        <v>103</v>
      </c>
      <c r="B47" s="80" t="s">
        <v>104</v>
      </c>
      <c r="C47" s="86" t="s">
        <v>27</v>
      </c>
      <c r="D47" s="147" t="s">
        <v>595</v>
      </c>
      <c r="E47" s="147"/>
      <c r="F47" s="147"/>
      <c r="G47" s="147"/>
      <c r="H47" s="147"/>
      <c r="I47" s="147"/>
      <c r="J47" s="147"/>
      <c r="K47" s="5">
        <f>10*0.8+6*0.8*2+1.25*(7.3+7.3+8)+1.7*1.7*2</f>
        <v>51.63</v>
      </c>
    </row>
    <row r="48" spans="1:11" ht="28.5">
      <c r="A48" s="77" t="s">
        <v>105</v>
      </c>
      <c r="B48" s="80" t="s">
        <v>106</v>
      </c>
      <c r="C48" s="86" t="s">
        <v>27</v>
      </c>
      <c r="D48" s="147" t="str">
        <f>D47</f>
        <v xml:space="preserve">Lajes acima dos banheiros da entrada - 1,70*1,70*2 = 5,78 m² + calhas - 10*0,80+6*0,80*2+1,25*(7,3+7,3+8,00) = </v>
      </c>
      <c r="E48" s="147"/>
      <c r="F48" s="147"/>
      <c r="G48" s="147"/>
      <c r="H48" s="147"/>
      <c r="I48" s="147"/>
      <c r="J48" s="147"/>
      <c r="K48" s="5">
        <f>K47</f>
        <v>51.63</v>
      </c>
    </row>
    <row r="49" spans="1:13">
      <c r="A49" s="74">
        <v>7</v>
      </c>
      <c r="B49" s="75" t="s">
        <v>107</v>
      </c>
      <c r="C49" s="76"/>
      <c r="D49" s="146"/>
      <c r="E49" s="146"/>
      <c r="F49" s="146"/>
      <c r="G49" s="146"/>
      <c r="H49" s="146"/>
      <c r="I49" s="146"/>
      <c r="J49" s="146"/>
    </row>
    <row r="50" spans="1:13" ht="15">
      <c r="A50" s="72" t="s">
        <v>108</v>
      </c>
      <c r="B50" s="81" t="s">
        <v>109</v>
      </c>
      <c r="C50" s="73"/>
      <c r="D50" s="146"/>
      <c r="E50" s="146"/>
      <c r="F50" s="146"/>
      <c r="G50" s="146"/>
      <c r="H50" s="146"/>
      <c r="I50" s="146"/>
      <c r="J50" s="146"/>
    </row>
    <row r="51" spans="1:13" ht="130.5" customHeight="1">
      <c r="A51" s="85" t="s">
        <v>110</v>
      </c>
      <c r="B51" s="80" t="s">
        <v>468</v>
      </c>
      <c r="C51" s="79" t="s">
        <v>27</v>
      </c>
      <c r="D51" s="147" t="s">
        <v>596</v>
      </c>
      <c r="E51" s="147"/>
      <c r="F51" s="147"/>
      <c r="G51" s="147"/>
      <c r="H51" s="147"/>
      <c r="I51" s="147"/>
      <c r="J51" s="147"/>
      <c r="K51" s="5">
        <f>258.81-234.35</f>
        <v>24.460000000000008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5" t="s">
        <v>112</v>
      </c>
      <c r="B52" s="78" t="s">
        <v>113</v>
      </c>
      <c r="C52" s="79" t="s">
        <v>27</v>
      </c>
      <c r="D52" s="147"/>
      <c r="E52" s="147"/>
      <c r="F52" s="147"/>
      <c r="G52" s="147"/>
      <c r="H52" s="147"/>
      <c r="I52" s="147"/>
      <c r="J52" s="147"/>
    </row>
    <row r="53" spans="1:13" ht="57">
      <c r="A53" s="85" t="s">
        <v>114</v>
      </c>
      <c r="B53" s="78" t="s">
        <v>115</v>
      </c>
      <c r="C53" s="79" t="s">
        <v>27</v>
      </c>
      <c r="D53" s="147" t="s">
        <v>597</v>
      </c>
      <c r="E53" s="147"/>
      <c r="F53" s="147"/>
      <c r="G53" s="147"/>
      <c r="H53" s="147"/>
      <c r="I53" s="147"/>
      <c r="J53" s="147"/>
      <c r="K53" s="5">
        <f>3.1*34.3+4.6*4.6-3.14*2.5*2.5/4</f>
        <v>122.58374999999999</v>
      </c>
    </row>
    <row r="54" spans="1:13" ht="42.75">
      <c r="A54" s="85" t="s">
        <v>116</v>
      </c>
      <c r="B54" s="78" t="s">
        <v>117</v>
      </c>
      <c r="C54" s="79" t="s">
        <v>27</v>
      </c>
      <c r="D54" s="146" t="s">
        <v>598</v>
      </c>
      <c r="E54" s="146"/>
      <c r="F54" s="146"/>
      <c r="G54" s="146"/>
      <c r="H54" s="146"/>
      <c r="I54" s="146"/>
      <c r="J54" s="146"/>
      <c r="K54" s="5">
        <f>2.65*15.5+3*18.3</f>
        <v>95.974999999999994</v>
      </c>
    </row>
    <row r="55" spans="1:13" ht="57">
      <c r="A55" s="85" t="s">
        <v>118</v>
      </c>
      <c r="B55" s="80" t="s">
        <v>119</v>
      </c>
      <c r="C55" s="79" t="s">
        <v>60</v>
      </c>
      <c r="D55" s="146"/>
      <c r="E55" s="146"/>
      <c r="F55" s="146"/>
      <c r="G55" s="146"/>
      <c r="H55" s="146"/>
      <c r="I55" s="146"/>
      <c r="J55" s="146"/>
    </row>
    <row r="56" spans="1:13">
      <c r="A56" s="85" t="s">
        <v>120</v>
      </c>
      <c r="B56" s="78" t="s">
        <v>121</v>
      </c>
      <c r="C56" s="79" t="s">
        <v>27</v>
      </c>
      <c r="D56" s="146"/>
      <c r="E56" s="146"/>
      <c r="F56" s="146"/>
      <c r="G56" s="146"/>
      <c r="H56" s="146"/>
      <c r="I56" s="146"/>
      <c r="J56" s="146"/>
    </row>
    <row r="57" spans="1:13" ht="28.5">
      <c r="A57" s="85" t="s">
        <v>122</v>
      </c>
      <c r="B57" s="80" t="s">
        <v>469</v>
      </c>
      <c r="C57" s="79" t="s">
        <v>60</v>
      </c>
      <c r="D57" s="146" t="s">
        <v>599</v>
      </c>
      <c r="E57" s="146"/>
      <c r="F57" s="146"/>
      <c r="G57" s="146"/>
      <c r="H57" s="146"/>
      <c r="I57" s="146"/>
      <c r="J57" s="146"/>
      <c r="K57" s="5">
        <v>34.299999999999997</v>
      </c>
    </row>
    <row r="58" spans="1:13" ht="117.75" customHeight="1">
      <c r="A58" s="85" t="s">
        <v>124</v>
      </c>
      <c r="B58" s="78" t="s">
        <v>125</v>
      </c>
      <c r="C58" s="79" t="s">
        <v>27</v>
      </c>
      <c r="D58" s="147" t="s">
        <v>600</v>
      </c>
      <c r="E58" s="147"/>
      <c r="F58" s="147"/>
      <c r="G58" s="147"/>
      <c r="H58" s="147"/>
      <c r="I58" s="147"/>
      <c r="J58" s="147"/>
      <c r="K58" s="5">
        <f>245.67-234.35</f>
        <v>11.319999999999993</v>
      </c>
    </row>
    <row r="59" spans="1:13" ht="42.75">
      <c r="A59" s="85" t="s">
        <v>126</v>
      </c>
      <c r="B59" s="80" t="s">
        <v>127</v>
      </c>
      <c r="C59" s="79" t="s">
        <v>60</v>
      </c>
      <c r="D59" s="146"/>
      <c r="E59" s="146"/>
      <c r="F59" s="146"/>
      <c r="G59" s="146"/>
      <c r="H59" s="146"/>
      <c r="I59" s="146"/>
      <c r="J59" s="146"/>
    </row>
    <row r="60" spans="1:13" ht="28.5">
      <c r="A60" s="85" t="s">
        <v>128</v>
      </c>
      <c r="B60" s="78" t="s">
        <v>129</v>
      </c>
      <c r="C60" s="79" t="s">
        <v>60</v>
      </c>
      <c r="D60" s="147"/>
      <c r="E60" s="147"/>
      <c r="F60" s="147"/>
      <c r="G60" s="147"/>
      <c r="H60" s="147"/>
      <c r="I60" s="147"/>
      <c r="J60" s="147"/>
      <c r="L60" s="5">
        <f>14*0.9+6*0.8+1+1.2+2+1.07+4.35</f>
        <v>27.019999999999996</v>
      </c>
    </row>
    <row r="61" spans="1:13" ht="15">
      <c r="A61" s="72" t="s">
        <v>130</v>
      </c>
      <c r="B61" s="81" t="s">
        <v>131</v>
      </c>
      <c r="C61" s="73"/>
      <c r="D61" s="146"/>
      <c r="E61" s="146"/>
      <c r="F61" s="146"/>
      <c r="G61" s="146"/>
      <c r="H61" s="146"/>
      <c r="I61" s="146"/>
      <c r="J61" s="146"/>
    </row>
    <row r="62" spans="1:13" ht="28.5">
      <c r="A62" s="85" t="s">
        <v>132</v>
      </c>
      <c r="B62" s="80" t="s">
        <v>133</v>
      </c>
      <c r="C62" s="79" t="s">
        <v>27</v>
      </c>
      <c r="D62" s="146"/>
      <c r="E62" s="146"/>
      <c r="F62" s="146"/>
      <c r="G62" s="146"/>
      <c r="H62" s="146"/>
      <c r="I62" s="146"/>
      <c r="J62" s="146"/>
    </row>
    <row r="63" spans="1:13" ht="42.75">
      <c r="A63" s="85" t="s">
        <v>134</v>
      </c>
      <c r="B63" s="80" t="s">
        <v>470</v>
      </c>
      <c r="C63" s="79" t="s">
        <v>27</v>
      </c>
      <c r="D63" s="146" t="s">
        <v>601</v>
      </c>
      <c r="E63" s="146"/>
      <c r="F63" s="146"/>
      <c r="G63" s="146"/>
      <c r="H63" s="146"/>
      <c r="I63" s="146"/>
      <c r="J63" s="146"/>
      <c r="K63" s="5">
        <f>8.4*2</f>
        <v>16.8</v>
      </c>
    </row>
    <row r="64" spans="1:13" ht="28.5">
      <c r="A64" s="85" t="s">
        <v>136</v>
      </c>
      <c r="B64" s="78" t="s">
        <v>137</v>
      </c>
      <c r="C64" s="79" t="s">
        <v>27</v>
      </c>
      <c r="D64" s="146" t="s">
        <v>601</v>
      </c>
      <c r="E64" s="146"/>
      <c r="F64" s="146"/>
      <c r="G64" s="146"/>
      <c r="H64" s="146"/>
      <c r="I64" s="146"/>
      <c r="J64" s="146"/>
      <c r="K64" s="5">
        <f>K63</f>
        <v>16.8</v>
      </c>
    </row>
    <row r="65" spans="1:14" ht="57">
      <c r="A65" s="85" t="s">
        <v>138</v>
      </c>
      <c r="B65" s="78" t="s">
        <v>139</v>
      </c>
      <c r="C65" s="79" t="s">
        <v>27</v>
      </c>
      <c r="D65" s="169" t="s">
        <v>602</v>
      </c>
      <c r="E65" s="169"/>
      <c r="F65" s="169"/>
      <c r="G65" s="169"/>
      <c r="H65" s="169"/>
      <c r="I65" s="169"/>
      <c r="J65" s="169"/>
      <c r="K65" s="5">
        <f>0.25*(1.5+0.53+1+ 1+2+1+1.4+0.53)</f>
        <v>2.2399999999999998</v>
      </c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5" t="s">
        <v>140</v>
      </c>
      <c r="B66" s="80" t="s">
        <v>141</v>
      </c>
      <c r="C66" s="79" t="s">
        <v>27</v>
      </c>
      <c r="D66" s="146" t="str">
        <f>D64</f>
        <v xml:space="preserve">área de alvenaria do pórtico x 2 lados = </v>
      </c>
      <c r="E66" s="146"/>
      <c r="F66" s="146"/>
      <c r="G66" s="146"/>
      <c r="H66" s="146"/>
      <c r="I66" s="146"/>
      <c r="J66" s="146"/>
      <c r="K66" s="5">
        <f>K64</f>
        <v>16.8</v>
      </c>
      <c r="M66" s="5">
        <f>1317.64-K65</f>
        <v>1315.4</v>
      </c>
      <c r="N66" s="5" t="s">
        <v>568</v>
      </c>
    </row>
    <row r="67" spans="1:14" ht="28.5">
      <c r="A67" s="85" t="s">
        <v>142</v>
      </c>
      <c r="B67" s="80" t="s">
        <v>143</v>
      </c>
      <c r="C67" s="79" t="s">
        <v>27</v>
      </c>
      <c r="D67" s="146" t="str">
        <f>D66</f>
        <v xml:space="preserve">área de alvenaria do pórtico x 2 lados = </v>
      </c>
      <c r="E67" s="146"/>
      <c r="F67" s="146"/>
      <c r="G67" s="146"/>
      <c r="H67" s="146"/>
      <c r="I67" s="146"/>
      <c r="J67" s="146"/>
      <c r="K67" s="5">
        <f>K66</f>
        <v>16.8</v>
      </c>
      <c r="M67" s="5">
        <f>M66-K69</f>
        <v>1315.4</v>
      </c>
      <c r="N67" s="5" t="s">
        <v>569</v>
      </c>
    </row>
    <row r="68" spans="1:14">
      <c r="A68" s="85" t="s">
        <v>144</v>
      </c>
      <c r="B68" s="78" t="s">
        <v>145</v>
      </c>
      <c r="C68" s="79" t="s">
        <v>60</v>
      </c>
      <c r="D68" s="146"/>
      <c r="E68" s="146"/>
      <c r="F68" s="146"/>
      <c r="G68" s="146"/>
      <c r="H68" s="146"/>
      <c r="I68" s="146"/>
      <c r="J68" s="146"/>
    </row>
    <row r="69" spans="1:14" ht="28.5">
      <c r="A69" s="85" t="s">
        <v>146</v>
      </c>
      <c r="B69" s="78" t="s">
        <v>147</v>
      </c>
      <c r="C69" s="79" t="s">
        <v>27</v>
      </c>
      <c r="D69" s="146"/>
      <c r="E69" s="146"/>
      <c r="F69" s="146"/>
      <c r="G69" s="146"/>
      <c r="H69" s="146"/>
      <c r="I69" s="146"/>
      <c r="J69" s="146"/>
      <c r="M69" s="5" t="s">
        <v>570</v>
      </c>
    </row>
    <row r="70" spans="1:14" ht="15">
      <c r="A70" s="72" t="s">
        <v>148</v>
      </c>
      <c r="B70" s="81" t="s">
        <v>149</v>
      </c>
      <c r="C70" s="73"/>
      <c r="D70" s="146"/>
      <c r="E70" s="146"/>
      <c r="F70" s="146"/>
      <c r="G70" s="146"/>
      <c r="H70" s="146"/>
      <c r="I70" s="146"/>
      <c r="J70" s="146"/>
    </row>
    <row r="71" spans="1:14" ht="28.5">
      <c r="A71" s="85" t="s">
        <v>150</v>
      </c>
      <c r="B71" s="80" t="s">
        <v>471</v>
      </c>
      <c r="C71" s="79" t="s">
        <v>27</v>
      </c>
      <c r="D71" s="146"/>
      <c r="E71" s="146"/>
      <c r="F71" s="146"/>
      <c r="G71" s="146"/>
      <c r="H71" s="146"/>
      <c r="I71" s="146"/>
      <c r="J71" s="146"/>
    </row>
    <row r="72" spans="1:14" ht="28.5">
      <c r="A72" s="85" t="s">
        <v>152</v>
      </c>
      <c r="B72" s="80" t="s">
        <v>153</v>
      </c>
      <c r="C72" s="79" t="s">
        <v>27</v>
      </c>
      <c r="D72" s="146"/>
      <c r="E72" s="146"/>
      <c r="F72" s="146"/>
      <c r="G72" s="146"/>
      <c r="H72" s="146"/>
      <c r="I72" s="146"/>
      <c r="J72" s="146"/>
    </row>
    <row r="73" spans="1:14" ht="41.25" customHeight="1">
      <c r="A73" s="85" t="s">
        <v>154</v>
      </c>
      <c r="B73" s="80" t="s">
        <v>155</v>
      </c>
      <c r="C73" s="79" t="s">
        <v>27</v>
      </c>
      <c r="D73" s="147"/>
      <c r="E73" s="147"/>
      <c r="F73" s="147"/>
      <c r="G73" s="147"/>
      <c r="H73" s="147"/>
      <c r="I73" s="147"/>
      <c r="J73" s="147"/>
    </row>
    <row r="74" spans="1:14" ht="28.5">
      <c r="A74" s="85" t="s">
        <v>156</v>
      </c>
      <c r="B74" s="80" t="s">
        <v>143</v>
      </c>
      <c r="C74" s="79" t="s">
        <v>27</v>
      </c>
      <c r="D74" s="146"/>
      <c r="E74" s="146"/>
      <c r="F74" s="146"/>
      <c r="G74" s="146"/>
      <c r="H74" s="146"/>
      <c r="I74" s="146"/>
      <c r="J74" s="146"/>
    </row>
    <row r="75" spans="1:14" ht="28.5">
      <c r="A75" s="85" t="s">
        <v>157</v>
      </c>
      <c r="B75" s="78" t="s">
        <v>147</v>
      </c>
      <c r="C75" s="79" t="s">
        <v>27</v>
      </c>
      <c r="D75" s="146"/>
      <c r="E75" s="146"/>
      <c r="F75" s="146"/>
      <c r="G75" s="146"/>
      <c r="H75" s="146"/>
      <c r="I75" s="146"/>
      <c r="J75" s="146"/>
    </row>
    <row r="76" spans="1:14" ht="42.75">
      <c r="A76" s="85" t="s">
        <v>158</v>
      </c>
      <c r="B76" s="87" t="s">
        <v>159</v>
      </c>
      <c r="C76" s="88" t="s">
        <v>27</v>
      </c>
      <c r="D76" s="146"/>
      <c r="E76" s="146"/>
      <c r="F76" s="146"/>
      <c r="G76" s="146"/>
      <c r="H76" s="146"/>
      <c r="I76" s="146"/>
      <c r="J76" s="146"/>
    </row>
    <row r="77" spans="1:14" ht="15">
      <c r="A77" s="72" t="s">
        <v>160</v>
      </c>
      <c r="B77" s="148" t="s">
        <v>161</v>
      </c>
      <c r="C77" s="148"/>
      <c r="D77" s="146"/>
      <c r="E77" s="146"/>
      <c r="F77" s="146"/>
      <c r="G77" s="146"/>
      <c r="H77" s="146"/>
      <c r="I77" s="146"/>
      <c r="J77" s="146"/>
    </row>
    <row r="78" spans="1:14" ht="28.5">
      <c r="A78" s="85" t="s">
        <v>162</v>
      </c>
      <c r="B78" s="78" t="s">
        <v>147</v>
      </c>
      <c r="C78" s="79" t="s">
        <v>27</v>
      </c>
      <c r="D78" s="146" t="s">
        <v>603</v>
      </c>
      <c r="E78" s="146"/>
      <c r="F78" s="146"/>
      <c r="G78" s="146"/>
      <c r="H78" s="146"/>
      <c r="I78" s="146"/>
      <c r="J78" s="146"/>
      <c r="K78" s="5">
        <f>(2.4+2.9+2.4+1.2)*1.7*2</f>
        <v>30.259999999999994</v>
      </c>
    </row>
    <row r="79" spans="1:14">
      <c r="A79" s="74">
        <v>8</v>
      </c>
      <c r="B79" s="75" t="s">
        <v>163</v>
      </c>
      <c r="C79" s="76"/>
      <c r="D79" s="146"/>
      <c r="E79" s="146"/>
      <c r="F79" s="146"/>
      <c r="G79" s="146"/>
      <c r="H79" s="146"/>
      <c r="I79" s="146"/>
      <c r="J79" s="146"/>
    </row>
    <row r="80" spans="1:14" ht="15">
      <c r="A80" s="72" t="s">
        <v>164</v>
      </c>
      <c r="B80" s="89" t="s">
        <v>165</v>
      </c>
      <c r="C80" s="73"/>
      <c r="D80" s="146"/>
      <c r="E80" s="146"/>
      <c r="F80" s="146"/>
      <c r="G80" s="146"/>
      <c r="H80" s="146"/>
      <c r="I80" s="146"/>
      <c r="J80" s="146"/>
    </row>
    <row r="81" spans="1:11" ht="28.5">
      <c r="A81" s="85" t="s">
        <v>166</v>
      </c>
      <c r="B81" s="80" t="s">
        <v>167</v>
      </c>
      <c r="C81" s="79" t="s">
        <v>36</v>
      </c>
      <c r="D81" s="146"/>
      <c r="E81" s="146"/>
      <c r="F81" s="146"/>
      <c r="G81" s="146"/>
      <c r="H81" s="146"/>
      <c r="I81" s="146"/>
      <c r="J81" s="146"/>
    </row>
    <row r="82" spans="1:11" ht="28.5">
      <c r="A82" s="85" t="s">
        <v>168</v>
      </c>
      <c r="B82" s="80" t="s">
        <v>169</v>
      </c>
      <c r="C82" s="79" t="s">
        <v>36</v>
      </c>
      <c r="D82" s="146"/>
      <c r="E82" s="146"/>
      <c r="F82" s="146"/>
      <c r="G82" s="146"/>
      <c r="H82" s="146"/>
      <c r="I82" s="146"/>
      <c r="J82" s="146"/>
    </row>
    <row r="83" spans="1:11" ht="28.5">
      <c r="A83" s="85" t="s">
        <v>170</v>
      </c>
      <c r="B83" s="80" t="s">
        <v>171</v>
      </c>
      <c r="C83" s="79" t="s">
        <v>36</v>
      </c>
      <c r="D83" s="147" t="s">
        <v>604</v>
      </c>
      <c r="E83" s="147"/>
      <c r="F83" s="147"/>
      <c r="G83" s="147"/>
      <c r="H83" s="147"/>
      <c r="I83" s="147"/>
      <c r="J83" s="147"/>
      <c r="K83" s="5">
        <v>1</v>
      </c>
    </row>
    <row r="84" spans="1:11" ht="28.5">
      <c r="A84" s="85" t="s">
        <v>172</v>
      </c>
      <c r="B84" s="80" t="s">
        <v>173</v>
      </c>
      <c r="C84" s="79" t="s">
        <v>36</v>
      </c>
      <c r="D84" s="146" t="s">
        <v>605</v>
      </c>
      <c r="E84" s="146"/>
      <c r="F84" s="146"/>
      <c r="G84" s="146"/>
      <c r="H84" s="146"/>
      <c r="I84" s="146"/>
      <c r="J84" s="146"/>
      <c r="K84" s="5">
        <v>20</v>
      </c>
    </row>
    <row r="85" spans="1:11" ht="42.75">
      <c r="A85" s="85" t="s">
        <v>174</v>
      </c>
      <c r="B85" s="80" t="s">
        <v>175</v>
      </c>
      <c r="C85" s="79" t="s">
        <v>36</v>
      </c>
      <c r="D85" s="146"/>
      <c r="E85" s="146"/>
      <c r="F85" s="146"/>
      <c r="G85" s="146"/>
      <c r="H85" s="146"/>
      <c r="I85" s="146"/>
      <c r="J85" s="146"/>
    </row>
    <row r="86" spans="1:11" ht="42.75">
      <c r="A86" s="85" t="s">
        <v>176</v>
      </c>
      <c r="B86" s="80" t="s">
        <v>177</v>
      </c>
      <c r="C86" s="79" t="s">
        <v>36</v>
      </c>
      <c r="D86" s="146" t="s">
        <v>606</v>
      </c>
      <c r="E86" s="146"/>
      <c r="F86" s="146"/>
      <c r="G86" s="146"/>
      <c r="H86" s="146"/>
      <c r="I86" s="146"/>
      <c r="J86" s="146"/>
      <c r="K86" s="5">
        <v>1</v>
      </c>
    </row>
    <row r="87" spans="1:11" ht="42.75">
      <c r="A87" s="85" t="s">
        <v>178</v>
      </c>
      <c r="B87" s="80" t="s">
        <v>179</v>
      </c>
      <c r="C87" s="79" t="s">
        <v>36</v>
      </c>
      <c r="D87" s="146"/>
      <c r="E87" s="146"/>
      <c r="F87" s="146"/>
      <c r="G87" s="146"/>
      <c r="H87" s="146"/>
      <c r="I87" s="146"/>
      <c r="J87" s="146"/>
    </row>
    <row r="88" spans="1:11" ht="28.5">
      <c r="A88" s="85" t="s">
        <v>180</v>
      </c>
      <c r="B88" s="80" t="s">
        <v>472</v>
      </c>
      <c r="C88" s="79" t="s">
        <v>27</v>
      </c>
      <c r="D88" s="147" t="s">
        <v>607</v>
      </c>
      <c r="E88" s="147"/>
      <c r="F88" s="147"/>
      <c r="G88" s="147"/>
      <c r="H88" s="147"/>
      <c r="I88" s="147"/>
      <c r="J88" s="147"/>
      <c r="K88" s="5">
        <f>(6*0.8*2.1 + 12*0.9*2.1 + 2*1*2.1 + 0.9*2.1*2)*2</f>
        <v>81.480000000000018</v>
      </c>
    </row>
    <row r="89" spans="1:11" ht="15">
      <c r="A89" s="72" t="s">
        <v>182</v>
      </c>
      <c r="B89" s="81" t="s">
        <v>183</v>
      </c>
      <c r="C89" s="73"/>
      <c r="D89" s="146"/>
      <c r="E89" s="146"/>
      <c r="F89" s="146"/>
      <c r="G89" s="146"/>
      <c r="H89" s="146"/>
      <c r="I89" s="146"/>
      <c r="J89" s="146"/>
    </row>
    <row r="90" spans="1:11" ht="28.5">
      <c r="A90" s="85" t="s">
        <v>184</v>
      </c>
      <c r="B90" s="80" t="s">
        <v>185</v>
      </c>
      <c r="C90" s="79" t="s">
        <v>27</v>
      </c>
      <c r="D90" s="146"/>
      <c r="E90" s="146"/>
      <c r="F90" s="146"/>
      <c r="G90" s="146"/>
      <c r="H90" s="146"/>
      <c r="I90" s="146"/>
      <c r="J90" s="146"/>
    </row>
    <row r="91" spans="1:11" ht="28.5">
      <c r="A91" s="85" t="s">
        <v>186</v>
      </c>
      <c r="B91" s="78" t="s">
        <v>187</v>
      </c>
      <c r="C91" s="79" t="s">
        <v>27</v>
      </c>
      <c r="D91" s="147" t="s">
        <v>608</v>
      </c>
      <c r="E91" s="147"/>
      <c r="F91" s="147"/>
      <c r="G91" s="147"/>
      <c r="H91" s="147"/>
      <c r="I91" s="147"/>
      <c r="J91" s="147"/>
      <c r="K91" s="5">
        <f>ROUND(1.95*0.75+0.96*0.35*3+2.15*2+0.76*1.95*9+0.95*0.76*2+0.9*0.76+0.95*0.75*6+0.37*0.95*3,2)</f>
        <v>27.57</v>
      </c>
    </row>
    <row r="92" spans="1:11">
      <c r="A92" s="85" t="s">
        <v>188</v>
      </c>
      <c r="B92" s="78" t="s">
        <v>189</v>
      </c>
      <c r="C92" s="79" t="s">
        <v>27</v>
      </c>
      <c r="D92" s="147" t="s">
        <v>609</v>
      </c>
      <c r="E92" s="147"/>
      <c r="F92" s="147"/>
      <c r="G92" s="147"/>
      <c r="H92" s="147"/>
      <c r="I92" s="147"/>
      <c r="J92" s="147"/>
      <c r="K92" s="5">
        <f>ROUND(1*1.67 + 1*2.05+ 1.17*2.07+ 0.52*2.07*2+1.19*1+1.2*1,2)</f>
        <v>10.68</v>
      </c>
    </row>
    <row r="93" spans="1:11" ht="28.5">
      <c r="A93" s="85" t="s">
        <v>190</v>
      </c>
      <c r="B93" s="80" t="s">
        <v>473</v>
      </c>
      <c r="C93" s="79" t="s">
        <v>60</v>
      </c>
      <c r="D93" s="146"/>
      <c r="E93" s="146"/>
      <c r="F93" s="146"/>
      <c r="G93" s="146"/>
      <c r="H93" s="146"/>
      <c r="I93" s="146"/>
      <c r="J93" s="146"/>
    </row>
    <row r="94" spans="1:11" ht="15">
      <c r="A94" s="72" t="s">
        <v>192</v>
      </c>
      <c r="B94" s="81" t="s">
        <v>193</v>
      </c>
      <c r="C94" s="73"/>
      <c r="D94" s="146"/>
      <c r="E94" s="146"/>
      <c r="F94" s="146"/>
      <c r="G94" s="146"/>
      <c r="H94" s="146"/>
      <c r="I94" s="146"/>
      <c r="J94" s="146"/>
    </row>
    <row r="95" spans="1:11">
      <c r="A95" s="85" t="s">
        <v>194</v>
      </c>
      <c r="B95" s="82" t="s">
        <v>195</v>
      </c>
      <c r="C95" s="79" t="s">
        <v>27</v>
      </c>
      <c r="D95" s="146" t="s">
        <v>610</v>
      </c>
      <c r="E95" s="146"/>
      <c r="F95" s="146"/>
      <c r="G95" s="146"/>
      <c r="H95" s="146"/>
      <c r="I95" s="146"/>
      <c r="J95" s="146"/>
      <c r="K95" s="5">
        <f>ROUND(2*2.56+4.34*2.6,2)</f>
        <v>16.399999999999999</v>
      </c>
    </row>
    <row r="96" spans="1:11">
      <c r="A96" s="85" t="s">
        <v>196</v>
      </c>
      <c r="B96" s="82" t="s">
        <v>197</v>
      </c>
      <c r="C96" s="79" t="s">
        <v>27</v>
      </c>
      <c r="D96" s="146" t="s">
        <v>611</v>
      </c>
      <c r="E96" s="146"/>
      <c r="F96" s="146"/>
      <c r="G96" s="146"/>
      <c r="H96" s="146"/>
      <c r="I96" s="146"/>
      <c r="J96" s="146"/>
      <c r="K96" s="5">
        <f>ROUND(1.95*0.75+0.96*0.35*3+2.15*2+0.76*1.95*9+0.95*0.76*2+0.9*0.76+0.95*0.75*6+0.37*0.95*3,2)</f>
        <v>27.57</v>
      </c>
    </row>
    <row r="97" spans="1:11" ht="28.5">
      <c r="A97" s="85" t="s">
        <v>198</v>
      </c>
      <c r="B97" s="83" t="s">
        <v>474</v>
      </c>
      <c r="C97" s="79" t="s">
        <v>27</v>
      </c>
      <c r="D97" s="146"/>
      <c r="E97" s="146"/>
      <c r="F97" s="146"/>
      <c r="G97" s="146"/>
      <c r="H97" s="146"/>
      <c r="I97" s="146"/>
      <c r="J97" s="146"/>
    </row>
    <row r="98" spans="1:11">
      <c r="A98" s="74">
        <v>9</v>
      </c>
      <c r="B98" s="75" t="s">
        <v>200</v>
      </c>
      <c r="C98" s="76"/>
      <c r="D98" s="146"/>
      <c r="E98" s="146"/>
      <c r="F98" s="146"/>
      <c r="G98" s="146"/>
      <c r="H98" s="146"/>
      <c r="I98" s="146"/>
      <c r="J98" s="146"/>
    </row>
    <row r="99" spans="1:11" ht="15">
      <c r="A99" s="72" t="s">
        <v>201</v>
      </c>
      <c r="B99" s="81" t="s">
        <v>202</v>
      </c>
      <c r="C99" s="73"/>
      <c r="D99" s="146"/>
      <c r="E99" s="146"/>
      <c r="F99" s="146"/>
      <c r="G99" s="146"/>
      <c r="H99" s="146"/>
      <c r="I99" s="146"/>
      <c r="J99" s="146"/>
    </row>
    <row r="100" spans="1:11" ht="28.5">
      <c r="A100" s="85" t="s">
        <v>203</v>
      </c>
      <c r="B100" s="80" t="s">
        <v>204</v>
      </c>
      <c r="C100" s="79" t="s">
        <v>36</v>
      </c>
      <c r="D100" s="146"/>
      <c r="E100" s="146"/>
      <c r="F100" s="146"/>
      <c r="G100" s="146"/>
      <c r="H100" s="146"/>
      <c r="I100" s="146"/>
      <c r="J100" s="146"/>
    </row>
    <row r="101" spans="1:11" ht="15">
      <c r="A101" s="72" t="s">
        <v>205</v>
      </c>
      <c r="B101" s="81" t="s">
        <v>206</v>
      </c>
      <c r="C101" s="73"/>
      <c r="D101" s="146"/>
      <c r="E101" s="146"/>
      <c r="F101" s="146"/>
      <c r="G101" s="146"/>
      <c r="H101" s="146"/>
      <c r="I101" s="146"/>
      <c r="J101" s="146"/>
    </row>
    <row r="102" spans="1:11" ht="42.75">
      <c r="A102" s="85" t="s">
        <v>207</v>
      </c>
      <c r="B102" s="80" t="s">
        <v>475</v>
      </c>
      <c r="C102" s="79" t="s">
        <v>36</v>
      </c>
      <c r="D102" s="146"/>
      <c r="E102" s="146"/>
      <c r="F102" s="146"/>
      <c r="G102" s="146"/>
      <c r="H102" s="146"/>
      <c r="I102" s="146"/>
      <c r="J102" s="146"/>
    </row>
    <row r="103" spans="1:11" ht="28.5">
      <c r="A103" s="85" t="s">
        <v>209</v>
      </c>
      <c r="B103" s="80" t="s">
        <v>476</v>
      </c>
      <c r="C103" s="79" t="s">
        <v>36</v>
      </c>
      <c r="D103" s="146" t="s">
        <v>612</v>
      </c>
      <c r="E103" s="146"/>
      <c r="F103" s="146"/>
      <c r="G103" s="146"/>
      <c r="H103" s="146"/>
      <c r="I103" s="146"/>
      <c r="J103" s="146"/>
      <c r="K103" s="5">
        <f>12*4</f>
        <v>48</v>
      </c>
    </row>
    <row r="104" spans="1:11" ht="28.5">
      <c r="A104" s="85" t="s">
        <v>211</v>
      </c>
      <c r="B104" s="78" t="s">
        <v>212</v>
      </c>
      <c r="C104" s="79" t="s">
        <v>36</v>
      </c>
      <c r="D104" s="146" t="s">
        <v>509</v>
      </c>
      <c r="E104" s="146"/>
      <c r="F104" s="146"/>
      <c r="G104" s="146"/>
      <c r="H104" s="146"/>
      <c r="I104" s="146"/>
      <c r="J104" s="146"/>
      <c r="K104" s="5">
        <v>16</v>
      </c>
    </row>
    <row r="105" spans="1:11" ht="28.5">
      <c r="A105" s="85" t="s">
        <v>213</v>
      </c>
      <c r="B105" s="78" t="s">
        <v>214</v>
      </c>
      <c r="C105" s="79" t="s">
        <v>36</v>
      </c>
      <c r="D105" s="146" t="s">
        <v>613</v>
      </c>
      <c r="E105" s="146"/>
      <c r="F105" s="146"/>
      <c r="G105" s="146"/>
      <c r="H105" s="146"/>
      <c r="I105" s="146"/>
      <c r="J105" s="146"/>
      <c r="K105" s="5">
        <v>3</v>
      </c>
    </row>
    <row r="106" spans="1:11" ht="42.75">
      <c r="A106" s="85" t="s">
        <v>215</v>
      </c>
      <c r="B106" s="78" t="s">
        <v>216</v>
      </c>
      <c r="C106" s="79" t="s">
        <v>36</v>
      </c>
      <c r="D106" s="146"/>
      <c r="E106" s="146"/>
      <c r="F106" s="146"/>
      <c r="G106" s="146"/>
      <c r="H106" s="146"/>
      <c r="I106" s="146"/>
      <c r="J106" s="146"/>
    </row>
    <row r="107" spans="1:11" ht="28.5">
      <c r="A107" s="85" t="s">
        <v>217</v>
      </c>
      <c r="B107" s="80" t="s">
        <v>477</v>
      </c>
      <c r="C107" s="79" t="s">
        <v>36</v>
      </c>
      <c r="D107" s="146"/>
      <c r="E107" s="146"/>
      <c r="F107" s="146"/>
      <c r="G107" s="146"/>
      <c r="H107" s="146"/>
      <c r="I107" s="146"/>
      <c r="J107" s="146"/>
    </row>
    <row r="108" spans="1:11" ht="28.5">
      <c r="A108" s="85" t="s">
        <v>219</v>
      </c>
      <c r="B108" s="80" t="s">
        <v>220</v>
      </c>
      <c r="C108" s="79" t="s">
        <v>36</v>
      </c>
      <c r="D108" s="147"/>
      <c r="E108" s="147"/>
      <c r="F108" s="147"/>
      <c r="G108" s="147"/>
      <c r="H108" s="147"/>
      <c r="I108" s="147"/>
      <c r="J108" s="147"/>
    </row>
    <row r="109" spans="1:11">
      <c r="A109" s="85" t="s">
        <v>221</v>
      </c>
      <c r="B109" s="78" t="s">
        <v>222</v>
      </c>
      <c r="C109" s="79" t="s">
        <v>36</v>
      </c>
      <c r="D109" s="146" t="s">
        <v>508</v>
      </c>
      <c r="E109" s="146"/>
      <c r="F109" s="146"/>
      <c r="G109" s="146"/>
      <c r="H109" s="146"/>
      <c r="I109" s="146"/>
      <c r="J109" s="146"/>
      <c r="K109" s="5">
        <v>2</v>
      </c>
    </row>
    <row r="110" spans="1:11">
      <c r="A110" s="85" t="s">
        <v>223</v>
      </c>
      <c r="B110" s="78" t="s">
        <v>224</v>
      </c>
      <c r="C110" s="79" t="s">
        <v>36</v>
      </c>
      <c r="D110" s="146" t="s">
        <v>614</v>
      </c>
      <c r="E110" s="146"/>
      <c r="F110" s="146"/>
      <c r="G110" s="146"/>
      <c r="H110" s="146"/>
      <c r="I110" s="146"/>
      <c r="J110" s="146"/>
      <c r="K110" s="5">
        <v>79</v>
      </c>
    </row>
    <row r="111" spans="1:11" ht="28.5">
      <c r="A111" s="85" t="s">
        <v>225</v>
      </c>
      <c r="B111" s="80" t="s">
        <v>226</v>
      </c>
      <c r="C111" s="79" t="s">
        <v>36</v>
      </c>
      <c r="D111" s="146"/>
      <c r="E111" s="146"/>
      <c r="F111" s="146"/>
      <c r="G111" s="146"/>
      <c r="H111" s="146"/>
      <c r="I111" s="146"/>
      <c r="J111" s="146"/>
    </row>
    <row r="112" spans="1:11">
      <c r="A112" s="85" t="s">
        <v>227</v>
      </c>
      <c r="B112" s="78" t="s">
        <v>224</v>
      </c>
      <c r="C112" s="79" t="s">
        <v>36</v>
      </c>
      <c r="D112" s="146"/>
      <c r="E112" s="146"/>
      <c r="F112" s="146"/>
      <c r="G112" s="146"/>
      <c r="H112" s="146"/>
      <c r="I112" s="146"/>
      <c r="J112" s="146"/>
    </row>
    <row r="113" spans="1:11">
      <c r="A113" s="85" t="s">
        <v>228</v>
      </c>
      <c r="B113" s="78" t="s">
        <v>229</v>
      </c>
      <c r="C113" s="79" t="s">
        <v>36</v>
      </c>
      <c r="D113" s="146"/>
      <c r="E113" s="146"/>
      <c r="F113" s="146"/>
      <c r="G113" s="146"/>
      <c r="H113" s="146"/>
      <c r="I113" s="146"/>
      <c r="J113" s="146"/>
    </row>
    <row r="114" spans="1:11" ht="28.5">
      <c r="A114" s="85" t="s">
        <v>230</v>
      </c>
      <c r="B114" s="80" t="s">
        <v>220</v>
      </c>
      <c r="C114" s="79" t="s">
        <v>36</v>
      </c>
      <c r="D114" s="147"/>
      <c r="E114" s="147"/>
      <c r="F114" s="147"/>
      <c r="G114" s="147"/>
      <c r="H114" s="147"/>
      <c r="I114" s="147"/>
      <c r="J114" s="147"/>
    </row>
    <row r="115" spans="1:11" ht="28.5">
      <c r="A115" s="85" t="s">
        <v>231</v>
      </c>
      <c r="B115" s="80" t="s">
        <v>232</v>
      </c>
      <c r="C115" s="79" t="s">
        <v>36</v>
      </c>
      <c r="D115" s="146" t="s">
        <v>615</v>
      </c>
      <c r="E115" s="146"/>
      <c r="F115" s="146"/>
      <c r="G115" s="146"/>
      <c r="H115" s="146"/>
      <c r="I115" s="146"/>
      <c r="J115" s="146"/>
      <c r="K115" s="5">
        <v>14</v>
      </c>
    </row>
    <row r="116" spans="1:11" ht="28.5">
      <c r="A116" s="85" t="s">
        <v>233</v>
      </c>
      <c r="B116" s="80" t="s">
        <v>234</v>
      </c>
      <c r="C116" s="79" t="s">
        <v>36</v>
      </c>
      <c r="D116" s="146" t="s">
        <v>616</v>
      </c>
      <c r="E116" s="146"/>
      <c r="F116" s="146"/>
      <c r="G116" s="146"/>
      <c r="H116" s="146"/>
      <c r="I116" s="146"/>
      <c r="J116" s="146"/>
      <c r="K116" s="5">
        <v>7</v>
      </c>
    </row>
    <row r="117" spans="1:11" ht="28.5">
      <c r="A117" s="85" t="s">
        <v>235</v>
      </c>
      <c r="B117" s="80" t="s">
        <v>236</v>
      </c>
      <c r="C117" s="79" t="s">
        <v>36</v>
      </c>
      <c r="D117" s="146" t="s">
        <v>613</v>
      </c>
      <c r="E117" s="146"/>
      <c r="F117" s="146"/>
      <c r="G117" s="146"/>
      <c r="H117" s="146"/>
      <c r="I117" s="146"/>
      <c r="J117" s="146"/>
      <c r="K117" s="5">
        <v>3</v>
      </c>
    </row>
    <row r="118" spans="1:11" ht="28.5">
      <c r="A118" s="85" t="s">
        <v>237</v>
      </c>
      <c r="B118" s="80" t="s">
        <v>238</v>
      </c>
      <c r="C118" s="79" t="s">
        <v>36</v>
      </c>
      <c r="D118" s="146"/>
      <c r="E118" s="146"/>
      <c r="F118" s="146"/>
      <c r="G118" s="146"/>
      <c r="H118" s="146"/>
      <c r="I118" s="146"/>
      <c r="J118" s="146"/>
    </row>
    <row r="119" spans="1:11" ht="28.5">
      <c r="A119" s="85" t="s">
        <v>239</v>
      </c>
      <c r="B119" s="80" t="s">
        <v>240</v>
      </c>
      <c r="C119" s="79" t="s">
        <v>36</v>
      </c>
      <c r="D119" s="146"/>
      <c r="E119" s="146"/>
      <c r="F119" s="146"/>
      <c r="G119" s="146"/>
      <c r="H119" s="146"/>
      <c r="I119" s="146"/>
      <c r="J119" s="146"/>
    </row>
    <row r="120" spans="1:11">
      <c r="A120" s="85" t="s">
        <v>241</v>
      </c>
      <c r="B120" s="78" t="s">
        <v>242</v>
      </c>
      <c r="C120" s="79" t="s">
        <v>36</v>
      </c>
      <c r="D120" s="146"/>
      <c r="E120" s="146"/>
      <c r="F120" s="146"/>
      <c r="G120" s="146"/>
      <c r="H120" s="146"/>
      <c r="I120" s="146"/>
      <c r="J120" s="146"/>
    </row>
    <row r="121" spans="1:11">
      <c r="A121" s="85" t="s">
        <v>243</v>
      </c>
      <c r="B121" s="78" t="s">
        <v>244</v>
      </c>
      <c r="C121" s="79" t="s">
        <v>36</v>
      </c>
      <c r="D121" s="146"/>
      <c r="E121" s="146"/>
      <c r="F121" s="146"/>
      <c r="G121" s="146"/>
      <c r="H121" s="146"/>
      <c r="I121" s="146"/>
      <c r="J121" s="146"/>
    </row>
    <row r="122" spans="1:11" ht="28.5">
      <c r="A122" s="85" t="s">
        <v>245</v>
      </c>
      <c r="B122" s="80" t="s">
        <v>220</v>
      </c>
      <c r="C122" s="79" t="s">
        <v>36</v>
      </c>
      <c r="D122" s="147"/>
      <c r="E122" s="147"/>
      <c r="F122" s="147"/>
      <c r="G122" s="147"/>
      <c r="H122" s="147"/>
      <c r="I122" s="147"/>
      <c r="J122" s="147"/>
    </row>
    <row r="123" spans="1:11" ht="15">
      <c r="A123" s="72" t="s">
        <v>246</v>
      </c>
      <c r="B123" s="81" t="s">
        <v>247</v>
      </c>
      <c r="C123" s="73"/>
      <c r="D123" s="146"/>
      <c r="E123" s="146"/>
      <c r="F123" s="146"/>
      <c r="G123" s="146"/>
      <c r="H123" s="146"/>
      <c r="I123" s="146"/>
      <c r="J123" s="146"/>
    </row>
    <row r="124" spans="1:11" ht="57">
      <c r="A124" s="85" t="s">
        <v>248</v>
      </c>
      <c r="B124" s="78" t="s">
        <v>249</v>
      </c>
      <c r="C124" s="79" t="s">
        <v>36</v>
      </c>
      <c r="D124" s="146"/>
      <c r="E124" s="146"/>
      <c r="F124" s="146"/>
      <c r="G124" s="146"/>
      <c r="H124" s="146"/>
      <c r="I124" s="146"/>
      <c r="J124" s="146"/>
    </row>
    <row r="125" spans="1:11" ht="28.5">
      <c r="A125" s="85" t="s">
        <v>250</v>
      </c>
      <c r="B125" s="78" t="s">
        <v>251</v>
      </c>
      <c r="C125" s="79" t="s">
        <v>36</v>
      </c>
      <c r="D125" s="146"/>
      <c r="E125" s="146"/>
      <c r="F125" s="146"/>
      <c r="G125" s="146"/>
      <c r="H125" s="146"/>
      <c r="I125" s="146"/>
      <c r="J125" s="146"/>
    </row>
    <row r="126" spans="1:11" ht="28.5">
      <c r="A126" s="85" t="s">
        <v>252</v>
      </c>
      <c r="B126" s="80" t="s">
        <v>253</v>
      </c>
      <c r="C126" s="79" t="s">
        <v>36</v>
      </c>
      <c r="D126" s="146"/>
      <c r="E126" s="146"/>
      <c r="F126" s="146"/>
      <c r="G126" s="146"/>
      <c r="H126" s="146"/>
      <c r="I126" s="146"/>
      <c r="J126" s="146"/>
    </row>
    <row r="127" spans="1:11">
      <c r="A127" s="85" t="s">
        <v>254</v>
      </c>
      <c r="B127" s="78" t="s">
        <v>255</v>
      </c>
      <c r="C127" s="79" t="s">
        <v>36</v>
      </c>
      <c r="D127" s="146"/>
      <c r="E127" s="146"/>
      <c r="F127" s="146"/>
      <c r="G127" s="146"/>
      <c r="H127" s="146"/>
      <c r="I127" s="146"/>
      <c r="J127" s="146"/>
    </row>
    <row r="128" spans="1:11" ht="15">
      <c r="A128" s="72" t="s">
        <v>256</v>
      </c>
      <c r="B128" s="81" t="s">
        <v>257</v>
      </c>
      <c r="C128" s="73"/>
      <c r="D128" s="146"/>
      <c r="E128" s="146"/>
      <c r="F128" s="146"/>
      <c r="G128" s="146"/>
      <c r="H128" s="146"/>
      <c r="I128" s="146"/>
      <c r="J128" s="146"/>
    </row>
    <row r="129" spans="1:11" ht="57">
      <c r="A129" s="85" t="s">
        <v>258</v>
      </c>
      <c r="B129" s="78" t="s">
        <v>249</v>
      </c>
      <c r="C129" s="79" t="s">
        <v>36</v>
      </c>
      <c r="D129" s="146"/>
      <c r="E129" s="146"/>
      <c r="F129" s="146"/>
      <c r="G129" s="146"/>
      <c r="H129" s="146"/>
      <c r="I129" s="146"/>
      <c r="J129" s="146"/>
    </row>
    <row r="130" spans="1:11" ht="28.5">
      <c r="A130" s="85" t="s">
        <v>259</v>
      </c>
      <c r="B130" s="78" t="s">
        <v>260</v>
      </c>
      <c r="C130" s="79" t="s">
        <v>36</v>
      </c>
      <c r="D130" s="146" t="s">
        <v>449</v>
      </c>
      <c r="E130" s="146"/>
      <c r="F130" s="146"/>
      <c r="G130" s="146"/>
      <c r="H130" s="146"/>
      <c r="I130" s="146"/>
      <c r="J130" s="146"/>
      <c r="K130" s="5">
        <v>1</v>
      </c>
    </row>
    <row r="131" spans="1:11">
      <c r="A131" s="85" t="s">
        <v>261</v>
      </c>
      <c r="B131" s="78" t="s">
        <v>255</v>
      </c>
      <c r="C131" s="79" t="s">
        <v>36</v>
      </c>
      <c r="D131" s="146"/>
      <c r="E131" s="146"/>
      <c r="F131" s="146"/>
      <c r="G131" s="146"/>
      <c r="H131" s="146"/>
      <c r="I131" s="146"/>
      <c r="J131" s="146"/>
    </row>
    <row r="132" spans="1:11" ht="28.5">
      <c r="A132" s="85" t="s">
        <v>262</v>
      </c>
      <c r="B132" s="80" t="s">
        <v>253</v>
      </c>
      <c r="C132" s="79" t="s">
        <v>36</v>
      </c>
      <c r="D132" s="146"/>
      <c r="E132" s="146"/>
      <c r="F132" s="146"/>
      <c r="G132" s="146"/>
      <c r="H132" s="146"/>
      <c r="I132" s="146"/>
      <c r="J132" s="146"/>
    </row>
    <row r="133" spans="1:11" ht="28.5">
      <c r="A133" s="85" t="s">
        <v>263</v>
      </c>
      <c r="B133" s="80" t="s">
        <v>264</v>
      </c>
      <c r="C133" s="79" t="s">
        <v>36</v>
      </c>
      <c r="D133" s="147" t="s">
        <v>617</v>
      </c>
      <c r="E133" s="147"/>
      <c r="F133" s="147"/>
      <c r="G133" s="147"/>
      <c r="H133" s="147"/>
      <c r="I133" s="147"/>
      <c r="J133" s="147"/>
      <c r="K133" s="5">
        <f>3+7+11+3-10</f>
        <v>14</v>
      </c>
    </row>
    <row r="134" spans="1:11" ht="28.5">
      <c r="A134" s="85" t="s">
        <v>265</v>
      </c>
      <c r="B134" s="80" t="s">
        <v>266</v>
      </c>
      <c r="C134" s="79" t="s">
        <v>36</v>
      </c>
      <c r="D134" s="146"/>
      <c r="E134" s="146"/>
      <c r="F134" s="146"/>
      <c r="G134" s="146"/>
      <c r="H134" s="146"/>
      <c r="I134" s="146"/>
      <c r="J134" s="146"/>
    </row>
    <row r="135" spans="1:11" ht="28.5">
      <c r="A135" s="85" t="s">
        <v>267</v>
      </c>
      <c r="B135" s="80" t="s">
        <v>268</v>
      </c>
      <c r="C135" s="79" t="s">
        <v>36</v>
      </c>
      <c r="D135" s="146"/>
      <c r="E135" s="146"/>
      <c r="F135" s="146"/>
      <c r="G135" s="146"/>
      <c r="H135" s="146"/>
      <c r="I135" s="146"/>
      <c r="J135" s="146"/>
    </row>
    <row r="136" spans="1:11" ht="15">
      <c r="A136" s="72" t="s">
        <v>269</v>
      </c>
      <c r="B136" s="81" t="s">
        <v>270</v>
      </c>
      <c r="C136" s="73"/>
      <c r="D136" s="146"/>
      <c r="E136" s="146"/>
      <c r="F136" s="146"/>
      <c r="G136" s="146"/>
      <c r="H136" s="146"/>
      <c r="I136" s="146"/>
      <c r="J136" s="146"/>
    </row>
    <row r="137" spans="1:11">
      <c r="A137" s="85" t="s">
        <v>271</v>
      </c>
      <c r="B137" s="78" t="s">
        <v>272</v>
      </c>
      <c r="C137" s="79" t="s">
        <v>36</v>
      </c>
      <c r="D137" s="146" t="s">
        <v>618</v>
      </c>
      <c r="E137" s="146"/>
      <c r="F137" s="146"/>
      <c r="G137" s="146"/>
      <c r="H137" s="146"/>
      <c r="I137" s="146"/>
      <c r="J137" s="146"/>
      <c r="K137" s="5">
        <v>11</v>
      </c>
    </row>
    <row r="138" spans="1:11" ht="28.5">
      <c r="A138" s="85" t="s">
        <v>273</v>
      </c>
      <c r="B138" s="78" t="s">
        <v>274</v>
      </c>
      <c r="C138" s="79" t="s">
        <v>36</v>
      </c>
      <c r="D138" s="146"/>
      <c r="E138" s="146"/>
      <c r="F138" s="146"/>
      <c r="G138" s="146"/>
      <c r="H138" s="146"/>
      <c r="I138" s="146"/>
      <c r="J138" s="146"/>
    </row>
    <row r="139" spans="1:11" ht="28.5">
      <c r="A139" s="85" t="s">
        <v>275</v>
      </c>
      <c r="B139" s="80" t="s">
        <v>276</v>
      </c>
      <c r="C139" s="79" t="s">
        <v>36</v>
      </c>
      <c r="D139" s="146"/>
      <c r="E139" s="146"/>
      <c r="F139" s="146"/>
      <c r="G139" s="146"/>
      <c r="H139" s="146"/>
      <c r="I139" s="146"/>
      <c r="J139" s="146"/>
    </row>
    <row r="140" spans="1:11" ht="28.5">
      <c r="A140" s="85" t="s">
        <v>277</v>
      </c>
      <c r="B140" s="80" t="s">
        <v>278</v>
      </c>
      <c r="C140" s="79" t="s">
        <v>279</v>
      </c>
      <c r="D140" s="146"/>
      <c r="E140" s="146"/>
      <c r="F140" s="146"/>
      <c r="G140" s="146"/>
      <c r="H140" s="146"/>
      <c r="I140" s="146"/>
      <c r="J140" s="146"/>
    </row>
    <row r="141" spans="1:11">
      <c r="A141" s="85" t="s">
        <v>280</v>
      </c>
      <c r="B141" s="78" t="s">
        <v>281</v>
      </c>
      <c r="C141" s="79" t="s">
        <v>36</v>
      </c>
      <c r="D141" s="146"/>
      <c r="E141" s="146"/>
      <c r="F141" s="146"/>
      <c r="G141" s="146"/>
      <c r="H141" s="146"/>
      <c r="I141" s="146"/>
      <c r="J141" s="146"/>
    </row>
    <row r="142" spans="1:11">
      <c r="A142" s="85" t="s">
        <v>282</v>
      </c>
      <c r="B142" s="78" t="s">
        <v>283</v>
      </c>
      <c r="C142" s="79" t="s">
        <v>36</v>
      </c>
      <c r="D142" s="146"/>
      <c r="E142" s="146"/>
      <c r="F142" s="146"/>
      <c r="G142" s="146"/>
      <c r="H142" s="146"/>
      <c r="I142" s="146"/>
      <c r="J142" s="146"/>
    </row>
    <row r="143" spans="1:11">
      <c r="A143" s="85" t="s">
        <v>284</v>
      </c>
      <c r="B143" s="78" t="s">
        <v>285</v>
      </c>
      <c r="C143" s="79" t="s">
        <v>36</v>
      </c>
      <c r="D143" s="146"/>
      <c r="E143" s="146"/>
      <c r="F143" s="146"/>
      <c r="G143" s="146"/>
      <c r="H143" s="146"/>
      <c r="I143" s="146"/>
      <c r="J143" s="146"/>
    </row>
    <row r="144" spans="1:11">
      <c r="A144" s="85" t="s">
        <v>286</v>
      </c>
      <c r="B144" s="78" t="s">
        <v>287</v>
      </c>
      <c r="C144" s="79" t="s">
        <v>36</v>
      </c>
      <c r="D144" s="146"/>
      <c r="E144" s="146"/>
      <c r="F144" s="146"/>
      <c r="G144" s="146"/>
      <c r="H144" s="146"/>
      <c r="I144" s="146"/>
      <c r="J144" s="146"/>
    </row>
    <row r="145" spans="1:11" ht="28.5">
      <c r="A145" s="85" t="s">
        <v>288</v>
      </c>
      <c r="B145" s="78" t="s">
        <v>289</v>
      </c>
      <c r="C145" s="79" t="s">
        <v>279</v>
      </c>
      <c r="D145" s="146"/>
      <c r="E145" s="146"/>
      <c r="F145" s="146"/>
      <c r="G145" s="146"/>
      <c r="H145" s="146"/>
      <c r="I145" s="146"/>
      <c r="J145" s="146"/>
    </row>
    <row r="146" spans="1:11" ht="42.75">
      <c r="A146" s="85" t="s">
        <v>290</v>
      </c>
      <c r="B146" s="80" t="s">
        <v>291</v>
      </c>
      <c r="C146" s="79" t="s">
        <v>36</v>
      </c>
      <c r="D146" s="146" t="s">
        <v>449</v>
      </c>
      <c r="E146" s="146"/>
      <c r="F146" s="146"/>
      <c r="G146" s="146"/>
      <c r="H146" s="146"/>
      <c r="I146" s="146"/>
      <c r="J146" s="146"/>
      <c r="K146" s="5">
        <v>1</v>
      </c>
    </row>
    <row r="147" spans="1:11" ht="28.5">
      <c r="A147" s="85" t="s">
        <v>292</v>
      </c>
      <c r="B147" s="78" t="s">
        <v>293</v>
      </c>
      <c r="C147" s="79" t="s">
        <v>36</v>
      </c>
      <c r="D147" s="146"/>
      <c r="E147" s="146"/>
      <c r="F147" s="146"/>
      <c r="G147" s="146"/>
      <c r="H147" s="146"/>
      <c r="I147" s="146"/>
      <c r="J147" s="146"/>
    </row>
    <row r="148" spans="1:11" ht="15">
      <c r="A148" s="90">
        <v>10</v>
      </c>
      <c r="B148" s="91" t="s">
        <v>294</v>
      </c>
      <c r="C148" s="92"/>
      <c r="D148" s="146"/>
      <c r="E148" s="146"/>
      <c r="F148" s="146"/>
      <c r="G148" s="146"/>
      <c r="H148" s="146"/>
      <c r="I148" s="146"/>
      <c r="J148" s="146"/>
    </row>
    <row r="149" spans="1:11" ht="15">
      <c r="A149" s="72" t="s">
        <v>295</v>
      </c>
      <c r="B149" s="81" t="s">
        <v>296</v>
      </c>
      <c r="C149" s="73"/>
      <c r="D149" s="146"/>
      <c r="E149" s="146"/>
      <c r="F149" s="146"/>
      <c r="G149" s="146"/>
      <c r="H149" s="146"/>
      <c r="I149" s="146"/>
      <c r="J149" s="146"/>
    </row>
    <row r="150" spans="1:11" ht="28.5">
      <c r="A150" s="85" t="s">
        <v>297</v>
      </c>
      <c r="B150" s="83" t="s">
        <v>298</v>
      </c>
      <c r="C150" s="79" t="s">
        <v>36</v>
      </c>
      <c r="D150" s="146" t="s">
        <v>449</v>
      </c>
      <c r="E150" s="146"/>
      <c r="F150" s="146"/>
      <c r="G150" s="146"/>
      <c r="H150" s="146"/>
      <c r="I150" s="146"/>
      <c r="J150" s="146"/>
      <c r="K150" s="5">
        <v>1</v>
      </c>
    </row>
    <row r="151" spans="1:11" ht="28.5">
      <c r="A151" s="85" t="s">
        <v>299</v>
      </c>
      <c r="B151" s="82" t="s">
        <v>300</v>
      </c>
      <c r="C151" s="79" t="s">
        <v>36</v>
      </c>
      <c r="D151" s="146" t="str">
        <f>D150</f>
        <v>1 und</v>
      </c>
      <c r="E151" s="146"/>
      <c r="F151" s="146"/>
      <c r="G151" s="146"/>
      <c r="H151" s="146"/>
      <c r="I151" s="146"/>
      <c r="J151" s="146"/>
      <c r="K151" s="5">
        <f>K150</f>
        <v>1</v>
      </c>
    </row>
    <row r="152" spans="1:11" ht="71.25">
      <c r="A152" s="85" t="s">
        <v>301</v>
      </c>
      <c r="B152" s="82" t="s">
        <v>302</v>
      </c>
      <c r="C152" s="79" t="s">
        <v>36</v>
      </c>
      <c r="D152" s="146" t="s">
        <v>619</v>
      </c>
      <c r="E152" s="146"/>
      <c r="F152" s="146"/>
      <c r="G152" s="146"/>
      <c r="H152" s="146"/>
      <c r="I152" s="146"/>
      <c r="J152" s="146"/>
      <c r="K152" s="5">
        <v>4</v>
      </c>
    </row>
    <row r="153" spans="1:11" ht="28.5">
      <c r="A153" s="85" t="s">
        <v>303</v>
      </c>
      <c r="B153" s="82" t="s">
        <v>304</v>
      </c>
      <c r="C153" s="79" t="s">
        <v>36</v>
      </c>
      <c r="D153" s="146" t="s">
        <v>512</v>
      </c>
      <c r="E153" s="146"/>
      <c r="F153" s="146"/>
      <c r="G153" s="146"/>
      <c r="H153" s="146"/>
      <c r="I153" s="146"/>
      <c r="J153" s="146"/>
      <c r="K153" s="5">
        <v>5</v>
      </c>
    </row>
    <row r="154" spans="1:11" ht="42.75">
      <c r="A154" s="85" t="s">
        <v>305</v>
      </c>
      <c r="B154" s="82" t="s">
        <v>306</v>
      </c>
      <c r="C154" s="79" t="s">
        <v>36</v>
      </c>
      <c r="D154" s="146" t="s">
        <v>620</v>
      </c>
      <c r="E154" s="146"/>
      <c r="F154" s="146"/>
      <c r="G154" s="146"/>
      <c r="H154" s="146"/>
      <c r="I154" s="146"/>
      <c r="J154" s="146"/>
      <c r="K154" s="5">
        <v>13</v>
      </c>
    </row>
    <row r="155" spans="1:11">
      <c r="A155" s="85" t="s">
        <v>307</v>
      </c>
      <c r="B155" s="82" t="s">
        <v>308</v>
      </c>
      <c r="C155" s="79" t="s">
        <v>36</v>
      </c>
      <c r="D155" s="146">
        <v>1</v>
      </c>
      <c r="E155" s="146"/>
      <c r="F155" s="146"/>
      <c r="G155" s="146"/>
      <c r="H155" s="146"/>
      <c r="I155" s="146"/>
      <c r="J155" s="146"/>
      <c r="K155" s="5">
        <v>1</v>
      </c>
    </row>
    <row r="156" spans="1:11">
      <c r="A156" s="85" t="s">
        <v>309</v>
      </c>
      <c r="B156" s="82" t="s">
        <v>310</v>
      </c>
      <c r="C156" s="79" t="s">
        <v>36</v>
      </c>
      <c r="D156" s="146" t="s">
        <v>620</v>
      </c>
      <c r="E156" s="146"/>
      <c r="F156" s="146"/>
      <c r="G156" s="146"/>
      <c r="H156" s="146"/>
      <c r="I156" s="146"/>
      <c r="J156" s="146"/>
      <c r="K156" s="5">
        <v>13</v>
      </c>
    </row>
    <row r="157" spans="1:11">
      <c r="A157" s="85" t="s">
        <v>311</v>
      </c>
      <c r="B157" s="82" t="s">
        <v>312</v>
      </c>
      <c r="C157" s="79" t="s">
        <v>36</v>
      </c>
      <c r="D157" s="146" t="s">
        <v>620</v>
      </c>
      <c r="E157" s="146"/>
      <c r="F157" s="146"/>
      <c r="G157" s="146"/>
      <c r="H157" s="146"/>
      <c r="I157" s="146"/>
      <c r="J157" s="146"/>
      <c r="K157" s="5">
        <v>13</v>
      </c>
    </row>
    <row r="158" spans="1:11" ht="42.75">
      <c r="A158" s="85" t="s">
        <v>313</v>
      </c>
      <c r="B158" s="82" t="s">
        <v>314</v>
      </c>
      <c r="C158" s="79" t="s">
        <v>36</v>
      </c>
      <c r="D158" s="146" t="s">
        <v>449</v>
      </c>
      <c r="E158" s="146"/>
      <c r="F158" s="146"/>
      <c r="G158" s="146"/>
      <c r="H158" s="146"/>
      <c r="I158" s="146"/>
      <c r="J158" s="146"/>
      <c r="K158" s="5">
        <v>1</v>
      </c>
    </row>
    <row r="159" spans="1:11" ht="28.5">
      <c r="A159" s="85" t="s">
        <v>315</v>
      </c>
      <c r="B159" s="82" t="s">
        <v>316</v>
      </c>
      <c r="C159" s="79" t="s">
        <v>36</v>
      </c>
      <c r="D159" s="146"/>
      <c r="E159" s="146"/>
      <c r="F159" s="146"/>
      <c r="G159" s="146"/>
      <c r="H159" s="146"/>
      <c r="I159" s="146"/>
      <c r="J159" s="146"/>
    </row>
    <row r="160" spans="1:11" ht="28.5">
      <c r="A160" s="85" t="s">
        <v>317</v>
      </c>
      <c r="B160" s="83" t="s">
        <v>318</v>
      </c>
      <c r="C160" s="79" t="s">
        <v>60</v>
      </c>
      <c r="D160" s="147" t="s">
        <v>621</v>
      </c>
      <c r="E160" s="147"/>
      <c r="F160" s="147"/>
      <c r="G160" s="147"/>
      <c r="H160" s="147"/>
      <c r="I160" s="147"/>
      <c r="J160" s="147"/>
      <c r="K160" s="5">
        <f>(1.5+1+1+2+1+1.4+1.4+1)</f>
        <v>10.3</v>
      </c>
    </row>
    <row r="161" spans="1:11">
      <c r="A161" s="85" t="s">
        <v>319</v>
      </c>
      <c r="B161" s="82" t="s">
        <v>320</v>
      </c>
      <c r="C161" s="79" t="s">
        <v>60</v>
      </c>
      <c r="D161" s="146"/>
      <c r="E161" s="146"/>
      <c r="F161" s="146"/>
      <c r="G161" s="146"/>
      <c r="H161" s="146"/>
      <c r="I161" s="146"/>
      <c r="J161" s="146"/>
    </row>
    <row r="162" spans="1:11">
      <c r="A162" s="85" t="s">
        <v>321</v>
      </c>
      <c r="B162" s="82" t="s">
        <v>322</v>
      </c>
      <c r="C162" s="79" t="s">
        <v>60</v>
      </c>
      <c r="D162" s="146" t="s">
        <v>622</v>
      </c>
      <c r="E162" s="146"/>
      <c r="F162" s="146"/>
      <c r="G162" s="146"/>
      <c r="H162" s="146"/>
      <c r="I162" s="146"/>
      <c r="J162" s="146"/>
      <c r="K162" s="5">
        <f>13 * 0.65</f>
        <v>8.4500000000000011</v>
      </c>
    </row>
    <row r="163" spans="1:11" ht="28.5">
      <c r="A163" s="85" t="s">
        <v>323</v>
      </c>
      <c r="B163" s="82" t="s">
        <v>324</v>
      </c>
      <c r="C163" s="79" t="s">
        <v>36</v>
      </c>
      <c r="D163" s="146"/>
      <c r="E163" s="146"/>
      <c r="F163" s="146"/>
      <c r="G163" s="146"/>
      <c r="H163" s="146"/>
      <c r="I163" s="146"/>
      <c r="J163" s="146"/>
    </row>
    <row r="164" spans="1:11" ht="28.5">
      <c r="A164" s="85" t="s">
        <v>325</v>
      </c>
      <c r="B164" s="83" t="s">
        <v>478</v>
      </c>
      <c r="C164" s="79" t="s">
        <v>36</v>
      </c>
      <c r="D164" s="146" t="s">
        <v>623</v>
      </c>
      <c r="E164" s="146"/>
      <c r="F164" s="146"/>
      <c r="G164" s="146"/>
      <c r="H164" s="146"/>
      <c r="I164" s="146"/>
      <c r="J164" s="146"/>
      <c r="K164" s="5">
        <v>13</v>
      </c>
    </row>
    <row r="165" spans="1:11">
      <c r="A165" s="85" t="s">
        <v>327</v>
      </c>
      <c r="B165" s="82" t="s">
        <v>328</v>
      </c>
      <c r="C165" s="79" t="s">
        <v>36</v>
      </c>
      <c r="D165" s="146" t="s">
        <v>624</v>
      </c>
      <c r="E165" s="146"/>
      <c r="F165" s="146"/>
      <c r="G165" s="146"/>
      <c r="H165" s="146"/>
      <c r="I165" s="146"/>
      <c r="J165" s="146"/>
      <c r="K165" s="5">
        <v>8</v>
      </c>
    </row>
    <row r="166" spans="1:11" ht="28.5">
      <c r="A166" s="85" t="s">
        <v>329</v>
      </c>
      <c r="B166" s="82" t="s">
        <v>330</v>
      </c>
      <c r="C166" s="79" t="s">
        <v>36</v>
      </c>
      <c r="D166" s="146"/>
      <c r="E166" s="146"/>
      <c r="F166" s="146"/>
      <c r="G166" s="146"/>
      <c r="H166" s="146"/>
      <c r="I166" s="146"/>
      <c r="J166" s="146"/>
    </row>
    <row r="167" spans="1:11" ht="28.5">
      <c r="A167" s="85" t="s">
        <v>331</v>
      </c>
      <c r="B167" s="82" t="s">
        <v>332</v>
      </c>
      <c r="C167" s="79" t="s">
        <v>36</v>
      </c>
      <c r="D167" s="146" t="s">
        <v>625</v>
      </c>
      <c r="E167" s="146"/>
      <c r="F167" s="146"/>
      <c r="G167" s="146"/>
      <c r="H167" s="146"/>
      <c r="I167" s="146"/>
      <c r="J167" s="146"/>
      <c r="K167" s="5">
        <f>8+3</f>
        <v>11</v>
      </c>
    </row>
    <row r="168" spans="1:11" ht="28.5">
      <c r="A168" s="85" t="s">
        <v>333</v>
      </c>
      <c r="B168" s="83" t="s">
        <v>334</v>
      </c>
      <c r="C168" s="79" t="s">
        <v>36</v>
      </c>
      <c r="D168" s="146" t="s">
        <v>508</v>
      </c>
      <c r="E168" s="146"/>
      <c r="F168" s="146"/>
      <c r="G168" s="146"/>
      <c r="H168" s="146"/>
      <c r="I168" s="146"/>
      <c r="J168" s="146"/>
      <c r="K168" s="5">
        <v>2</v>
      </c>
    </row>
    <row r="169" spans="1:11" ht="42.75">
      <c r="A169" s="85" t="s">
        <v>335</v>
      </c>
      <c r="B169" s="82" t="s">
        <v>336</v>
      </c>
      <c r="C169" s="79" t="s">
        <v>36</v>
      </c>
      <c r="D169" s="146" t="s">
        <v>626</v>
      </c>
      <c r="E169" s="146"/>
      <c r="F169" s="146"/>
      <c r="G169" s="146"/>
      <c r="H169" s="146"/>
      <c r="I169" s="146"/>
      <c r="J169" s="146"/>
      <c r="K169" s="5">
        <v>1</v>
      </c>
    </row>
    <row r="170" spans="1:11" ht="15">
      <c r="A170" s="72" t="s">
        <v>337</v>
      </c>
      <c r="B170" s="81" t="s">
        <v>338</v>
      </c>
      <c r="C170" s="73"/>
      <c r="D170" s="146"/>
      <c r="E170" s="146"/>
      <c r="F170" s="146"/>
      <c r="G170" s="146"/>
      <c r="H170" s="146"/>
      <c r="I170" s="146"/>
      <c r="J170" s="146"/>
    </row>
    <row r="171" spans="1:11" ht="28.5">
      <c r="A171" s="85" t="s">
        <v>339</v>
      </c>
      <c r="B171" s="83" t="s">
        <v>340</v>
      </c>
      <c r="C171" s="79" t="s">
        <v>36</v>
      </c>
      <c r="D171" s="146" t="s">
        <v>449</v>
      </c>
      <c r="E171" s="146"/>
      <c r="F171" s="146"/>
      <c r="G171" s="146"/>
      <c r="H171" s="146"/>
      <c r="I171" s="146"/>
      <c r="J171" s="146"/>
      <c r="K171" s="5">
        <v>1</v>
      </c>
    </row>
    <row r="172" spans="1:11" ht="28.5">
      <c r="A172" s="85" t="s">
        <v>341</v>
      </c>
      <c r="B172" s="83" t="s">
        <v>342</v>
      </c>
      <c r="C172" s="79" t="s">
        <v>36</v>
      </c>
      <c r="D172" s="146"/>
      <c r="E172" s="146"/>
      <c r="F172" s="146"/>
      <c r="G172" s="146"/>
      <c r="H172" s="146"/>
      <c r="I172" s="146"/>
      <c r="J172" s="146"/>
    </row>
    <row r="173" spans="1:11" ht="28.5">
      <c r="A173" s="85" t="s">
        <v>343</v>
      </c>
      <c r="B173" s="83" t="s">
        <v>344</v>
      </c>
      <c r="C173" s="79" t="s">
        <v>36</v>
      </c>
      <c r="D173" s="146" t="s">
        <v>449</v>
      </c>
      <c r="E173" s="146"/>
      <c r="F173" s="146"/>
      <c r="G173" s="146"/>
      <c r="H173" s="146"/>
      <c r="I173" s="146"/>
      <c r="J173" s="146"/>
      <c r="K173" s="5">
        <v>1</v>
      </c>
    </row>
    <row r="174" spans="1:11">
      <c r="A174" s="85" t="s">
        <v>345</v>
      </c>
      <c r="B174" s="82" t="s">
        <v>346</v>
      </c>
      <c r="C174" s="79" t="s">
        <v>36</v>
      </c>
      <c r="D174" s="146"/>
      <c r="E174" s="146"/>
      <c r="F174" s="146"/>
      <c r="G174" s="146"/>
      <c r="H174" s="146"/>
      <c r="I174" s="146"/>
      <c r="J174" s="146"/>
    </row>
    <row r="175" spans="1:11">
      <c r="A175" s="85" t="s">
        <v>347</v>
      </c>
      <c r="B175" s="82" t="s">
        <v>348</v>
      </c>
      <c r="C175" s="79" t="s">
        <v>36</v>
      </c>
      <c r="D175" s="146"/>
      <c r="E175" s="146"/>
      <c r="F175" s="146"/>
      <c r="G175" s="146"/>
      <c r="H175" s="146"/>
      <c r="I175" s="146"/>
      <c r="J175" s="146"/>
    </row>
    <row r="176" spans="1:11">
      <c r="A176" s="85" t="s">
        <v>349</v>
      </c>
      <c r="B176" s="82" t="s">
        <v>350</v>
      </c>
      <c r="C176" s="79" t="s">
        <v>351</v>
      </c>
      <c r="D176" s="146"/>
      <c r="E176" s="146"/>
      <c r="F176" s="146"/>
      <c r="G176" s="146"/>
      <c r="H176" s="146"/>
      <c r="I176" s="146"/>
      <c r="J176" s="146"/>
    </row>
    <row r="177" spans="1:11" ht="28.5">
      <c r="A177" s="85" t="s">
        <v>352</v>
      </c>
      <c r="B177" s="82" t="s">
        <v>353</v>
      </c>
      <c r="C177" s="79" t="s">
        <v>36</v>
      </c>
      <c r="D177" s="146"/>
      <c r="E177" s="146"/>
      <c r="F177" s="146"/>
      <c r="G177" s="146"/>
      <c r="H177" s="146"/>
      <c r="I177" s="146"/>
      <c r="J177" s="146"/>
    </row>
    <row r="178" spans="1:11" ht="28.5">
      <c r="A178" s="85" t="s">
        <v>354</v>
      </c>
      <c r="B178" s="83" t="s">
        <v>479</v>
      </c>
      <c r="C178" s="79" t="s">
        <v>351</v>
      </c>
      <c r="D178" s="146"/>
      <c r="E178" s="146"/>
      <c r="F178" s="146"/>
      <c r="G178" s="146"/>
      <c r="H178" s="146"/>
      <c r="I178" s="146"/>
      <c r="J178" s="146"/>
    </row>
    <row r="179" spans="1:11">
      <c r="A179" s="85" t="s">
        <v>356</v>
      </c>
      <c r="B179" s="82" t="s">
        <v>357</v>
      </c>
      <c r="C179" s="79" t="s">
        <v>36</v>
      </c>
      <c r="D179" s="146"/>
      <c r="E179" s="146"/>
      <c r="F179" s="146"/>
      <c r="G179" s="146"/>
      <c r="H179" s="146"/>
      <c r="I179" s="146"/>
      <c r="J179" s="146"/>
    </row>
    <row r="180" spans="1:11" ht="28.5">
      <c r="A180" s="85" t="s">
        <v>358</v>
      </c>
      <c r="B180" s="83" t="s">
        <v>480</v>
      </c>
      <c r="C180" s="79" t="s">
        <v>36</v>
      </c>
      <c r="D180" s="146"/>
      <c r="E180" s="146"/>
      <c r="F180" s="146"/>
      <c r="G180" s="146"/>
      <c r="H180" s="146"/>
      <c r="I180" s="146"/>
      <c r="J180" s="146"/>
    </row>
    <row r="181" spans="1:11" ht="28.5">
      <c r="A181" s="85" t="s">
        <v>360</v>
      </c>
      <c r="B181" s="83" t="s">
        <v>481</v>
      </c>
      <c r="C181" s="79" t="s">
        <v>36</v>
      </c>
      <c r="D181" s="146"/>
      <c r="E181" s="146"/>
      <c r="F181" s="146"/>
      <c r="G181" s="146"/>
      <c r="H181" s="146"/>
      <c r="I181" s="146"/>
      <c r="J181" s="146"/>
    </row>
    <row r="182" spans="1:11" ht="28.5">
      <c r="A182" s="85" t="s">
        <v>362</v>
      </c>
      <c r="B182" s="82" t="s">
        <v>363</v>
      </c>
      <c r="C182" s="79" t="s">
        <v>36</v>
      </c>
      <c r="D182" s="146"/>
      <c r="E182" s="146"/>
      <c r="F182" s="146"/>
      <c r="G182" s="146"/>
      <c r="H182" s="146"/>
      <c r="I182" s="146"/>
      <c r="J182" s="146"/>
    </row>
    <row r="183" spans="1:11" ht="28.5">
      <c r="A183" s="85" t="s">
        <v>364</v>
      </c>
      <c r="B183" s="82" t="s">
        <v>365</v>
      </c>
      <c r="C183" s="79" t="s">
        <v>36</v>
      </c>
      <c r="D183" s="146"/>
      <c r="E183" s="146"/>
      <c r="F183" s="146"/>
      <c r="G183" s="146"/>
      <c r="H183" s="146"/>
      <c r="I183" s="146"/>
      <c r="J183" s="146"/>
    </row>
    <row r="184" spans="1:11">
      <c r="A184" s="85" t="s">
        <v>366</v>
      </c>
      <c r="B184" s="82" t="s">
        <v>367</v>
      </c>
      <c r="C184" s="79" t="s">
        <v>36</v>
      </c>
      <c r="D184" s="146"/>
      <c r="E184" s="146"/>
      <c r="F184" s="146"/>
      <c r="G184" s="146"/>
      <c r="H184" s="146"/>
      <c r="I184" s="146"/>
      <c r="J184" s="146"/>
    </row>
    <row r="185" spans="1:11" ht="15">
      <c r="A185" s="72" t="s">
        <v>368</v>
      </c>
      <c r="B185" s="81" t="s">
        <v>369</v>
      </c>
      <c r="C185" s="73"/>
      <c r="D185" s="146"/>
      <c r="E185" s="146"/>
      <c r="F185" s="146"/>
      <c r="G185" s="146"/>
      <c r="H185" s="146"/>
      <c r="I185" s="146"/>
      <c r="J185" s="146"/>
    </row>
    <row r="186" spans="1:11" ht="42.75">
      <c r="A186" s="85" t="s">
        <v>370</v>
      </c>
      <c r="B186" s="83" t="s">
        <v>482</v>
      </c>
      <c r="C186" s="79" t="s">
        <v>36</v>
      </c>
      <c r="D186" s="146"/>
      <c r="E186" s="146"/>
      <c r="F186" s="146"/>
      <c r="G186" s="146"/>
      <c r="H186" s="146"/>
      <c r="I186" s="146"/>
      <c r="J186" s="146"/>
    </row>
    <row r="187" spans="1:11" ht="28.5">
      <c r="A187" s="85" t="s">
        <v>372</v>
      </c>
      <c r="B187" s="83" t="s">
        <v>483</v>
      </c>
      <c r="C187" s="79" t="s">
        <v>36</v>
      </c>
      <c r="D187" s="146"/>
      <c r="E187" s="146"/>
      <c r="F187" s="146"/>
      <c r="G187" s="146"/>
      <c r="H187" s="146"/>
      <c r="I187" s="146"/>
      <c r="J187" s="146"/>
    </row>
    <row r="188" spans="1:11" ht="28.5">
      <c r="A188" s="85" t="s">
        <v>374</v>
      </c>
      <c r="B188" s="83" t="s">
        <v>484</v>
      </c>
      <c r="C188" s="79" t="s">
        <v>36</v>
      </c>
      <c r="D188" s="146"/>
      <c r="E188" s="146"/>
      <c r="F188" s="146"/>
      <c r="G188" s="146"/>
      <c r="H188" s="146"/>
      <c r="I188" s="146"/>
      <c r="J188" s="146"/>
    </row>
    <row r="189" spans="1:11">
      <c r="A189" s="85" t="s">
        <v>376</v>
      </c>
      <c r="B189" s="82" t="s">
        <v>377</v>
      </c>
      <c r="C189" s="79" t="s">
        <v>36</v>
      </c>
      <c r="D189" s="146" t="s">
        <v>508</v>
      </c>
      <c r="E189" s="146"/>
      <c r="F189" s="146"/>
      <c r="G189" s="146"/>
      <c r="H189" s="146"/>
      <c r="I189" s="146"/>
      <c r="J189" s="146"/>
      <c r="K189" s="5">
        <v>2</v>
      </c>
    </row>
    <row r="190" spans="1:11" ht="28.5">
      <c r="A190" s="85" t="s">
        <v>378</v>
      </c>
      <c r="B190" s="83" t="s">
        <v>379</v>
      </c>
      <c r="C190" s="79" t="s">
        <v>36</v>
      </c>
      <c r="D190" s="146" t="s">
        <v>449</v>
      </c>
      <c r="E190" s="146"/>
      <c r="F190" s="146"/>
      <c r="G190" s="146"/>
      <c r="H190" s="146"/>
      <c r="I190" s="146"/>
      <c r="J190" s="146"/>
      <c r="K190" s="5">
        <v>1</v>
      </c>
    </row>
    <row r="191" spans="1:11">
      <c r="A191" s="85" t="s">
        <v>380</v>
      </c>
      <c r="B191" s="82" t="s">
        <v>346</v>
      </c>
      <c r="C191" s="79" t="s">
        <v>36</v>
      </c>
      <c r="D191" s="146"/>
      <c r="E191" s="146"/>
      <c r="F191" s="146"/>
      <c r="G191" s="146"/>
      <c r="H191" s="146"/>
      <c r="I191" s="146"/>
      <c r="J191" s="146"/>
    </row>
    <row r="192" spans="1:11" ht="28.5">
      <c r="A192" s="85" t="s">
        <v>381</v>
      </c>
      <c r="B192" s="82" t="s">
        <v>365</v>
      </c>
      <c r="C192" s="79" t="s">
        <v>36</v>
      </c>
      <c r="D192" s="146"/>
      <c r="E192" s="146"/>
      <c r="F192" s="146"/>
      <c r="G192" s="146"/>
      <c r="H192" s="146"/>
      <c r="I192" s="146"/>
      <c r="J192" s="146"/>
    </row>
    <row r="193" spans="1:11" ht="28.5">
      <c r="A193" s="85" t="s">
        <v>382</v>
      </c>
      <c r="B193" s="83" t="s">
        <v>485</v>
      </c>
      <c r="C193" s="79" t="s">
        <v>36</v>
      </c>
      <c r="D193" s="146" t="s">
        <v>627</v>
      </c>
      <c r="E193" s="146"/>
      <c r="F193" s="146"/>
      <c r="G193" s="146"/>
      <c r="H193" s="146"/>
      <c r="I193" s="146"/>
      <c r="J193" s="146"/>
      <c r="K193" s="5">
        <v>11</v>
      </c>
    </row>
    <row r="194" spans="1:11" ht="15">
      <c r="A194" s="72" t="s">
        <v>384</v>
      </c>
      <c r="B194" s="81" t="s">
        <v>385</v>
      </c>
      <c r="C194" s="73"/>
      <c r="D194" s="146"/>
      <c r="E194" s="146"/>
      <c r="F194" s="146"/>
      <c r="G194" s="146"/>
      <c r="H194" s="146"/>
      <c r="I194" s="146"/>
      <c r="J194" s="146"/>
    </row>
    <row r="195" spans="1:11" ht="28.5">
      <c r="A195" s="85" t="s">
        <v>386</v>
      </c>
      <c r="B195" s="82" t="s">
        <v>387</v>
      </c>
      <c r="C195" s="79" t="s">
        <v>36</v>
      </c>
      <c r="D195" s="146"/>
      <c r="E195" s="146"/>
      <c r="F195" s="146"/>
      <c r="G195" s="146"/>
      <c r="H195" s="146"/>
      <c r="I195" s="146"/>
      <c r="J195" s="146"/>
    </row>
    <row r="196" spans="1:11" ht="28.5">
      <c r="A196" s="85" t="s">
        <v>388</v>
      </c>
      <c r="B196" s="82" t="s">
        <v>389</v>
      </c>
      <c r="C196" s="79" t="s">
        <v>36</v>
      </c>
      <c r="D196" s="146"/>
      <c r="E196" s="146"/>
      <c r="F196" s="146"/>
      <c r="G196" s="146"/>
      <c r="H196" s="146"/>
      <c r="I196" s="146"/>
      <c r="J196" s="146"/>
    </row>
    <row r="197" spans="1:11" ht="28.5">
      <c r="A197" s="85" t="s">
        <v>390</v>
      </c>
      <c r="B197" s="82" t="s">
        <v>391</v>
      </c>
      <c r="C197" s="79" t="s">
        <v>36</v>
      </c>
      <c r="D197" s="146"/>
      <c r="E197" s="146"/>
      <c r="F197" s="146"/>
      <c r="G197" s="146"/>
      <c r="H197" s="146"/>
      <c r="I197" s="146"/>
      <c r="J197" s="146"/>
    </row>
    <row r="198" spans="1:11" ht="28.5">
      <c r="A198" s="85" t="s">
        <v>392</v>
      </c>
      <c r="B198" s="82" t="s">
        <v>393</v>
      </c>
      <c r="C198" s="79" t="s">
        <v>279</v>
      </c>
      <c r="D198" s="146"/>
      <c r="E198" s="146"/>
      <c r="F198" s="146"/>
      <c r="G198" s="146"/>
      <c r="H198" s="146"/>
      <c r="I198" s="146"/>
      <c r="J198" s="146"/>
    </row>
    <row r="199" spans="1:11" ht="15">
      <c r="A199" s="72" t="s">
        <v>394</v>
      </c>
      <c r="B199" s="81" t="s">
        <v>395</v>
      </c>
      <c r="C199" s="73"/>
      <c r="D199" s="146"/>
      <c r="E199" s="146"/>
      <c r="F199" s="146"/>
      <c r="G199" s="146"/>
      <c r="H199" s="146"/>
      <c r="I199" s="146"/>
      <c r="J199" s="146"/>
    </row>
    <row r="200" spans="1:11" ht="57">
      <c r="A200" s="85" t="s">
        <v>396</v>
      </c>
      <c r="B200" s="82" t="s">
        <v>397</v>
      </c>
      <c r="C200" s="79" t="s">
        <v>36</v>
      </c>
      <c r="D200" s="146"/>
      <c r="E200" s="146"/>
      <c r="F200" s="146"/>
      <c r="G200" s="146"/>
      <c r="H200" s="146"/>
      <c r="I200" s="146"/>
      <c r="J200" s="146"/>
    </row>
    <row r="201" spans="1:11" ht="28.5">
      <c r="A201" s="85" t="s">
        <v>398</v>
      </c>
      <c r="B201" s="83" t="s">
        <v>399</v>
      </c>
      <c r="C201" s="79" t="s">
        <v>60</v>
      </c>
      <c r="D201" s="146" t="s">
        <v>563</v>
      </c>
      <c r="E201" s="146"/>
      <c r="F201" s="146"/>
      <c r="G201" s="146"/>
      <c r="H201" s="146"/>
      <c r="I201" s="146"/>
      <c r="J201" s="146"/>
      <c r="K201" s="5">
        <v>30.4</v>
      </c>
    </row>
    <row r="202" spans="1:11" ht="28.5">
      <c r="A202" s="85" t="s">
        <v>400</v>
      </c>
      <c r="B202" s="83" t="s">
        <v>486</v>
      </c>
      <c r="C202" s="79" t="s">
        <v>60</v>
      </c>
      <c r="D202" s="146"/>
      <c r="E202" s="146"/>
      <c r="F202" s="146"/>
      <c r="G202" s="146"/>
      <c r="H202" s="146"/>
      <c r="I202" s="146"/>
      <c r="J202" s="146"/>
    </row>
    <row r="203" spans="1:11" ht="42.75">
      <c r="A203" s="85" t="s">
        <v>402</v>
      </c>
      <c r="B203" s="82" t="s">
        <v>403</v>
      </c>
      <c r="C203" s="79" t="s">
        <v>36</v>
      </c>
      <c r="D203" s="146"/>
      <c r="E203" s="146"/>
      <c r="F203" s="146"/>
      <c r="G203" s="146"/>
      <c r="H203" s="146"/>
      <c r="I203" s="146"/>
      <c r="J203" s="146"/>
    </row>
    <row r="204" spans="1:11" ht="42.75">
      <c r="A204" s="85" t="s">
        <v>404</v>
      </c>
      <c r="B204" s="82" t="s">
        <v>405</v>
      </c>
      <c r="C204" s="79" t="s">
        <v>36</v>
      </c>
      <c r="D204" s="146"/>
      <c r="E204" s="146"/>
      <c r="F204" s="146"/>
      <c r="G204" s="146"/>
      <c r="H204" s="146"/>
      <c r="I204" s="146"/>
      <c r="J204" s="146"/>
    </row>
    <row r="205" spans="1:11" ht="15">
      <c r="A205" s="90">
        <v>11</v>
      </c>
      <c r="B205" s="91" t="s">
        <v>406</v>
      </c>
      <c r="C205" s="92"/>
      <c r="D205" s="146"/>
      <c r="E205" s="146"/>
      <c r="F205" s="146"/>
      <c r="G205" s="146"/>
      <c r="H205" s="146"/>
      <c r="I205" s="146"/>
      <c r="J205" s="146"/>
    </row>
    <row r="206" spans="1:11">
      <c r="A206" s="77" t="s">
        <v>407</v>
      </c>
      <c r="B206" s="82" t="s">
        <v>408</v>
      </c>
      <c r="C206" s="79" t="s">
        <v>60</v>
      </c>
      <c r="D206" s="146" t="s">
        <v>563</v>
      </c>
      <c r="E206" s="146"/>
      <c r="F206" s="146"/>
      <c r="G206" s="146"/>
      <c r="H206" s="146"/>
      <c r="I206" s="146"/>
      <c r="J206" s="146"/>
      <c r="K206" s="5">
        <v>30</v>
      </c>
    </row>
    <row r="207" spans="1:11" ht="28.5">
      <c r="A207" s="77" t="s">
        <v>409</v>
      </c>
      <c r="B207" s="82" t="s">
        <v>410</v>
      </c>
      <c r="C207" s="79" t="s">
        <v>36</v>
      </c>
      <c r="D207" s="146"/>
      <c r="E207" s="146"/>
      <c r="F207" s="146"/>
      <c r="G207" s="146"/>
      <c r="H207" s="146"/>
      <c r="I207" s="146"/>
      <c r="J207" s="146"/>
    </row>
    <row r="208" spans="1:11">
      <c r="A208" s="77" t="s">
        <v>411</v>
      </c>
      <c r="B208" s="82" t="s">
        <v>412</v>
      </c>
      <c r="C208" s="79" t="s">
        <v>36</v>
      </c>
      <c r="D208" s="146"/>
      <c r="E208" s="146"/>
      <c r="F208" s="146"/>
      <c r="G208" s="146"/>
      <c r="H208" s="146"/>
      <c r="I208" s="146"/>
      <c r="J208" s="146"/>
    </row>
    <row r="209" spans="1:11" ht="15">
      <c r="A209" s="90">
        <v>12</v>
      </c>
      <c r="B209" s="91" t="s">
        <v>413</v>
      </c>
      <c r="C209" s="92"/>
      <c r="D209" s="146"/>
      <c r="E209" s="146"/>
      <c r="F209" s="146"/>
      <c r="G209" s="146"/>
      <c r="H209" s="146"/>
      <c r="I209" s="146"/>
      <c r="J209" s="146"/>
    </row>
    <row r="210" spans="1:11" ht="57">
      <c r="A210" s="77" t="s">
        <v>414</v>
      </c>
      <c r="B210" s="83" t="s">
        <v>415</v>
      </c>
      <c r="C210" s="79" t="s">
        <v>36</v>
      </c>
      <c r="D210" s="146"/>
      <c r="E210" s="146"/>
      <c r="F210" s="146"/>
      <c r="G210" s="146"/>
      <c r="H210" s="146"/>
      <c r="I210" s="146"/>
      <c r="J210" s="146"/>
    </row>
    <row r="211" spans="1:11" ht="42.75">
      <c r="A211" s="77" t="s">
        <v>416</v>
      </c>
      <c r="B211" s="83" t="s">
        <v>417</v>
      </c>
      <c r="C211" s="79" t="s">
        <v>36</v>
      </c>
      <c r="D211" s="146"/>
      <c r="E211" s="146"/>
      <c r="F211" s="146"/>
      <c r="G211" s="146"/>
      <c r="H211" s="146"/>
      <c r="I211" s="146"/>
      <c r="J211" s="146"/>
    </row>
    <row r="212" spans="1:11" ht="42.75">
      <c r="A212" s="77" t="s">
        <v>418</v>
      </c>
      <c r="B212" s="83" t="s">
        <v>419</v>
      </c>
      <c r="C212" s="79" t="s">
        <v>36</v>
      </c>
      <c r="D212" s="146"/>
      <c r="E212" s="146"/>
      <c r="F212" s="146"/>
      <c r="G212" s="146"/>
      <c r="H212" s="146"/>
      <c r="I212" s="146"/>
      <c r="J212" s="146"/>
    </row>
    <row r="213" spans="1:11" ht="57">
      <c r="A213" s="77" t="s">
        <v>420</v>
      </c>
      <c r="B213" s="82" t="s">
        <v>421</v>
      </c>
      <c r="C213" s="79" t="s">
        <v>36</v>
      </c>
      <c r="D213" s="146"/>
      <c r="E213" s="146"/>
      <c r="F213" s="146"/>
      <c r="G213" s="146"/>
      <c r="H213" s="146"/>
      <c r="I213" s="146"/>
      <c r="J213" s="146"/>
    </row>
    <row r="214" spans="1:11" ht="42.75">
      <c r="A214" s="77" t="s">
        <v>422</v>
      </c>
      <c r="B214" s="83" t="s">
        <v>487</v>
      </c>
      <c r="C214" s="79" t="s">
        <v>36</v>
      </c>
      <c r="D214" s="146"/>
      <c r="E214" s="146"/>
      <c r="F214" s="146"/>
      <c r="G214" s="146"/>
      <c r="H214" s="146"/>
      <c r="I214" s="146"/>
      <c r="J214" s="146"/>
    </row>
    <row r="215" spans="1:11" ht="42.75">
      <c r="A215" s="77" t="s">
        <v>424</v>
      </c>
      <c r="B215" s="83" t="s">
        <v>425</v>
      </c>
      <c r="C215" s="79" t="s">
        <v>36</v>
      </c>
      <c r="D215" s="146"/>
      <c r="E215" s="146"/>
      <c r="F215" s="146"/>
      <c r="G215" s="146"/>
      <c r="H215" s="146"/>
      <c r="I215" s="146"/>
      <c r="J215" s="146"/>
    </row>
    <row r="216" spans="1:11" ht="15">
      <c r="A216" s="90">
        <v>13</v>
      </c>
      <c r="B216" s="91" t="s">
        <v>426</v>
      </c>
      <c r="C216" s="92"/>
      <c r="D216" s="146"/>
      <c r="E216" s="146"/>
      <c r="F216" s="146"/>
      <c r="G216" s="146"/>
      <c r="H216" s="146"/>
      <c r="I216" s="146"/>
      <c r="J216" s="146"/>
    </row>
    <row r="217" spans="1:11">
      <c r="A217" s="77" t="s">
        <v>427</v>
      </c>
      <c r="B217" s="82" t="s">
        <v>428</v>
      </c>
      <c r="C217" s="79" t="s">
        <v>351</v>
      </c>
      <c r="D217" s="146">
        <v>1</v>
      </c>
      <c r="E217" s="146"/>
      <c r="F217" s="146"/>
      <c r="G217" s="146"/>
      <c r="H217" s="146"/>
      <c r="I217" s="146"/>
      <c r="J217" s="146"/>
      <c r="K217" s="5">
        <v>1</v>
      </c>
    </row>
    <row r="218" spans="1:11">
      <c r="A218" s="77" t="s">
        <v>429</v>
      </c>
      <c r="B218" s="82" t="s">
        <v>430</v>
      </c>
      <c r="C218" s="79" t="s">
        <v>36</v>
      </c>
      <c r="D218" s="146"/>
      <c r="E218" s="146"/>
      <c r="F218" s="146"/>
      <c r="G218" s="146"/>
      <c r="H218" s="146"/>
      <c r="I218" s="146"/>
      <c r="J218" s="146"/>
    </row>
    <row r="219" spans="1:11">
      <c r="A219" s="77" t="s">
        <v>431</v>
      </c>
      <c r="B219" s="82" t="s">
        <v>432</v>
      </c>
      <c r="C219" s="79" t="s">
        <v>27</v>
      </c>
      <c r="D219" s="146" t="s">
        <v>563</v>
      </c>
      <c r="E219" s="146"/>
      <c r="F219" s="146"/>
      <c r="G219" s="146"/>
      <c r="H219" s="146"/>
      <c r="I219" s="146"/>
      <c r="J219" s="146"/>
      <c r="K219" s="5">
        <v>309.25</v>
      </c>
    </row>
    <row r="220" spans="1:11" ht="28.5">
      <c r="A220" s="77" t="s">
        <v>433</v>
      </c>
      <c r="B220" s="82" t="s">
        <v>434</v>
      </c>
      <c r="C220" s="79" t="s">
        <v>435</v>
      </c>
      <c r="D220" s="146" t="s">
        <v>563</v>
      </c>
      <c r="E220" s="146"/>
      <c r="F220" s="146"/>
      <c r="G220" s="146"/>
      <c r="H220" s="146"/>
      <c r="I220" s="146"/>
      <c r="J220" s="146"/>
      <c r="K220" s="5">
        <v>39.58</v>
      </c>
    </row>
    <row r="221" spans="1:11" ht="28.5">
      <c r="A221" s="77" t="s">
        <v>436</v>
      </c>
      <c r="B221" s="82" t="s">
        <v>437</v>
      </c>
      <c r="C221" s="79" t="s">
        <v>438</v>
      </c>
      <c r="D221" s="146" t="s">
        <v>563</v>
      </c>
      <c r="E221" s="146"/>
      <c r="F221" s="146"/>
      <c r="G221" s="146"/>
      <c r="H221" s="146"/>
      <c r="I221" s="146"/>
      <c r="J221" s="146"/>
      <c r="K221" s="5">
        <v>39.58</v>
      </c>
    </row>
    <row r="222" spans="1:11" ht="15">
      <c r="A222" s="90">
        <f>'[2]BM 05'!B229</f>
        <v>14</v>
      </c>
      <c r="B222" s="91" t="str">
        <f>'[2]BM 05'!C229</f>
        <v>ITENS ADITADOS</v>
      </c>
      <c r="C222" s="92"/>
      <c r="D222" s="146"/>
      <c r="E222" s="146"/>
      <c r="F222" s="146"/>
      <c r="G222" s="146"/>
      <c r="H222" s="146"/>
      <c r="I222" s="146"/>
      <c r="J222" s="146"/>
    </row>
    <row r="223" spans="1:11" ht="15">
      <c r="A223" s="105" t="str">
        <f>'[2]BM 05'!B230</f>
        <v>14.1</v>
      </c>
      <c r="B223" s="81" t="str">
        <f>'[2]BM 05'!C230</f>
        <v>MURO DE ENTORNO</v>
      </c>
      <c r="C223" s="106"/>
      <c r="D223" s="150"/>
      <c r="E223" s="150"/>
      <c r="F223" s="150"/>
      <c r="G223" s="150"/>
      <c r="H223" s="150"/>
      <c r="I223" s="150"/>
      <c r="J223" s="150"/>
    </row>
    <row r="224" spans="1:11" ht="57">
      <c r="A224" s="107" t="str">
        <f>'[2]BM 05'!B231</f>
        <v>14.1.1</v>
      </c>
      <c r="B224" s="82" t="str">
        <f>'[2]BM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'[2]BM 05'!D231</f>
        <v>m²</v>
      </c>
      <c r="D224" s="146"/>
      <c r="E224" s="146"/>
      <c r="F224" s="146"/>
      <c r="G224" s="146"/>
      <c r="H224" s="146"/>
      <c r="I224" s="146"/>
      <c r="J224" s="146"/>
    </row>
    <row r="225" spans="1:11" ht="71.25">
      <c r="A225" s="107" t="str">
        <f>'[2]BM 05'!B232</f>
        <v>14.1.2</v>
      </c>
      <c r="B225" s="82" t="str">
        <f>'[2]BM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'[2]BM 05'!D232</f>
        <v>m²</v>
      </c>
      <c r="D225" s="147"/>
      <c r="E225" s="147"/>
      <c r="F225" s="147"/>
      <c r="G225" s="147"/>
      <c r="H225" s="147"/>
      <c r="I225" s="147"/>
      <c r="J225" s="147"/>
    </row>
    <row r="226" spans="1:11" ht="28.5">
      <c r="A226" s="107" t="str">
        <f>'[2]BM 05'!B233</f>
        <v>14.1.3</v>
      </c>
      <c r="B226" s="82" t="str">
        <f>'[2]BM 05'!C233</f>
        <v>CHAPISCO EM PAREDE COM ARGAMASSA TRAÇO T1 - 1:3 (CIMENTO / AREIA) - REVISADO 08/2015</v>
      </c>
      <c r="C226" s="79" t="str">
        <f>'[2]BM 05'!D233</f>
        <v>m²</v>
      </c>
      <c r="D226" s="146"/>
      <c r="E226" s="146"/>
      <c r="F226" s="146"/>
      <c r="G226" s="146"/>
      <c r="H226" s="146"/>
      <c r="I226" s="146"/>
      <c r="J226" s="146"/>
    </row>
    <row r="227" spans="1:11" ht="28.5">
      <c r="A227" s="107" t="str">
        <f>'[2]BM 05'!B234</f>
        <v>14.1.4</v>
      </c>
      <c r="B227" s="82" t="str">
        <f>'[2]BM 05'!C234</f>
        <v>REBOCO OU EMBOÇO EXTERNO, DE PAREDE, COM ARGAMASSA TRAÇO T5 - 1:2:8 (CIMENTO / CAL / AREIA), ESPESSURA 2,0 CM</v>
      </c>
      <c r="C227" s="79" t="str">
        <f>'[2]BM 05'!D234</f>
        <v>m²</v>
      </c>
      <c r="D227" s="146"/>
      <c r="E227" s="146"/>
      <c r="F227" s="146"/>
      <c r="G227" s="146"/>
      <c r="H227" s="146"/>
      <c r="I227" s="146"/>
      <c r="J227" s="146"/>
    </row>
    <row r="228" spans="1:11" ht="15">
      <c r="A228" s="105" t="str">
        <f>'[2]BM 05'!B235</f>
        <v>14.2</v>
      </c>
      <c r="B228" s="81" t="str">
        <f>'[2]BM 05'!C235</f>
        <v>INFRAESTRUTURA</v>
      </c>
      <c r="C228" s="108"/>
      <c r="D228" s="150"/>
      <c r="E228" s="150"/>
      <c r="F228" s="150"/>
      <c r="G228" s="150"/>
      <c r="H228" s="150"/>
      <c r="I228" s="150"/>
      <c r="J228" s="150"/>
    </row>
    <row r="229" spans="1:11" ht="71.25">
      <c r="A229" s="107" t="str">
        <f>'[2]BM 05'!B236</f>
        <v>14.2.1</v>
      </c>
      <c r="B229" s="82" t="str">
        <f>'[2]BM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'[2]BM 05'!D236</f>
        <v>m²</v>
      </c>
      <c r="D229" s="146"/>
      <c r="E229" s="146"/>
      <c r="F229" s="146"/>
      <c r="G229" s="146"/>
      <c r="H229" s="146"/>
      <c r="I229" s="146"/>
      <c r="J229" s="146"/>
    </row>
    <row r="230" spans="1:11" ht="57">
      <c r="A230" s="107" t="str">
        <f>'[2]BM 05'!B237</f>
        <v>14.2.2</v>
      </c>
      <c r="B230" s="82" t="str">
        <f>'[2]BM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'[2]BM 05'!D237</f>
        <v>m³</v>
      </c>
      <c r="D230" s="147"/>
      <c r="E230" s="147"/>
      <c r="F230" s="147"/>
      <c r="G230" s="147"/>
      <c r="H230" s="147"/>
      <c r="I230" s="147"/>
      <c r="J230" s="147"/>
    </row>
    <row r="231" spans="1:11" ht="15">
      <c r="A231" s="105" t="str">
        <f>'[2]BM 05'!B238</f>
        <v>14.3</v>
      </c>
      <c r="B231" s="81" t="str">
        <f>'[2]BM 05'!C238</f>
        <v>DIVERSOS</v>
      </c>
      <c r="C231" s="108"/>
      <c r="D231" s="150"/>
      <c r="E231" s="150"/>
      <c r="F231" s="150"/>
      <c r="G231" s="150"/>
      <c r="H231" s="150"/>
      <c r="I231" s="150"/>
      <c r="J231" s="150"/>
    </row>
    <row r="232" spans="1:11" ht="28.5">
      <c r="A232" s="107" t="str">
        <f>'[2]BM 05'!B239</f>
        <v>14.3.1</v>
      </c>
      <c r="B232" s="82" t="str">
        <f>'[2]BM 05'!C239</f>
        <v>GRADIL EM ALUMÍNIO FIXADO EM VÃOS DE JANELAS, FORMADO POR TUBOS DE 3/4". AF_04/2019 (JANELAS DA FACHADA LESTE TERREO)</v>
      </c>
      <c r="C232" s="79" t="str">
        <f>'[2]BM 05'!D239</f>
        <v>m²</v>
      </c>
      <c r="D232" s="146" t="s">
        <v>628</v>
      </c>
      <c r="E232" s="146"/>
      <c r="F232" s="146"/>
      <c r="G232" s="146"/>
      <c r="H232" s="146"/>
      <c r="I232" s="146"/>
      <c r="J232" s="146"/>
      <c r="K232" s="5">
        <f>ROUND(2.3*2+2.08*0.88*10+1.08*0.88*11,2)</f>
        <v>33.36</v>
      </c>
    </row>
    <row r="233" spans="1:11" ht="28.5">
      <c r="A233" s="107" t="str">
        <f>'[2]BM 05'!B240</f>
        <v>14.3.2</v>
      </c>
      <c r="B233" s="82" t="str">
        <f>'[2]BM 05'!C240</f>
        <v>FORRO EM PLACAS DE GESSO, PARA AMBIENTES RESIDENCIAIS. AF_05/2017_P</v>
      </c>
      <c r="C233" s="79" t="str">
        <f>'[2]BM 05'!D240</f>
        <v>m²</v>
      </c>
      <c r="D233" s="147"/>
      <c r="E233" s="147"/>
      <c r="F233" s="147"/>
      <c r="G233" s="147"/>
      <c r="H233" s="147"/>
      <c r="I233" s="147"/>
      <c r="J233" s="147"/>
    </row>
    <row r="234" spans="1:11" ht="42.75">
      <c r="A234" s="107" t="str">
        <f>'[2]BM 05'!B241</f>
        <v>14.3.3</v>
      </c>
      <c r="B234" s="82" t="str">
        <f>'[2]BM 05'!C241</f>
        <v>Portão de abrir, 2 folhas, com quadro em tubo galvanizado 2", com barra quadrada de 3/4" na vertical e esticador redondo de 3/4", inclusive fechadura e dobradiças</v>
      </c>
      <c r="C234" s="79" t="str">
        <f>'[2]BM 05'!D241</f>
        <v>m²</v>
      </c>
      <c r="D234" s="146" t="s">
        <v>629</v>
      </c>
      <c r="E234" s="146"/>
      <c r="F234" s="146"/>
      <c r="G234" s="146"/>
      <c r="H234" s="146"/>
      <c r="I234" s="146"/>
      <c r="J234" s="146"/>
      <c r="K234" s="5">
        <f>2.85*3</f>
        <v>8.5500000000000007</v>
      </c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2" priority="4">
      <formula>LEN($B222)=1</formula>
    </cfRule>
  </conditionalFormatting>
  <conditionalFormatting sqref="A4:C76 A77:B77 A78:C221">
    <cfRule type="expression" dxfId="11" priority="5">
      <formula>LEN($B4)=1</formula>
    </cfRule>
  </conditionalFormatting>
  <conditionalFormatting sqref="B222:B234">
    <cfRule type="expression" dxfId="10" priority="1">
      <formula>LEN($B222)=1</formula>
    </cfRule>
  </conditionalFormatting>
  <conditionalFormatting sqref="C222">
    <cfRule type="expression" dxfId="9" priority="3">
      <formula>LEN($B222)=1</formula>
    </cfRule>
  </conditionalFormatting>
  <conditionalFormatting sqref="C224:C234">
    <cfRule type="expression" dxfId="8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6C23-6129-43DE-9AA8-B98D685C61C3}">
  <sheetPr>
    <tabColor theme="5" tint="-0.249977111117893"/>
  </sheetPr>
  <dimension ref="A2:T256"/>
  <sheetViews>
    <sheetView showGridLines="0" view="pageBreakPreview" topLeftCell="D1" zoomScale="80" zoomScaleNormal="80" zoomScaleSheetLayoutView="80" zoomScalePageLayoutView="80" workbookViewId="0">
      <selection activeCell="P252" sqref="P252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5" width="16.28515625" style="68" customWidth="1"/>
    <col min="16" max="16" width="19" style="68" customWidth="1"/>
    <col min="17" max="18" width="16.28515625" style="68" customWidth="1"/>
    <col min="19" max="19" width="1.7109375" style="68" customWidth="1"/>
    <col min="20" max="16384" width="9.140625" style="71" hidden="1"/>
  </cols>
  <sheetData>
    <row r="2" spans="2:20" s="3" customFormat="1" ht="26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11"/>
      <c r="P2" s="111"/>
      <c r="Q2" s="111"/>
      <c r="R2" s="111"/>
      <c r="S2" s="1"/>
      <c r="T2" s="2"/>
    </row>
    <row r="3" spans="2:20" s="3" customFormat="1" ht="18">
      <c r="B3" s="129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1"/>
      <c r="O3" s="112"/>
      <c r="P3" s="112"/>
      <c r="Q3" s="112"/>
      <c r="R3" s="112"/>
      <c r="S3" s="1"/>
      <c r="T3" s="2"/>
    </row>
    <row r="4" spans="2:20" s="5" customFormat="1" ht="15">
      <c r="B4" s="132" t="s">
        <v>2</v>
      </c>
      <c r="C4" s="133"/>
      <c r="D4" s="133" t="s">
        <v>3</v>
      </c>
      <c r="E4" s="133"/>
      <c r="F4" s="133"/>
      <c r="G4" s="133"/>
      <c r="H4" s="133"/>
      <c r="I4" s="133"/>
      <c r="J4" s="133"/>
      <c r="K4" s="133" t="s">
        <v>630</v>
      </c>
      <c r="L4" s="133"/>
      <c r="M4" s="133"/>
      <c r="N4" s="134"/>
      <c r="O4" s="6"/>
      <c r="P4" s="6"/>
      <c r="Q4" s="6"/>
      <c r="R4" s="6"/>
      <c r="S4" s="4"/>
    </row>
    <row r="5" spans="2:20" s="5" customFormat="1" ht="15">
      <c r="B5" s="125" t="s">
        <v>5</v>
      </c>
      <c r="C5" s="126"/>
      <c r="D5" s="126" t="s">
        <v>6</v>
      </c>
      <c r="E5" s="126"/>
      <c r="F5" s="126"/>
      <c r="G5" s="126"/>
      <c r="H5" s="126"/>
      <c r="I5" s="126"/>
      <c r="J5" s="126"/>
      <c r="K5" s="126" t="s">
        <v>631</v>
      </c>
      <c r="L5" s="126"/>
      <c r="M5" s="126"/>
      <c r="N5" s="127"/>
      <c r="O5" s="6"/>
      <c r="P5" s="6"/>
      <c r="Q5" s="6"/>
      <c r="R5" s="6"/>
      <c r="S5" s="4"/>
    </row>
    <row r="6" spans="2:20" s="5" customFormat="1" ht="15">
      <c r="B6" s="125" t="s">
        <v>8</v>
      </c>
      <c r="C6" s="126"/>
      <c r="D6" s="126" t="s">
        <v>9</v>
      </c>
      <c r="E6" s="126"/>
      <c r="F6" s="126"/>
      <c r="G6" s="126"/>
      <c r="H6" s="126"/>
      <c r="I6" s="126"/>
      <c r="J6" s="126"/>
      <c r="K6" s="126" t="s">
        <v>632</v>
      </c>
      <c r="L6" s="126"/>
      <c r="M6" s="126"/>
      <c r="N6" s="127"/>
      <c r="O6" s="6"/>
      <c r="P6" s="6"/>
      <c r="Q6" s="6"/>
      <c r="R6" s="6"/>
      <c r="S6" s="4"/>
    </row>
    <row r="7" spans="2:20" s="5" customFormat="1" ht="15">
      <c r="B7" s="125" t="s">
        <v>11</v>
      </c>
      <c r="C7" s="126"/>
      <c r="D7" s="126" t="s">
        <v>12</v>
      </c>
      <c r="E7" s="126"/>
      <c r="F7" s="126"/>
      <c r="G7" s="126"/>
      <c r="H7" s="126"/>
      <c r="I7" s="126"/>
      <c r="J7" s="126"/>
      <c r="K7" s="6" t="s">
        <v>13</v>
      </c>
      <c r="L7" s="168">
        <f>G256</f>
        <v>5479.8024999999907</v>
      </c>
      <c r="M7" s="168"/>
      <c r="N7" s="7"/>
      <c r="O7" s="6"/>
      <c r="P7" s="6"/>
      <c r="Q7" s="6"/>
      <c r="R7" s="6"/>
      <c r="S7" s="4"/>
    </row>
    <row r="8" spans="2:20" s="5" customFormat="1" ht="15">
      <c r="B8" s="125"/>
      <c r="C8" s="126"/>
      <c r="D8" s="140"/>
      <c r="E8" s="140"/>
      <c r="F8" s="140"/>
      <c r="G8" s="140"/>
      <c r="H8" s="140"/>
      <c r="I8" s="140"/>
      <c r="J8" s="140"/>
      <c r="K8" s="141"/>
      <c r="L8" s="141"/>
      <c r="M8" s="141"/>
      <c r="N8" s="142"/>
      <c r="O8" s="109"/>
      <c r="P8" s="109"/>
      <c r="Q8" s="109"/>
      <c r="R8" s="109"/>
      <c r="S8" s="4"/>
    </row>
    <row r="9" spans="2:20" s="5" customFormat="1" ht="15.75">
      <c r="B9" s="135" t="s">
        <v>14</v>
      </c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13"/>
      <c r="P9" s="113"/>
      <c r="Q9" s="113"/>
      <c r="R9" s="113"/>
      <c r="S9" s="4"/>
    </row>
    <row r="10" spans="2:20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1" t="s">
        <v>579</v>
      </c>
      <c r="I10" s="11" t="s">
        <v>580</v>
      </c>
      <c r="J10" s="13" t="s">
        <v>581</v>
      </c>
      <c r="K10" s="14" t="s">
        <v>22</v>
      </c>
      <c r="L10" s="14" t="s">
        <v>582</v>
      </c>
      <c r="M10" s="10" t="s">
        <v>583</v>
      </c>
      <c r="N10" s="10" t="s">
        <v>584</v>
      </c>
      <c r="O10" s="114"/>
      <c r="P10" s="114"/>
      <c r="Q10" s="114"/>
      <c r="R10" s="114"/>
      <c r="S10" s="4"/>
    </row>
    <row r="11" spans="2:20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8"/>
      <c r="I11" s="18"/>
      <c r="J11" s="19"/>
      <c r="K11" s="20">
        <f>SUM(K12:K19)</f>
        <v>23649.421699999999</v>
      </c>
      <c r="L11" s="20">
        <f t="shared" ref="L11:N11" si="0">SUM(L12:L19)</f>
        <v>0</v>
      </c>
      <c r="M11" s="20">
        <f t="shared" si="0"/>
        <v>4959.8980000000001</v>
      </c>
      <c r="N11" s="20">
        <f t="shared" si="0"/>
        <v>18689.523700000002</v>
      </c>
      <c r="O11" s="115">
        <f>N11+M11-L11</f>
        <v>23649.421700000003</v>
      </c>
      <c r="P11" s="115"/>
      <c r="Q11" s="115"/>
      <c r="R11" s="115"/>
      <c r="S11" s="4"/>
    </row>
    <row r="12" spans="2:20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08'!K5</f>
        <v>0</v>
      </c>
      <c r="H12" s="116">
        <f>IF(J12&gt;F12,J12-F12,0)</f>
        <v>0</v>
      </c>
      <c r="I12" s="116">
        <f>IF(J12&lt;F12,F12-J12,0)</f>
        <v>2</v>
      </c>
      <c r="J12" s="27">
        <f>G12+'[2]BM 07'!J12</f>
        <v>6</v>
      </c>
      <c r="K12" s="28">
        <f t="shared" ref="K12:K19" si="1">$E12*F12</f>
        <v>2208.48</v>
      </c>
      <c r="L12" s="28">
        <f t="shared" ref="L12:N27" si="2">$E12*H12</f>
        <v>0</v>
      </c>
      <c r="M12" s="28">
        <f t="shared" si="2"/>
        <v>552.12</v>
      </c>
      <c r="N12" s="28">
        <f t="shared" si="2"/>
        <v>1656.3600000000001</v>
      </c>
      <c r="O12" s="117"/>
      <c r="P12" s="117"/>
      <c r="Q12" s="117"/>
      <c r="R12" s="117"/>
      <c r="S12" s="4"/>
    </row>
    <row r="13" spans="2:20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08'!K6</f>
        <v>0</v>
      </c>
      <c r="H13" s="116">
        <f t="shared" ref="H13:H76" si="3">IF(J13&gt;F13,J13-F13,0)</f>
        <v>0</v>
      </c>
      <c r="I13" s="116">
        <f t="shared" ref="I13:I76" si="4">IF(J13&lt;F13,F13-J13,0)</f>
        <v>0</v>
      </c>
      <c r="J13" s="27">
        <f>G13+'[2]BM 07'!J13</f>
        <v>267.25</v>
      </c>
      <c r="K13" s="28">
        <f t="shared" si="1"/>
        <v>3089.4100000000003</v>
      </c>
      <c r="L13" s="28">
        <f t="shared" si="2"/>
        <v>0</v>
      </c>
      <c r="M13" s="28">
        <f t="shared" si="2"/>
        <v>0</v>
      </c>
      <c r="N13" s="28">
        <f t="shared" si="2"/>
        <v>3089.4100000000003</v>
      </c>
      <c r="O13" s="117"/>
      <c r="P13" s="117"/>
      <c r="Q13" s="117"/>
      <c r="R13" s="117"/>
      <c r="S13" s="4"/>
    </row>
    <row r="14" spans="2:20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08'!K7</f>
        <v>50.6</v>
      </c>
      <c r="H14" s="116">
        <f t="shared" si="3"/>
        <v>0</v>
      </c>
      <c r="I14" s="116">
        <f t="shared" si="4"/>
        <v>15.399999999999999</v>
      </c>
      <c r="J14" s="27">
        <f>G14+'[2]BM 07'!J14</f>
        <v>50.6</v>
      </c>
      <c r="K14" s="28">
        <f t="shared" si="1"/>
        <v>3456.4199999999996</v>
      </c>
      <c r="L14" s="28">
        <f t="shared" si="2"/>
        <v>0</v>
      </c>
      <c r="M14" s="28">
        <f t="shared" si="2"/>
        <v>806.49799999999993</v>
      </c>
      <c r="N14" s="28">
        <f t="shared" si="2"/>
        <v>2649.922</v>
      </c>
      <c r="O14" s="117"/>
      <c r="P14" s="117"/>
      <c r="Q14" s="117"/>
      <c r="R14" s="117"/>
      <c r="S14" s="4"/>
    </row>
    <row r="15" spans="2:20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08'!K8</f>
        <v>0</v>
      </c>
      <c r="H15" s="116">
        <f t="shared" si="3"/>
        <v>0</v>
      </c>
      <c r="I15" s="116">
        <f t="shared" si="4"/>
        <v>0</v>
      </c>
      <c r="J15" s="27">
        <f>G15+'[2]BM 07'!J15</f>
        <v>829.73</v>
      </c>
      <c r="K15" s="28">
        <f t="shared" si="1"/>
        <v>240.62169999999998</v>
      </c>
      <c r="L15" s="28">
        <f t="shared" si="2"/>
        <v>0</v>
      </c>
      <c r="M15" s="28">
        <f t="shared" si="2"/>
        <v>0</v>
      </c>
      <c r="N15" s="28">
        <f t="shared" si="2"/>
        <v>240.62169999999998</v>
      </c>
      <c r="O15" s="117"/>
      <c r="P15" s="117"/>
      <c r="Q15" s="117"/>
      <c r="R15" s="117"/>
      <c r="S15" s="4"/>
    </row>
    <row r="16" spans="2:20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08'!K9</f>
        <v>0</v>
      </c>
      <c r="H16" s="116">
        <f t="shared" si="3"/>
        <v>0</v>
      </c>
      <c r="I16" s="116">
        <f t="shared" si="4"/>
        <v>0</v>
      </c>
      <c r="J16" s="27">
        <f>G16+'[2]BM 07'!J16</f>
        <v>1</v>
      </c>
      <c r="K16" s="28">
        <f t="shared" si="1"/>
        <v>1461.36</v>
      </c>
      <c r="L16" s="28">
        <f t="shared" si="2"/>
        <v>0</v>
      </c>
      <c r="M16" s="28">
        <f t="shared" si="2"/>
        <v>0</v>
      </c>
      <c r="N16" s="28">
        <f t="shared" si="2"/>
        <v>1461.36</v>
      </c>
      <c r="O16" s="117"/>
      <c r="P16" s="117"/>
      <c r="Q16" s="117"/>
      <c r="R16" s="117"/>
      <c r="S16" s="4"/>
    </row>
    <row r="17" spans="2:19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08'!K10</f>
        <v>0</v>
      </c>
      <c r="H17" s="116">
        <f t="shared" si="3"/>
        <v>0</v>
      </c>
      <c r="I17" s="116">
        <f t="shared" si="4"/>
        <v>0</v>
      </c>
      <c r="J17" s="27">
        <f>G17+'[2]BM 07'!J17</f>
        <v>1</v>
      </c>
      <c r="K17" s="28">
        <f t="shared" si="1"/>
        <v>2207.33</v>
      </c>
      <c r="L17" s="28">
        <f t="shared" si="2"/>
        <v>0</v>
      </c>
      <c r="M17" s="28">
        <f t="shared" si="2"/>
        <v>0</v>
      </c>
      <c r="N17" s="28">
        <f t="shared" si="2"/>
        <v>2207.33</v>
      </c>
      <c r="O17" s="117"/>
      <c r="P17" s="117"/>
      <c r="Q17" s="117"/>
      <c r="R17" s="117"/>
      <c r="S17" s="4"/>
    </row>
    <row r="18" spans="2:19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08'!K11</f>
        <v>0</v>
      </c>
      <c r="H18" s="116">
        <f t="shared" si="3"/>
        <v>0</v>
      </c>
      <c r="I18" s="116">
        <f t="shared" si="4"/>
        <v>0</v>
      </c>
      <c r="J18" s="27">
        <f>G18+'[2]BM 07'!J18</f>
        <v>10</v>
      </c>
      <c r="K18" s="28">
        <f t="shared" si="1"/>
        <v>2512.1999999999998</v>
      </c>
      <c r="L18" s="28">
        <f t="shared" si="2"/>
        <v>0</v>
      </c>
      <c r="M18" s="28">
        <f t="shared" si="2"/>
        <v>0</v>
      </c>
      <c r="N18" s="28">
        <f t="shared" si="2"/>
        <v>2512.1999999999998</v>
      </c>
      <c r="O18" s="117"/>
      <c r="P18" s="117"/>
      <c r="Q18" s="117"/>
      <c r="R18" s="117"/>
      <c r="S18" s="4"/>
    </row>
    <row r="19" spans="2:19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08'!K12</f>
        <v>0</v>
      </c>
      <c r="H19" s="116">
        <f t="shared" si="3"/>
        <v>0</v>
      </c>
      <c r="I19" s="116">
        <f t="shared" si="4"/>
        <v>17</v>
      </c>
      <c r="J19" s="27">
        <f>G19+'[2]BM 07'!J19</f>
        <v>23</v>
      </c>
      <c r="K19" s="28">
        <f t="shared" si="1"/>
        <v>8473.6</v>
      </c>
      <c r="L19" s="28">
        <f t="shared" si="2"/>
        <v>0</v>
      </c>
      <c r="M19" s="28">
        <f t="shared" si="2"/>
        <v>3601.28</v>
      </c>
      <c r="N19" s="28">
        <f t="shared" si="2"/>
        <v>4872.32</v>
      </c>
      <c r="O19" s="117"/>
      <c r="P19" s="117"/>
      <c r="Q19" s="117"/>
      <c r="R19" s="117"/>
      <c r="S19" s="4"/>
    </row>
    <row r="20" spans="2:19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3"/>
      <c r="J20" s="33"/>
      <c r="K20" s="34">
        <f>SUM(K21:K24)</f>
        <v>2160.3125999999997</v>
      </c>
      <c r="L20" s="34">
        <f t="shared" ref="L20:N20" si="5">SUM(L21:L24)</f>
        <v>0</v>
      </c>
      <c r="M20" s="34">
        <f t="shared" si="5"/>
        <v>0</v>
      </c>
      <c r="N20" s="34">
        <f t="shared" si="5"/>
        <v>2160.3125999999997</v>
      </c>
      <c r="O20" s="115">
        <f>N20+M20-L20</f>
        <v>2160.3125999999997</v>
      </c>
      <c r="P20" s="115"/>
      <c r="Q20" s="115"/>
      <c r="R20" s="115"/>
      <c r="S20" s="4"/>
    </row>
    <row r="21" spans="2:19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08'!K14</f>
        <v>0</v>
      </c>
      <c r="H21" s="116">
        <f t="shared" si="3"/>
        <v>0</v>
      </c>
      <c r="I21" s="116">
        <f t="shared" si="4"/>
        <v>0</v>
      </c>
      <c r="J21" s="27">
        <f>G21+'[2]BM 07'!J21</f>
        <v>39.049999999999997</v>
      </c>
      <c r="K21" s="28">
        <f>$E21*F21</f>
        <v>1752.5640000000001</v>
      </c>
      <c r="L21" s="28">
        <f t="shared" si="2"/>
        <v>0</v>
      </c>
      <c r="M21" s="28">
        <f t="shared" si="2"/>
        <v>0</v>
      </c>
      <c r="N21" s="28">
        <f t="shared" si="2"/>
        <v>1752.5640000000001</v>
      </c>
      <c r="O21" s="117"/>
      <c r="P21" s="117"/>
      <c r="Q21" s="117"/>
      <c r="R21" s="117"/>
      <c r="S21" s="4"/>
    </row>
    <row r="22" spans="2:19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08'!K15</f>
        <v>0</v>
      </c>
      <c r="H22" s="116">
        <f t="shared" si="3"/>
        <v>0</v>
      </c>
      <c r="I22" s="116">
        <f t="shared" si="4"/>
        <v>0</v>
      </c>
      <c r="J22" s="27">
        <f>G22+'[2]BM 07'!J22</f>
        <v>18.09</v>
      </c>
      <c r="K22" s="28">
        <f>$E22*F22</f>
        <v>278.58600000000001</v>
      </c>
      <c r="L22" s="28">
        <f t="shared" si="2"/>
        <v>0</v>
      </c>
      <c r="M22" s="28">
        <f t="shared" si="2"/>
        <v>0</v>
      </c>
      <c r="N22" s="28">
        <f t="shared" si="2"/>
        <v>278.58600000000001</v>
      </c>
      <c r="O22" s="117"/>
      <c r="P22" s="117"/>
      <c r="Q22" s="117"/>
      <c r="R22" s="117"/>
      <c r="S22" s="4"/>
    </row>
    <row r="23" spans="2:19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08'!K16</f>
        <v>0</v>
      </c>
      <c r="H23" s="116">
        <f t="shared" si="3"/>
        <v>0</v>
      </c>
      <c r="I23" s="116">
        <f t="shared" si="4"/>
        <v>0</v>
      </c>
      <c r="J23" s="27">
        <f>G23+'[2]BM 07'!J23</f>
        <v>18.09</v>
      </c>
      <c r="K23" s="28">
        <f>$E23*F23</f>
        <v>54.450899999999997</v>
      </c>
      <c r="L23" s="28">
        <f t="shared" si="2"/>
        <v>0</v>
      </c>
      <c r="M23" s="28">
        <f t="shared" si="2"/>
        <v>0</v>
      </c>
      <c r="N23" s="28">
        <f t="shared" si="2"/>
        <v>54.450899999999997</v>
      </c>
      <c r="O23" s="117"/>
      <c r="P23" s="117"/>
      <c r="Q23" s="117"/>
      <c r="R23" s="117"/>
      <c r="S23" s="4"/>
    </row>
    <row r="24" spans="2:19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08'!K17</f>
        <v>0</v>
      </c>
      <c r="H24" s="116">
        <f t="shared" si="3"/>
        <v>0</v>
      </c>
      <c r="I24" s="116">
        <f t="shared" si="4"/>
        <v>0</v>
      </c>
      <c r="J24" s="27">
        <f>G24+'[2]BM 07'!J24</f>
        <v>18.09</v>
      </c>
      <c r="K24" s="28">
        <f>$E24*F24</f>
        <v>74.711699999999993</v>
      </c>
      <c r="L24" s="28">
        <f t="shared" si="2"/>
        <v>0</v>
      </c>
      <c r="M24" s="28">
        <f t="shared" si="2"/>
        <v>0</v>
      </c>
      <c r="N24" s="28">
        <f t="shared" si="2"/>
        <v>74.711699999999993</v>
      </c>
      <c r="O24" s="117"/>
      <c r="P24" s="117"/>
      <c r="Q24" s="117"/>
      <c r="R24" s="117"/>
      <c r="S24" s="4"/>
    </row>
    <row r="25" spans="2:19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3"/>
      <c r="J25" s="33"/>
      <c r="K25" s="34">
        <f>SUM(K26:K31)</f>
        <v>51210.224200000004</v>
      </c>
      <c r="L25" s="34">
        <f t="shared" ref="L25:N25" si="6">SUM(L26:L31)</f>
        <v>0</v>
      </c>
      <c r="M25" s="34">
        <f t="shared" si="6"/>
        <v>6244.7811000000002</v>
      </c>
      <c r="N25" s="34">
        <f t="shared" si="6"/>
        <v>44965.443100000004</v>
      </c>
      <c r="O25" s="115">
        <f>N25+M25-L25</f>
        <v>51210.224200000004</v>
      </c>
      <c r="P25" s="115"/>
      <c r="Q25" s="115"/>
      <c r="R25" s="115"/>
      <c r="S25" s="4"/>
    </row>
    <row r="26" spans="2:19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08'!K19</f>
        <v>0</v>
      </c>
      <c r="H26" s="116">
        <f t="shared" si="3"/>
        <v>0</v>
      </c>
      <c r="I26" s="116">
        <f t="shared" si="4"/>
        <v>0</v>
      </c>
      <c r="J26" s="27">
        <f>G26+'[2]BM 07'!J26</f>
        <v>286.94</v>
      </c>
      <c r="K26" s="28">
        <f t="shared" ref="K26:K31" si="7">$E26*F26</f>
        <v>26478.823199999999</v>
      </c>
      <c r="L26" s="28">
        <f t="shared" si="2"/>
        <v>0</v>
      </c>
      <c r="M26" s="28">
        <f t="shared" si="2"/>
        <v>0</v>
      </c>
      <c r="N26" s="28">
        <f t="shared" si="2"/>
        <v>26478.823199999999</v>
      </c>
      <c r="O26" s="117"/>
      <c r="P26" s="117"/>
      <c r="Q26" s="117"/>
      <c r="R26" s="117"/>
      <c r="S26" s="4"/>
    </row>
    <row r="27" spans="2:19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08'!K20</f>
        <v>0</v>
      </c>
      <c r="H27" s="116">
        <f t="shared" si="3"/>
        <v>0</v>
      </c>
      <c r="I27" s="116">
        <f t="shared" si="4"/>
        <v>0</v>
      </c>
      <c r="J27" s="27">
        <f>G27+'[2]BM 07'!J27</f>
        <v>286.94</v>
      </c>
      <c r="K27" s="28">
        <f t="shared" si="7"/>
        <v>10530.698</v>
      </c>
      <c r="L27" s="28">
        <f t="shared" si="2"/>
        <v>0</v>
      </c>
      <c r="M27" s="28">
        <f t="shared" si="2"/>
        <v>0</v>
      </c>
      <c r="N27" s="28">
        <f t="shared" si="2"/>
        <v>10530.698</v>
      </c>
      <c r="O27" s="117"/>
      <c r="P27" s="117"/>
      <c r="Q27" s="117"/>
      <c r="R27" s="117"/>
      <c r="S27" s="4"/>
    </row>
    <row r="28" spans="2:19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08'!K21</f>
        <v>0</v>
      </c>
      <c r="H28" s="116">
        <f t="shared" si="3"/>
        <v>0</v>
      </c>
      <c r="I28" s="116">
        <f t="shared" si="4"/>
        <v>29.83</v>
      </c>
      <c r="J28" s="27">
        <f>G28+'[2]BM 07'!J28</f>
        <v>0</v>
      </c>
      <c r="K28" s="28">
        <f t="shared" si="7"/>
        <v>2869.9442999999997</v>
      </c>
      <c r="L28" s="28">
        <f t="shared" ref="L28:N76" si="8">$E28*H28</f>
        <v>0</v>
      </c>
      <c r="M28" s="28">
        <f t="shared" si="8"/>
        <v>2869.9442999999997</v>
      </c>
      <c r="N28" s="28">
        <f t="shared" si="8"/>
        <v>0</v>
      </c>
      <c r="O28" s="117"/>
      <c r="P28" s="117"/>
      <c r="Q28" s="117"/>
      <c r="R28" s="117"/>
      <c r="S28" s="4"/>
    </row>
    <row r="29" spans="2:19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08'!K22</f>
        <v>0</v>
      </c>
      <c r="H29" s="116">
        <f t="shared" si="3"/>
        <v>0</v>
      </c>
      <c r="I29" s="116">
        <f t="shared" si="4"/>
        <v>0</v>
      </c>
      <c r="J29" s="27">
        <f>G29+'[2]BM 07'!J29</f>
        <v>26.83</v>
      </c>
      <c r="K29" s="28">
        <f t="shared" si="7"/>
        <v>548.13689999999997</v>
      </c>
      <c r="L29" s="28">
        <f t="shared" si="8"/>
        <v>0</v>
      </c>
      <c r="M29" s="28">
        <f t="shared" si="8"/>
        <v>0</v>
      </c>
      <c r="N29" s="28">
        <f t="shared" si="8"/>
        <v>548.13689999999997</v>
      </c>
      <c r="O29" s="117"/>
      <c r="P29" s="117"/>
      <c r="Q29" s="117"/>
      <c r="R29" s="117"/>
      <c r="S29" s="4"/>
    </row>
    <row r="30" spans="2:19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08'!K23</f>
        <v>0</v>
      </c>
      <c r="H30" s="116">
        <f t="shared" si="3"/>
        <v>0</v>
      </c>
      <c r="I30" s="116">
        <f t="shared" si="4"/>
        <v>59.88</v>
      </c>
      <c r="J30" s="27">
        <f>G30+'[2]BM 07'!J30</f>
        <v>0</v>
      </c>
      <c r="K30" s="28">
        <f t="shared" si="7"/>
        <v>3374.8368</v>
      </c>
      <c r="L30" s="28">
        <f t="shared" si="8"/>
        <v>0</v>
      </c>
      <c r="M30" s="28">
        <f t="shared" si="8"/>
        <v>3374.8368</v>
      </c>
      <c r="N30" s="28">
        <f t="shared" si="8"/>
        <v>0</v>
      </c>
      <c r="O30" s="117"/>
      <c r="P30" s="117"/>
      <c r="Q30" s="117"/>
      <c r="R30" s="117"/>
      <c r="S30" s="4"/>
    </row>
    <row r="31" spans="2:19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08'!K24</f>
        <v>0</v>
      </c>
      <c r="H31" s="116">
        <f t="shared" si="3"/>
        <v>0</v>
      </c>
      <c r="I31" s="116">
        <f t="shared" si="4"/>
        <v>0</v>
      </c>
      <c r="J31" s="27">
        <f>G31+'[2]BM 07'!J31</f>
        <v>298.10000000000002</v>
      </c>
      <c r="K31" s="28">
        <f t="shared" si="7"/>
        <v>7407.7850000000008</v>
      </c>
      <c r="L31" s="28">
        <f t="shared" si="8"/>
        <v>0</v>
      </c>
      <c r="M31" s="28">
        <f t="shared" si="8"/>
        <v>0</v>
      </c>
      <c r="N31" s="28">
        <f t="shared" si="8"/>
        <v>7407.7850000000008</v>
      </c>
      <c r="O31" s="117"/>
      <c r="P31" s="117"/>
      <c r="Q31" s="117"/>
      <c r="R31" s="117"/>
      <c r="S31" s="4"/>
    </row>
    <row r="32" spans="2:19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3"/>
      <c r="J32" s="33"/>
      <c r="K32" s="34">
        <f>SUM(K33+K39)</f>
        <v>104464.06590000002</v>
      </c>
      <c r="L32" s="34">
        <f t="shared" ref="L32:N32" si="9">SUM(L33+L39)</f>
        <v>0</v>
      </c>
      <c r="M32" s="34">
        <f t="shared" si="9"/>
        <v>3415.6671000000001</v>
      </c>
      <c r="N32" s="34">
        <f t="shared" si="9"/>
        <v>101048.39880000001</v>
      </c>
      <c r="O32" s="115">
        <f>N32+M32-L32</f>
        <v>104464.06590000002</v>
      </c>
      <c r="P32" s="115"/>
      <c r="Q32" s="115"/>
      <c r="R32" s="115"/>
      <c r="S32" s="4"/>
    </row>
    <row r="33" spans="2:19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0"/>
      <c r="J33" s="40"/>
      <c r="K33" s="41">
        <f>SUM(K34:K38)</f>
        <v>32488.056400000001</v>
      </c>
      <c r="L33" s="41">
        <f t="shared" ref="L33:N33" si="10">SUM(L34:L38)</f>
        <v>0</v>
      </c>
      <c r="M33" s="41">
        <f t="shared" si="10"/>
        <v>0</v>
      </c>
      <c r="N33" s="41">
        <f t="shared" si="10"/>
        <v>32488.056400000001</v>
      </c>
      <c r="O33" s="118"/>
      <c r="P33" s="118"/>
      <c r="Q33" s="118"/>
      <c r="R33" s="118"/>
      <c r="S33" s="42"/>
    </row>
    <row r="34" spans="2:19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08'!K27</f>
        <v>0</v>
      </c>
      <c r="H34" s="116">
        <f t="shared" si="3"/>
        <v>0</v>
      </c>
      <c r="I34" s="116">
        <f t="shared" si="4"/>
        <v>0</v>
      </c>
      <c r="J34" s="27">
        <f>G34+'[2]BM 07'!J34</f>
        <v>2.0699999999999998</v>
      </c>
      <c r="K34" s="28">
        <f>$E34*F34</f>
        <v>209.00789999999998</v>
      </c>
      <c r="L34" s="28">
        <f t="shared" si="8"/>
        <v>0</v>
      </c>
      <c r="M34" s="28">
        <f t="shared" si="8"/>
        <v>0</v>
      </c>
      <c r="N34" s="28">
        <f t="shared" si="8"/>
        <v>209.00789999999998</v>
      </c>
      <c r="O34" s="117"/>
      <c r="P34" s="117"/>
      <c r="Q34" s="117"/>
      <c r="R34" s="117"/>
      <c r="S34" s="4"/>
    </row>
    <row r="35" spans="2:19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08'!K28</f>
        <v>0</v>
      </c>
      <c r="H35" s="116">
        <f t="shared" si="3"/>
        <v>0</v>
      </c>
      <c r="I35" s="116">
        <f t="shared" si="4"/>
        <v>0</v>
      </c>
      <c r="J35" s="27">
        <f>G35+'[2]BM 07'!J35</f>
        <v>212.53</v>
      </c>
      <c r="K35" s="28">
        <f>$E35*F35</f>
        <v>6110.2375000000002</v>
      </c>
      <c r="L35" s="28">
        <f t="shared" si="8"/>
        <v>0</v>
      </c>
      <c r="M35" s="28">
        <f t="shared" si="8"/>
        <v>0</v>
      </c>
      <c r="N35" s="28">
        <f t="shared" si="8"/>
        <v>6110.2375000000002</v>
      </c>
      <c r="O35" s="117"/>
      <c r="P35" s="117"/>
      <c r="Q35" s="117"/>
      <c r="R35" s="117"/>
      <c r="S35" s="4"/>
    </row>
    <row r="36" spans="2:19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08'!K29</f>
        <v>0</v>
      </c>
      <c r="H36" s="116">
        <f t="shared" si="3"/>
        <v>0</v>
      </c>
      <c r="I36" s="116">
        <f t="shared" si="4"/>
        <v>0</v>
      </c>
      <c r="J36" s="27">
        <f>G36+'[2]BM 07'!J36</f>
        <v>1114.3</v>
      </c>
      <c r="K36" s="28">
        <f>$E36*F36</f>
        <v>14017.894</v>
      </c>
      <c r="L36" s="28">
        <f t="shared" si="8"/>
        <v>0</v>
      </c>
      <c r="M36" s="28">
        <f t="shared" si="8"/>
        <v>0</v>
      </c>
      <c r="N36" s="28">
        <f t="shared" si="8"/>
        <v>14017.894</v>
      </c>
      <c r="O36" s="117"/>
      <c r="P36" s="117"/>
      <c r="Q36" s="117"/>
      <c r="R36" s="117"/>
      <c r="S36" s="4"/>
    </row>
    <row r="37" spans="2:19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08'!K30</f>
        <v>0</v>
      </c>
      <c r="H37" s="116">
        <f t="shared" si="3"/>
        <v>0</v>
      </c>
      <c r="I37" s="116">
        <f t="shared" si="4"/>
        <v>0</v>
      </c>
      <c r="J37" s="27">
        <f>G37+'[2]BM 07'!J37</f>
        <v>225.7</v>
      </c>
      <c r="K37" s="28">
        <f>$E37*F37</f>
        <v>1762.7169999999999</v>
      </c>
      <c r="L37" s="28">
        <f t="shared" si="8"/>
        <v>0</v>
      </c>
      <c r="M37" s="28">
        <f t="shared" si="8"/>
        <v>0</v>
      </c>
      <c r="N37" s="28">
        <f t="shared" si="8"/>
        <v>1762.7169999999999</v>
      </c>
      <c r="O37" s="117"/>
      <c r="P37" s="117"/>
      <c r="Q37" s="117"/>
      <c r="R37" s="117"/>
      <c r="S37" s="4"/>
    </row>
    <row r="38" spans="2:19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08'!K31</f>
        <v>0</v>
      </c>
      <c r="H38" s="116">
        <f t="shared" si="3"/>
        <v>0</v>
      </c>
      <c r="I38" s="116">
        <f t="shared" si="4"/>
        <v>0</v>
      </c>
      <c r="J38" s="27">
        <f>G38+'[2]BM 07'!J38</f>
        <v>20</v>
      </c>
      <c r="K38" s="28">
        <f>$E38*F38</f>
        <v>10388.199999999999</v>
      </c>
      <c r="L38" s="28">
        <f t="shared" si="8"/>
        <v>0</v>
      </c>
      <c r="M38" s="28">
        <f t="shared" si="8"/>
        <v>0</v>
      </c>
      <c r="N38" s="28">
        <f t="shared" si="8"/>
        <v>10388.199999999999</v>
      </c>
      <c r="O38" s="117"/>
      <c r="P38" s="117"/>
      <c r="Q38" s="117"/>
      <c r="R38" s="117"/>
      <c r="S38" s="4"/>
    </row>
    <row r="39" spans="2:19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6"/>
      <c r="J39" s="46"/>
      <c r="K39" s="41">
        <f>SUM(K40:K47)</f>
        <v>71976.009500000015</v>
      </c>
      <c r="L39" s="41">
        <f t="shared" ref="L39:N39" si="11">SUM(L40:L47)</f>
        <v>0</v>
      </c>
      <c r="M39" s="41">
        <f t="shared" si="11"/>
        <v>3415.6671000000001</v>
      </c>
      <c r="N39" s="41">
        <f t="shared" si="11"/>
        <v>68560.342400000009</v>
      </c>
      <c r="O39" s="118"/>
      <c r="P39" s="118"/>
      <c r="Q39" s="118"/>
      <c r="R39" s="118"/>
      <c r="S39" s="4"/>
    </row>
    <row r="40" spans="2:19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08'!K33</f>
        <v>0</v>
      </c>
      <c r="H40" s="116">
        <f t="shared" si="3"/>
        <v>0</v>
      </c>
      <c r="I40" s="116">
        <f t="shared" si="4"/>
        <v>0</v>
      </c>
      <c r="J40" s="27">
        <f>G40+'[2]BM 07'!J40</f>
        <v>324.26</v>
      </c>
      <c r="K40" s="28">
        <f t="shared" ref="K40:K47" si="12">$E40*F40</f>
        <v>11300.460999999999</v>
      </c>
      <c r="L40" s="28">
        <f t="shared" si="8"/>
        <v>0</v>
      </c>
      <c r="M40" s="28">
        <f t="shared" si="8"/>
        <v>0</v>
      </c>
      <c r="N40" s="28">
        <f t="shared" si="8"/>
        <v>11300.460999999999</v>
      </c>
      <c r="O40" s="117"/>
      <c r="P40" s="117"/>
      <c r="Q40" s="117"/>
      <c r="R40" s="117"/>
      <c r="S40" s="4"/>
    </row>
    <row r="41" spans="2:19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08'!K34</f>
        <v>0</v>
      </c>
      <c r="H41" s="116">
        <f t="shared" si="3"/>
        <v>0</v>
      </c>
      <c r="I41" s="116">
        <f t="shared" si="4"/>
        <v>0</v>
      </c>
      <c r="J41" s="27">
        <f>G41+'[2]BM 07'!J41</f>
        <v>1569.8000000000002</v>
      </c>
      <c r="K41" s="28">
        <f t="shared" si="12"/>
        <v>19748.083999999999</v>
      </c>
      <c r="L41" s="28">
        <f t="shared" si="8"/>
        <v>0</v>
      </c>
      <c r="M41" s="28">
        <f t="shared" si="8"/>
        <v>0</v>
      </c>
      <c r="N41" s="28">
        <f t="shared" si="8"/>
        <v>19748.084000000003</v>
      </c>
      <c r="O41" s="117"/>
      <c r="P41" s="117"/>
      <c r="Q41" s="117"/>
      <c r="R41" s="117"/>
      <c r="S41" s="4"/>
    </row>
    <row r="42" spans="2:19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08'!K35</f>
        <v>0</v>
      </c>
      <c r="H42" s="116">
        <f t="shared" si="3"/>
        <v>0</v>
      </c>
      <c r="I42" s="116">
        <f t="shared" si="4"/>
        <v>0</v>
      </c>
      <c r="J42" s="27">
        <f>G42+'[2]BM 07'!J42</f>
        <v>379.5</v>
      </c>
      <c r="K42" s="28">
        <f t="shared" si="12"/>
        <v>2963.895</v>
      </c>
      <c r="L42" s="28">
        <f t="shared" si="8"/>
        <v>0</v>
      </c>
      <c r="M42" s="28">
        <f t="shared" si="8"/>
        <v>0</v>
      </c>
      <c r="N42" s="28">
        <f t="shared" si="8"/>
        <v>2963.895</v>
      </c>
      <c r="O42" s="117"/>
      <c r="P42" s="117"/>
      <c r="Q42" s="117"/>
      <c r="R42" s="117"/>
      <c r="S42" s="4"/>
    </row>
    <row r="43" spans="2:19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08'!K36</f>
        <v>0</v>
      </c>
      <c r="H43" s="116">
        <f t="shared" si="3"/>
        <v>0</v>
      </c>
      <c r="I43" s="116">
        <f t="shared" si="4"/>
        <v>0</v>
      </c>
      <c r="J43" s="27">
        <f>G43+'[2]BM 07'!J43</f>
        <v>18.189999999999998</v>
      </c>
      <c r="K43" s="28">
        <f t="shared" si="12"/>
        <v>6276.2776000000013</v>
      </c>
      <c r="L43" s="28">
        <f t="shared" si="8"/>
        <v>0</v>
      </c>
      <c r="M43" s="28">
        <f t="shared" si="8"/>
        <v>0</v>
      </c>
      <c r="N43" s="28">
        <f t="shared" si="8"/>
        <v>6276.2775999999994</v>
      </c>
      <c r="O43" s="117"/>
      <c r="P43" s="117"/>
      <c r="Q43" s="117"/>
      <c r="R43" s="117"/>
      <c r="S43" s="4"/>
    </row>
    <row r="44" spans="2:19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08'!K37</f>
        <v>0</v>
      </c>
      <c r="H44" s="116">
        <f t="shared" si="3"/>
        <v>0</v>
      </c>
      <c r="I44" s="116">
        <f t="shared" si="4"/>
        <v>0</v>
      </c>
      <c r="J44" s="27">
        <f>G44+'[2]BM 07'!J44</f>
        <v>18.189999999999998</v>
      </c>
      <c r="K44" s="28">
        <f t="shared" si="12"/>
        <v>2396.8963000000003</v>
      </c>
      <c r="L44" s="28">
        <f t="shared" si="8"/>
        <v>0</v>
      </c>
      <c r="M44" s="28">
        <f t="shared" si="8"/>
        <v>0</v>
      </c>
      <c r="N44" s="28">
        <f t="shared" si="8"/>
        <v>2396.8962999999999</v>
      </c>
      <c r="O44" s="117"/>
      <c r="P44" s="117"/>
      <c r="Q44" s="117"/>
      <c r="R44" s="117"/>
      <c r="S44" s="4"/>
    </row>
    <row r="45" spans="2:19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08'!K38</f>
        <v>0</v>
      </c>
      <c r="H45" s="116">
        <f t="shared" si="3"/>
        <v>0</v>
      </c>
      <c r="I45" s="116">
        <f t="shared" si="4"/>
        <v>0</v>
      </c>
      <c r="J45" s="27">
        <f>G45+'[2]BM 07'!J45</f>
        <v>276.43</v>
      </c>
      <c r="K45" s="28">
        <f t="shared" si="12"/>
        <v>23502.078600000001</v>
      </c>
      <c r="L45" s="28">
        <f t="shared" si="8"/>
        <v>0</v>
      </c>
      <c r="M45" s="28">
        <f t="shared" si="8"/>
        <v>0</v>
      </c>
      <c r="N45" s="28">
        <f t="shared" si="8"/>
        <v>23502.078600000001</v>
      </c>
      <c r="O45" s="117"/>
      <c r="P45" s="117"/>
      <c r="Q45" s="117"/>
      <c r="R45" s="117"/>
      <c r="S45" s="4"/>
    </row>
    <row r="46" spans="2:19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08'!K39</f>
        <v>0</v>
      </c>
      <c r="H46" s="116">
        <f t="shared" si="3"/>
        <v>0</v>
      </c>
      <c r="I46" s="116">
        <f t="shared" si="4"/>
        <v>19.520000000000003</v>
      </c>
      <c r="J46" s="27">
        <f>G46+'[2]BM 07'!J46</f>
        <v>5.7799999999999994</v>
      </c>
      <c r="K46" s="28">
        <f t="shared" si="12"/>
        <v>2541.8910000000001</v>
      </c>
      <c r="L46" s="28">
        <f t="shared" si="8"/>
        <v>0</v>
      </c>
      <c r="M46" s="28">
        <f t="shared" si="8"/>
        <v>1961.1744000000003</v>
      </c>
      <c r="N46" s="28">
        <f t="shared" si="8"/>
        <v>580.71659999999997</v>
      </c>
      <c r="O46" s="117"/>
      <c r="P46" s="117"/>
      <c r="Q46" s="117"/>
      <c r="R46" s="117"/>
      <c r="S46" s="4"/>
    </row>
    <row r="47" spans="2:19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08'!K40</f>
        <v>0</v>
      </c>
      <c r="H47" s="116">
        <f t="shared" si="3"/>
        <v>0</v>
      </c>
      <c r="I47" s="116">
        <f t="shared" si="4"/>
        <v>68.19</v>
      </c>
      <c r="J47" s="27">
        <f>G47+'[2]BM 07'!J47</f>
        <v>84.009999999999991</v>
      </c>
      <c r="K47" s="28">
        <f t="shared" si="12"/>
        <v>3246.4259999999995</v>
      </c>
      <c r="L47" s="28">
        <f t="shared" si="8"/>
        <v>0</v>
      </c>
      <c r="M47" s="28">
        <f t="shared" si="8"/>
        <v>1454.4926999999998</v>
      </c>
      <c r="N47" s="28">
        <f t="shared" si="8"/>
        <v>1791.9332999999997</v>
      </c>
      <c r="O47" s="117"/>
      <c r="P47" s="117"/>
      <c r="Q47" s="117"/>
      <c r="R47" s="117"/>
      <c r="S47" s="4"/>
    </row>
    <row r="48" spans="2:19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3"/>
      <c r="J48" s="33"/>
      <c r="K48" s="34">
        <f>K49+K51</f>
        <v>48988.743999999999</v>
      </c>
      <c r="L48" s="34">
        <f t="shared" ref="L48:N48" si="13">L49+L51</f>
        <v>0</v>
      </c>
      <c r="M48" s="34">
        <f t="shared" si="13"/>
        <v>5597.5808000000015</v>
      </c>
      <c r="N48" s="34">
        <f t="shared" si="13"/>
        <v>43391.163199999995</v>
      </c>
      <c r="O48" s="115">
        <f>N48+M48-L48</f>
        <v>48988.743999999999</v>
      </c>
      <c r="P48" s="115"/>
      <c r="Q48" s="115"/>
      <c r="R48" s="115"/>
      <c r="S48" s="4"/>
    </row>
    <row r="49" spans="2:19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08'!K42</f>
        <v>0</v>
      </c>
      <c r="H49" s="116">
        <f t="shared" si="3"/>
        <v>0</v>
      </c>
      <c r="I49" s="116">
        <f t="shared" si="4"/>
        <v>79.720000000000027</v>
      </c>
      <c r="J49" s="27">
        <f>G49+'[2]BM 07'!J49</f>
        <v>711.18999999999994</v>
      </c>
      <c r="K49" s="28">
        <f>$E49*F49</f>
        <v>46948.417600000001</v>
      </c>
      <c r="L49" s="28">
        <f t="shared" si="8"/>
        <v>0</v>
      </c>
      <c r="M49" s="28">
        <f t="shared" si="8"/>
        <v>4732.1792000000014</v>
      </c>
      <c r="N49" s="28">
        <f>$E49*J49</f>
        <v>42216.238399999995</v>
      </c>
      <c r="O49" s="117"/>
      <c r="P49" s="117"/>
      <c r="Q49" s="117"/>
      <c r="R49" s="117"/>
      <c r="S49" s="4"/>
    </row>
    <row r="50" spans="2:19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6"/>
      <c r="J50" s="46"/>
      <c r="K50" s="41">
        <f>SUBTOTAL(9,K51:K51)</f>
        <v>2040.3263999999999</v>
      </c>
      <c r="L50" s="41">
        <f t="shared" ref="L50:N50" si="14">SUBTOTAL(9,L51:L51)</f>
        <v>0</v>
      </c>
      <c r="M50" s="41">
        <f t="shared" si="14"/>
        <v>865.40159999999992</v>
      </c>
      <c r="N50" s="41">
        <f t="shared" si="14"/>
        <v>1174.9248</v>
      </c>
      <c r="O50" s="118"/>
      <c r="P50" s="118"/>
      <c r="Q50" s="118"/>
      <c r="R50" s="118"/>
      <c r="S50" s="4"/>
    </row>
    <row r="51" spans="2:19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08'!K44</f>
        <v>0</v>
      </c>
      <c r="H51" s="116">
        <f t="shared" si="3"/>
        <v>0</v>
      </c>
      <c r="I51" s="116">
        <f t="shared" si="4"/>
        <v>8.2199999999999989</v>
      </c>
      <c r="J51" s="27">
        <f>G51+'[2]BM 07'!J51</f>
        <v>11.16</v>
      </c>
      <c r="K51" s="28">
        <f>$E51*F51</f>
        <v>2040.3263999999999</v>
      </c>
      <c r="L51" s="28">
        <f t="shared" si="8"/>
        <v>0</v>
      </c>
      <c r="M51" s="28">
        <f t="shared" si="8"/>
        <v>865.40159999999992</v>
      </c>
      <c r="N51" s="28">
        <f t="shared" si="8"/>
        <v>1174.9248</v>
      </c>
      <c r="O51" s="117"/>
      <c r="P51" s="117"/>
      <c r="Q51" s="117"/>
      <c r="R51" s="117"/>
      <c r="S51" s="4"/>
    </row>
    <row r="52" spans="2:19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3"/>
      <c r="J52" s="33"/>
      <c r="K52" s="34">
        <f>SUM(K53:K55)</f>
        <v>1373.8719999999998</v>
      </c>
      <c r="L52" s="34">
        <f t="shared" ref="L52:N52" si="15">SUM(L53:L55)</f>
        <v>4501.6994000000004</v>
      </c>
      <c r="M52" s="34">
        <f t="shared" si="15"/>
        <v>124.95599999999993</v>
      </c>
      <c r="N52" s="34">
        <f t="shared" si="15"/>
        <v>5750.6154000000006</v>
      </c>
      <c r="O52" s="115">
        <f>N52+M52-L52</f>
        <v>1373.8720000000003</v>
      </c>
      <c r="P52" s="115"/>
      <c r="Q52" s="115"/>
      <c r="R52" s="115"/>
      <c r="S52" s="4"/>
    </row>
    <row r="53" spans="2:19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08'!K46</f>
        <v>0</v>
      </c>
      <c r="H53" s="116">
        <f t="shared" si="3"/>
        <v>0</v>
      </c>
      <c r="I53" s="116">
        <f t="shared" si="4"/>
        <v>14.462499999999991</v>
      </c>
      <c r="J53" s="27">
        <f>G53+'[2]BM 07'!J53</f>
        <v>127.8875</v>
      </c>
      <c r="K53" s="28">
        <f>$E53*F53</f>
        <v>1229.904</v>
      </c>
      <c r="L53" s="28">
        <f t="shared" si="8"/>
        <v>0</v>
      </c>
      <c r="M53" s="28">
        <f t="shared" si="8"/>
        <v>124.95599999999993</v>
      </c>
      <c r="N53" s="28">
        <f t="shared" si="8"/>
        <v>1104.9480000000001</v>
      </c>
      <c r="O53" s="117"/>
      <c r="P53" s="117"/>
      <c r="Q53" s="117"/>
      <c r="R53" s="117"/>
      <c r="S53" s="4"/>
    </row>
    <row r="54" spans="2:19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08'!K47</f>
        <v>0</v>
      </c>
      <c r="H54" s="116">
        <f t="shared" si="3"/>
        <v>50.03</v>
      </c>
      <c r="I54" s="116">
        <f t="shared" si="4"/>
        <v>0</v>
      </c>
      <c r="J54" s="27">
        <f>G54+'[2]BM 07'!J54</f>
        <v>51.63</v>
      </c>
      <c r="K54" s="28">
        <f>$E54*F54</f>
        <v>103.55200000000001</v>
      </c>
      <c r="L54" s="28">
        <f t="shared" si="8"/>
        <v>3237.9416000000001</v>
      </c>
      <c r="M54" s="28">
        <f t="shared" si="8"/>
        <v>0</v>
      </c>
      <c r="N54" s="28">
        <f t="shared" si="8"/>
        <v>3341.4936000000002</v>
      </c>
      <c r="O54" s="117"/>
      <c r="P54" s="117"/>
      <c r="Q54" s="117"/>
      <c r="R54" s="117"/>
      <c r="S54" s="4"/>
    </row>
    <row r="55" spans="2:19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08'!K48</f>
        <v>0</v>
      </c>
      <c r="H55" s="116">
        <f t="shared" si="3"/>
        <v>50.03</v>
      </c>
      <c r="I55" s="116">
        <f t="shared" si="4"/>
        <v>0</v>
      </c>
      <c r="J55" s="27">
        <f>G55+'[2]BM 07'!J55</f>
        <v>51.63</v>
      </c>
      <c r="K55" s="28">
        <f>$E55*F55</f>
        <v>40.416000000000004</v>
      </c>
      <c r="L55" s="28">
        <f t="shared" si="8"/>
        <v>1263.7578000000001</v>
      </c>
      <c r="M55" s="28">
        <f t="shared" si="8"/>
        <v>0</v>
      </c>
      <c r="N55" s="28">
        <f t="shared" si="8"/>
        <v>1304.1738000000003</v>
      </c>
      <c r="O55" s="117"/>
      <c r="P55" s="117"/>
      <c r="Q55" s="117"/>
      <c r="R55" s="117"/>
      <c r="S55" s="4"/>
    </row>
    <row r="56" spans="2:19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3"/>
      <c r="J56" s="33"/>
      <c r="K56" s="34">
        <f>K57+K68+K77+K84</f>
        <v>151819.2959</v>
      </c>
      <c r="L56" s="34">
        <f t="shared" ref="L56:N56" si="16">L57+L68+L77+L84</f>
        <v>2775.7767424999984</v>
      </c>
      <c r="M56" s="34">
        <f t="shared" si="16"/>
        <v>19652.152999999998</v>
      </c>
      <c r="N56" s="34">
        <f t="shared" si="16"/>
        <v>134942.9196425</v>
      </c>
      <c r="O56" s="115">
        <f>N56+M56-L56</f>
        <v>151819.2959</v>
      </c>
      <c r="P56" s="115"/>
      <c r="Q56" s="115"/>
      <c r="R56" s="115"/>
      <c r="S56" s="4"/>
    </row>
    <row r="57" spans="2:19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6"/>
      <c r="J57" s="46"/>
      <c r="K57" s="41">
        <f>SUM(K58:K67)</f>
        <v>55055.659899999991</v>
      </c>
      <c r="L57" s="41">
        <f t="shared" ref="L57:N57" si="17">SUM(L58:L67)</f>
        <v>2775.7767424999984</v>
      </c>
      <c r="M57" s="41">
        <f t="shared" si="17"/>
        <v>25.01310000000019</v>
      </c>
      <c r="N57" s="41">
        <f t="shared" si="17"/>
        <v>57806.423542499993</v>
      </c>
      <c r="O57" s="118"/>
      <c r="P57" s="118"/>
      <c r="Q57" s="118"/>
      <c r="R57" s="118"/>
      <c r="S57" s="4"/>
    </row>
    <row r="58" spans="2:19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'[2]Memória 08'!K51</f>
        <v>0</v>
      </c>
      <c r="H58" s="116">
        <f t="shared" si="3"/>
        <v>24.460000000000008</v>
      </c>
      <c r="I58" s="116">
        <f t="shared" si="4"/>
        <v>0</v>
      </c>
      <c r="J58" s="27">
        <f>G58+'[2]BM 07'!J58</f>
        <v>258.81</v>
      </c>
      <c r="K58" s="28">
        <f t="shared" ref="K58:K67" si="18">$E58*F58</f>
        <v>8975.6049999999996</v>
      </c>
      <c r="L58" s="28">
        <f t="shared" si="8"/>
        <v>936.81800000000021</v>
      </c>
      <c r="M58" s="28">
        <f t="shared" si="8"/>
        <v>0</v>
      </c>
      <c r="N58" s="28">
        <f t="shared" si="8"/>
        <v>9912.4229999999989</v>
      </c>
      <c r="O58" s="117"/>
      <c r="P58" s="117"/>
      <c r="Q58" s="117"/>
      <c r="R58" s="117"/>
      <c r="S58" s="4"/>
    </row>
    <row r="59" spans="2:19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08'!K52</f>
        <v>0</v>
      </c>
      <c r="H59" s="116">
        <f t="shared" si="3"/>
        <v>0</v>
      </c>
      <c r="I59" s="116">
        <f t="shared" si="4"/>
        <v>0</v>
      </c>
      <c r="J59" s="27">
        <f>G59+'[2]BM 07'!J59</f>
        <v>256.24</v>
      </c>
      <c r="K59" s="28">
        <f t="shared" si="18"/>
        <v>4586.6959999999999</v>
      </c>
      <c r="L59" s="28">
        <f t="shared" si="8"/>
        <v>0</v>
      </c>
      <c r="M59" s="28">
        <f t="shared" si="8"/>
        <v>0</v>
      </c>
      <c r="N59" s="28">
        <f t="shared" si="8"/>
        <v>4586.6959999999999</v>
      </c>
      <c r="O59" s="117"/>
      <c r="P59" s="117"/>
      <c r="Q59" s="117"/>
      <c r="R59" s="117"/>
      <c r="S59" s="4"/>
    </row>
    <row r="60" spans="2:19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08'!K53</f>
        <v>0</v>
      </c>
      <c r="H60" s="116">
        <f t="shared" si="3"/>
        <v>11.846749999999986</v>
      </c>
      <c r="I60" s="116">
        <f t="shared" si="4"/>
        <v>0</v>
      </c>
      <c r="J60" s="27">
        <f>G60+'[2]BM 07'!J60</f>
        <v>225.89675</v>
      </c>
      <c r="K60" s="28">
        <f t="shared" si="18"/>
        <v>7814.9655000000002</v>
      </c>
      <c r="L60" s="28">
        <f t="shared" si="8"/>
        <v>432.52484249999947</v>
      </c>
      <c r="M60" s="28">
        <f t="shared" si="8"/>
        <v>0</v>
      </c>
      <c r="N60" s="28">
        <f t="shared" si="8"/>
        <v>8247.4903424999993</v>
      </c>
      <c r="O60" s="117"/>
      <c r="P60" s="117"/>
      <c r="Q60" s="117"/>
      <c r="R60" s="117"/>
      <c r="S60" s="4"/>
    </row>
    <row r="61" spans="2:19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08'!K54</f>
        <v>0</v>
      </c>
      <c r="H61" s="116">
        <f t="shared" si="3"/>
        <v>6.5549999999999926</v>
      </c>
      <c r="I61" s="116">
        <f t="shared" si="4"/>
        <v>0</v>
      </c>
      <c r="J61" s="27">
        <f>G61+'[2]BM 07'!J61</f>
        <v>95.974999999999994</v>
      </c>
      <c r="K61" s="28">
        <f t="shared" si="18"/>
        <v>4580.0923999999995</v>
      </c>
      <c r="L61" s="28">
        <f t="shared" si="8"/>
        <v>335.74709999999959</v>
      </c>
      <c r="M61" s="28">
        <f t="shared" si="8"/>
        <v>0</v>
      </c>
      <c r="N61" s="28">
        <f t="shared" si="8"/>
        <v>4915.8395</v>
      </c>
      <c r="O61" s="117"/>
      <c r="P61" s="117"/>
      <c r="Q61" s="117"/>
      <c r="R61" s="117"/>
      <c r="S61" s="4"/>
    </row>
    <row r="62" spans="2:19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08'!K55</f>
        <v>0</v>
      </c>
      <c r="H62" s="116">
        <f t="shared" si="3"/>
        <v>0</v>
      </c>
      <c r="I62" s="116">
        <f t="shared" si="4"/>
        <v>0</v>
      </c>
      <c r="J62" s="27">
        <f>G62+'[2]BM 07'!J62</f>
        <v>30</v>
      </c>
      <c r="K62" s="28">
        <f t="shared" si="18"/>
        <v>1510.8</v>
      </c>
      <c r="L62" s="28">
        <f t="shared" si="8"/>
        <v>0</v>
      </c>
      <c r="M62" s="28">
        <f t="shared" si="8"/>
        <v>0</v>
      </c>
      <c r="N62" s="28">
        <f t="shared" si="8"/>
        <v>1510.8</v>
      </c>
      <c r="O62" s="117"/>
      <c r="P62" s="117"/>
      <c r="Q62" s="117"/>
      <c r="R62" s="117"/>
      <c r="S62" s="4"/>
    </row>
    <row r="63" spans="2:19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08'!K56</f>
        <v>289.64999999999998</v>
      </c>
      <c r="H63" s="116">
        <f t="shared" si="3"/>
        <v>0</v>
      </c>
      <c r="I63" s="116">
        <f t="shared" si="4"/>
        <v>0</v>
      </c>
      <c r="J63" s="27">
        <f>G63+'[2]BM 07'!J63</f>
        <v>289.64999999999998</v>
      </c>
      <c r="K63" s="28">
        <f t="shared" si="18"/>
        <v>2829.8804999999998</v>
      </c>
      <c r="L63" s="28">
        <f t="shared" si="8"/>
        <v>0</v>
      </c>
      <c r="M63" s="28">
        <f t="shared" si="8"/>
        <v>0</v>
      </c>
      <c r="N63" s="28">
        <f t="shared" si="8"/>
        <v>2829.8804999999998</v>
      </c>
      <c r="O63" s="117"/>
      <c r="P63" s="117"/>
      <c r="Q63" s="117"/>
      <c r="R63" s="117"/>
      <c r="S63" s="4"/>
    </row>
    <row r="64" spans="2:19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08'!K57</f>
        <v>0</v>
      </c>
      <c r="H64" s="116">
        <f t="shared" si="3"/>
        <v>4.2999999999999972</v>
      </c>
      <c r="I64" s="116">
        <f t="shared" si="4"/>
        <v>0</v>
      </c>
      <c r="J64" s="27">
        <f>G64+'[2]BM 07'!J64</f>
        <v>34.299999999999997</v>
      </c>
      <c r="K64" s="28">
        <f t="shared" si="18"/>
        <v>1180.2</v>
      </c>
      <c r="L64" s="28">
        <f t="shared" si="8"/>
        <v>169.16199999999989</v>
      </c>
      <c r="M64" s="28">
        <f t="shared" si="8"/>
        <v>0</v>
      </c>
      <c r="N64" s="28">
        <f t="shared" si="8"/>
        <v>1349.3620000000001</v>
      </c>
      <c r="O64" s="117"/>
      <c r="P64" s="117"/>
      <c r="Q64" s="117"/>
      <c r="R64" s="117"/>
      <c r="S64" s="4"/>
    </row>
    <row r="65" spans="2:19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08'!K58</f>
        <v>0</v>
      </c>
      <c r="H65" s="116">
        <f t="shared" si="3"/>
        <v>11.319999999999993</v>
      </c>
      <c r="I65" s="116">
        <f t="shared" si="4"/>
        <v>0</v>
      </c>
      <c r="J65" s="27">
        <f>G65+'[2]BM 07'!J65</f>
        <v>245.67</v>
      </c>
      <c r="K65" s="28">
        <f t="shared" si="18"/>
        <v>18663.633999999998</v>
      </c>
      <c r="L65" s="28">
        <f t="shared" si="8"/>
        <v>901.52479999999946</v>
      </c>
      <c r="M65" s="28">
        <f t="shared" si="8"/>
        <v>0</v>
      </c>
      <c r="N65" s="28">
        <f t="shared" si="8"/>
        <v>19565.158799999997</v>
      </c>
      <c r="O65" s="117"/>
      <c r="P65" s="117"/>
      <c r="Q65" s="117"/>
      <c r="R65" s="117"/>
      <c r="S65" s="4"/>
    </row>
    <row r="66" spans="2:19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08'!K59</f>
        <v>0</v>
      </c>
      <c r="H66" s="116">
        <f t="shared" si="3"/>
        <v>0</v>
      </c>
      <c r="I66" s="116">
        <f t="shared" si="4"/>
        <v>0</v>
      </c>
      <c r="J66" s="27">
        <f>G66+'[2]BM 07'!J66</f>
        <v>204.25</v>
      </c>
      <c r="K66" s="28">
        <f t="shared" si="18"/>
        <v>3317.0199999999995</v>
      </c>
      <c r="L66" s="28">
        <f t="shared" si="8"/>
        <v>0</v>
      </c>
      <c r="M66" s="28">
        <f t="shared" si="8"/>
        <v>0</v>
      </c>
      <c r="N66" s="28">
        <f t="shared" si="8"/>
        <v>3317.0199999999995</v>
      </c>
      <c r="O66" s="117"/>
      <c r="P66" s="117"/>
      <c r="Q66" s="117"/>
      <c r="R66" s="117"/>
      <c r="S66" s="4"/>
    </row>
    <row r="67" spans="2:19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08'!K60</f>
        <v>0</v>
      </c>
      <c r="H67" s="116">
        <f t="shared" si="3"/>
        <v>0</v>
      </c>
      <c r="I67" s="116">
        <f t="shared" si="4"/>
        <v>0.43000000000000327</v>
      </c>
      <c r="J67" s="27">
        <f>G67+'[2]BM 07'!J67</f>
        <v>27.019999999999996</v>
      </c>
      <c r="K67" s="28">
        <f t="shared" si="18"/>
        <v>1596.7665</v>
      </c>
      <c r="L67" s="28">
        <f t="shared" si="8"/>
        <v>0</v>
      </c>
      <c r="M67" s="28">
        <f t="shared" si="8"/>
        <v>25.01310000000019</v>
      </c>
      <c r="N67" s="28">
        <f t="shared" si="8"/>
        <v>1571.7533999999998</v>
      </c>
      <c r="O67" s="117"/>
      <c r="P67" s="117"/>
      <c r="Q67" s="117"/>
      <c r="R67" s="117"/>
      <c r="S67" s="4"/>
    </row>
    <row r="68" spans="2:19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6"/>
      <c r="J68" s="46"/>
      <c r="K68" s="41">
        <f>SUM(K69:K76)</f>
        <v>88744.272500000021</v>
      </c>
      <c r="L68" s="41">
        <f t="shared" ref="L68:N68" si="19">SUM(L69:L76)</f>
        <v>0</v>
      </c>
      <c r="M68" s="41">
        <f t="shared" si="19"/>
        <v>18760.974899999997</v>
      </c>
      <c r="N68" s="41">
        <f t="shared" si="19"/>
        <v>69983.297600000005</v>
      </c>
      <c r="O68" s="118"/>
      <c r="P68" s="118"/>
      <c r="Q68" s="118"/>
      <c r="R68" s="118"/>
      <c r="S68" s="4"/>
    </row>
    <row r="69" spans="2:19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08'!K62</f>
        <v>0</v>
      </c>
      <c r="H69" s="116">
        <f t="shared" si="3"/>
        <v>0</v>
      </c>
      <c r="I69" s="116">
        <f t="shared" si="4"/>
        <v>0</v>
      </c>
      <c r="J69" s="27">
        <f>G69+'[2]BM 07'!J69</f>
        <v>678.77</v>
      </c>
      <c r="K69" s="28">
        <f t="shared" ref="K69:K76" si="20">$E69*F69</f>
        <v>3061.2526999999995</v>
      </c>
      <c r="L69" s="28">
        <f t="shared" si="8"/>
        <v>0</v>
      </c>
      <c r="M69" s="28">
        <f t="shared" si="8"/>
        <v>0</v>
      </c>
      <c r="N69" s="28">
        <f t="shared" si="8"/>
        <v>3061.2526999999995</v>
      </c>
      <c r="O69" s="117"/>
      <c r="P69" s="117"/>
      <c r="Q69" s="117"/>
      <c r="R69" s="117"/>
      <c r="S69" s="4"/>
    </row>
    <row r="70" spans="2:19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08'!K63</f>
        <v>0</v>
      </c>
      <c r="H70" s="116">
        <f t="shared" si="3"/>
        <v>0</v>
      </c>
      <c r="I70" s="116">
        <f t="shared" si="4"/>
        <v>243.36999999999989</v>
      </c>
      <c r="J70" s="27">
        <f>G70+'[2]BM 07'!J70</f>
        <v>655.67000000000007</v>
      </c>
      <c r="K70" s="28">
        <f t="shared" si="20"/>
        <v>2724.0911999999998</v>
      </c>
      <c r="L70" s="28">
        <f t="shared" si="8"/>
        <v>0</v>
      </c>
      <c r="M70" s="28">
        <f t="shared" si="8"/>
        <v>737.41109999999958</v>
      </c>
      <c r="N70" s="28">
        <f t="shared" si="8"/>
        <v>1986.6801</v>
      </c>
      <c r="O70" s="117"/>
      <c r="P70" s="117"/>
      <c r="Q70" s="117"/>
      <c r="R70" s="117"/>
      <c r="S70" s="4"/>
    </row>
    <row r="71" spans="2:19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08'!K64</f>
        <v>0</v>
      </c>
      <c r="H71" s="116">
        <f t="shared" si="3"/>
        <v>0</v>
      </c>
      <c r="I71" s="116">
        <f t="shared" si="4"/>
        <v>243.36999999999989</v>
      </c>
      <c r="J71" s="27">
        <f>G71+'[2]BM 07'!J71</f>
        <v>1334.44</v>
      </c>
      <c r="K71" s="28">
        <f t="shared" si="20"/>
        <v>35879.399399999995</v>
      </c>
      <c r="L71" s="28">
        <f t="shared" si="8"/>
        <v>0</v>
      </c>
      <c r="M71" s="28">
        <f t="shared" si="8"/>
        <v>5534.2337999999972</v>
      </c>
      <c r="N71" s="28">
        <f t="shared" si="8"/>
        <v>30345.1656</v>
      </c>
      <c r="O71" s="117"/>
      <c r="P71" s="117"/>
      <c r="Q71" s="117"/>
      <c r="R71" s="117"/>
      <c r="S71" s="4"/>
    </row>
    <row r="72" spans="2:19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08'!K65</f>
        <v>0</v>
      </c>
      <c r="H72" s="116">
        <f t="shared" si="3"/>
        <v>0</v>
      </c>
      <c r="I72" s="116">
        <f t="shared" si="4"/>
        <v>86.16</v>
      </c>
      <c r="J72" s="27">
        <f>G72+'[2]BM 07'!J72</f>
        <v>133.02000000000001</v>
      </c>
      <c r="K72" s="28">
        <f t="shared" si="20"/>
        <v>13681.215600000001</v>
      </c>
      <c r="L72" s="28">
        <f t="shared" si="8"/>
        <v>0</v>
      </c>
      <c r="M72" s="28">
        <f t="shared" si="8"/>
        <v>5378.1072000000004</v>
      </c>
      <c r="N72" s="28">
        <f t="shared" si="8"/>
        <v>8303.108400000001</v>
      </c>
      <c r="O72" s="117"/>
      <c r="P72" s="117"/>
      <c r="Q72" s="117"/>
      <c r="R72" s="117"/>
      <c r="S72" s="4"/>
    </row>
    <row r="73" spans="2:19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08'!K66</f>
        <v>0</v>
      </c>
      <c r="H73" s="116">
        <f t="shared" si="3"/>
        <v>0</v>
      </c>
      <c r="I73" s="116">
        <f t="shared" si="4"/>
        <v>166.32999999999993</v>
      </c>
      <c r="J73" s="27">
        <f>G73+'[2]BM 07'!J73</f>
        <v>513.53000000000009</v>
      </c>
      <c r="K73" s="28">
        <f t="shared" si="20"/>
        <v>11523.627</v>
      </c>
      <c r="L73" s="28">
        <f t="shared" si="8"/>
        <v>0</v>
      </c>
      <c r="M73" s="28">
        <f t="shared" si="8"/>
        <v>2819.2934999999989</v>
      </c>
      <c r="N73" s="28">
        <f t="shared" si="8"/>
        <v>8704.3335000000006</v>
      </c>
      <c r="O73" s="117"/>
      <c r="P73" s="117"/>
      <c r="Q73" s="117"/>
      <c r="R73" s="117"/>
      <c r="S73" s="4"/>
    </row>
    <row r="74" spans="2:19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08'!K67</f>
        <v>0</v>
      </c>
      <c r="H74" s="116">
        <f t="shared" si="3"/>
        <v>0</v>
      </c>
      <c r="I74" s="116">
        <f t="shared" si="4"/>
        <v>166.32999999999993</v>
      </c>
      <c r="J74" s="27">
        <f>G74+'[2]BM 07'!J74</f>
        <v>513.53000000000009</v>
      </c>
      <c r="K74" s="28">
        <f t="shared" si="20"/>
        <v>7791.1956000000009</v>
      </c>
      <c r="L74" s="28">
        <f t="shared" si="8"/>
        <v>0</v>
      </c>
      <c r="M74" s="28">
        <f t="shared" si="8"/>
        <v>1906.1417999999994</v>
      </c>
      <c r="N74" s="28">
        <f t="shared" si="8"/>
        <v>5885.0538000000015</v>
      </c>
      <c r="O74" s="117"/>
      <c r="P74" s="117"/>
      <c r="Q74" s="117"/>
      <c r="R74" s="117"/>
      <c r="S74" s="4"/>
    </row>
    <row r="75" spans="2:19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08'!K68</f>
        <v>0</v>
      </c>
      <c r="H75" s="116">
        <f t="shared" si="3"/>
        <v>0</v>
      </c>
      <c r="I75" s="116">
        <f t="shared" si="4"/>
        <v>33.75</v>
      </c>
      <c r="J75" s="27">
        <f>G75+'[2]BM 07'!J75</f>
        <v>0</v>
      </c>
      <c r="K75" s="28">
        <f t="shared" si="20"/>
        <v>2385.7874999999999</v>
      </c>
      <c r="L75" s="28">
        <f t="shared" si="8"/>
        <v>0</v>
      </c>
      <c r="M75" s="28">
        <f t="shared" si="8"/>
        <v>2385.7874999999999</v>
      </c>
      <c r="N75" s="28">
        <f t="shared" si="8"/>
        <v>0</v>
      </c>
      <c r="O75" s="117"/>
      <c r="P75" s="117"/>
      <c r="Q75" s="117"/>
      <c r="R75" s="117"/>
      <c r="S75" s="4"/>
    </row>
    <row r="76" spans="2:19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08'!K69</f>
        <v>0</v>
      </c>
      <c r="H76" s="116">
        <f t="shared" si="3"/>
        <v>0</v>
      </c>
      <c r="I76" s="116">
        <f t="shared" si="4"/>
        <v>0</v>
      </c>
      <c r="J76" s="27">
        <f>G76+'[2]BM 07'!J76</f>
        <v>690.13</v>
      </c>
      <c r="K76" s="28">
        <f t="shared" si="20"/>
        <v>11697.7035</v>
      </c>
      <c r="L76" s="28">
        <f t="shared" si="8"/>
        <v>0</v>
      </c>
      <c r="M76" s="28">
        <f t="shared" si="8"/>
        <v>0</v>
      </c>
      <c r="N76" s="28">
        <f t="shared" si="8"/>
        <v>11697.7035</v>
      </c>
      <c r="O76" s="117"/>
      <c r="P76" s="117"/>
      <c r="Q76" s="117"/>
      <c r="R76" s="117"/>
      <c r="S76" s="4"/>
    </row>
    <row r="77" spans="2:19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6"/>
      <c r="J77" s="46"/>
      <c r="K77" s="41">
        <f>SUM(K78:K83)</f>
        <v>7362.3815000000004</v>
      </c>
      <c r="L77" s="41">
        <f t="shared" ref="L77:N77" si="21">SUM(L78:L83)</f>
        <v>0</v>
      </c>
      <c r="M77" s="41">
        <f t="shared" si="21"/>
        <v>722.0899999999998</v>
      </c>
      <c r="N77" s="41">
        <f t="shared" si="21"/>
        <v>6640.2915000000003</v>
      </c>
      <c r="O77" s="118"/>
      <c r="P77" s="118"/>
      <c r="Q77" s="118"/>
      <c r="R77" s="118"/>
      <c r="S77" s="4"/>
    </row>
    <row r="78" spans="2:19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08'!K71</f>
        <v>0</v>
      </c>
      <c r="H78" s="116">
        <f t="shared" ref="H78:H141" si="22">IF(J78&gt;F78,J78-F78,0)</f>
        <v>0</v>
      </c>
      <c r="I78" s="116">
        <f t="shared" ref="I78:I141" si="23">IF(J78&lt;F78,F78-J78,0)</f>
        <v>0</v>
      </c>
      <c r="J78" s="27">
        <f>G78+'[2]BM 07'!J78</f>
        <v>0</v>
      </c>
      <c r="K78" s="102">
        <f t="shared" ref="K78:K83" si="24">$E78*F78</f>
        <v>0</v>
      </c>
      <c r="L78" s="28">
        <f t="shared" ref="L78:N140" si="25">$E78*H78</f>
        <v>0</v>
      </c>
      <c r="M78" s="28">
        <f t="shared" si="25"/>
        <v>0</v>
      </c>
      <c r="N78" s="102">
        <f t="shared" si="25"/>
        <v>0</v>
      </c>
      <c r="O78" s="119"/>
      <c r="P78" s="119"/>
      <c r="Q78" s="119"/>
      <c r="R78" s="119"/>
      <c r="S78" s="4"/>
    </row>
    <row r="79" spans="2:19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08'!K72</f>
        <v>0</v>
      </c>
      <c r="H79" s="116">
        <f t="shared" si="22"/>
        <v>0</v>
      </c>
      <c r="I79" s="116">
        <f t="shared" si="23"/>
        <v>0</v>
      </c>
      <c r="J79" s="27">
        <f>G79+'[2]BM 07'!J79</f>
        <v>0</v>
      </c>
      <c r="K79" s="102">
        <f t="shared" si="24"/>
        <v>0</v>
      </c>
      <c r="L79" s="28">
        <f t="shared" si="25"/>
        <v>0</v>
      </c>
      <c r="M79" s="28">
        <f t="shared" si="25"/>
        <v>0</v>
      </c>
      <c r="N79" s="102">
        <f t="shared" si="25"/>
        <v>0</v>
      </c>
      <c r="O79" s="119"/>
      <c r="P79" s="119"/>
      <c r="Q79" s="119"/>
      <c r="R79" s="119"/>
      <c r="S79" s="4"/>
    </row>
    <row r="80" spans="2:19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08'!K73</f>
        <v>0</v>
      </c>
      <c r="H80" s="116">
        <f t="shared" si="22"/>
        <v>0</v>
      </c>
      <c r="I80" s="116">
        <f t="shared" si="23"/>
        <v>11.72999999999999</v>
      </c>
      <c r="J80" s="27">
        <f>G80+'[2]BM 07'!J80</f>
        <v>245.67</v>
      </c>
      <c r="K80" s="28">
        <f t="shared" si="24"/>
        <v>3382.2359999999999</v>
      </c>
      <c r="L80" s="28">
        <f t="shared" si="25"/>
        <v>0</v>
      </c>
      <c r="M80" s="28">
        <f t="shared" si="25"/>
        <v>154.13219999999987</v>
      </c>
      <c r="N80" s="28">
        <f t="shared" si="25"/>
        <v>3228.1037999999999</v>
      </c>
      <c r="O80" s="117"/>
      <c r="P80" s="117"/>
      <c r="Q80" s="117"/>
      <c r="R80" s="117"/>
      <c r="S80" s="4"/>
    </row>
    <row r="81" spans="2:19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08'!K74</f>
        <v>0</v>
      </c>
      <c r="H81" s="116">
        <f t="shared" si="22"/>
        <v>0</v>
      </c>
      <c r="I81" s="116">
        <f t="shared" si="23"/>
        <v>11.72999999999999</v>
      </c>
      <c r="J81" s="27">
        <f>G81+'[2]BM 07'!J81</f>
        <v>245.67</v>
      </c>
      <c r="K81" s="28">
        <f t="shared" si="24"/>
        <v>2949.8040000000001</v>
      </c>
      <c r="L81" s="28">
        <f t="shared" si="25"/>
        <v>0</v>
      </c>
      <c r="M81" s="28">
        <f t="shared" si="25"/>
        <v>134.4257999999999</v>
      </c>
      <c r="N81" s="28">
        <f t="shared" si="25"/>
        <v>2815.3782000000001</v>
      </c>
      <c r="O81" s="117"/>
      <c r="P81" s="117"/>
      <c r="Q81" s="117"/>
      <c r="R81" s="117"/>
      <c r="S81" s="4"/>
    </row>
    <row r="82" spans="2:19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08'!K75</f>
        <v>0</v>
      </c>
      <c r="H82" s="116">
        <f t="shared" si="22"/>
        <v>0</v>
      </c>
      <c r="I82" s="116">
        <f t="shared" si="23"/>
        <v>0</v>
      </c>
      <c r="J82" s="27">
        <f>G82+'[2]BM 07'!J82</f>
        <v>35.21</v>
      </c>
      <c r="K82" s="28">
        <f t="shared" si="24"/>
        <v>596.80949999999996</v>
      </c>
      <c r="L82" s="28">
        <f t="shared" si="25"/>
        <v>0</v>
      </c>
      <c r="M82" s="28">
        <f t="shared" si="25"/>
        <v>0</v>
      </c>
      <c r="N82" s="28">
        <f t="shared" si="25"/>
        <v>596.80949999999996</v>
      </c>
      <c r="O82" s="117"/>
      <c r="P82" s="117"/>
      <c r="Q82" s="117"/>
      <c r="R82" s="117"/>
      <c r="S82" s="4"/>
    </row>
    <row r="83" spans="2:19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08'!K76</f>
        <v>0</v>
      </c>
      <c r="H83" s="116">
        <f t="shared" si="22"/>
        <v>0</v>
      </c>
      <c r="I83" s="116">
        <f t="shared" si="23"/>
        <v>6.68</v>
      </c>
      <c r="J83" s="27">
        <f>G83+'[2]BM 07'!J83</f>
        <v>0</v>
      </c>
      <c r="K83" s="28">
        <f t="shared" si="24"/>
        <v>433.53200000000004</v>
      </c>
      <c r="L83" s="28">
        <f t="shared" si="25"/>
        <v>0</v>
      </c>
      <c r="M83" s="28">
        <f t="shared" si="25"/>
        <v>433.53200000000004</v>
      </c>
      <c r="N83" s="28">
        <f t="shared" si="25"/>
        <v>0</v>
      </c>
      <c r="O83" s="117"/>
      <c r="P83" s="117"/>
      <c r="Q83" s="117"/>
      <c r="R83" s="117"/>
      <c r="S83" s="4"/>
    </row>
    <row r="84" spans="2:19" s="5" customFormat="1" ht="15">
      <c r="B84" s="36" t="s">
        <v>160</v>
      </c>
      <c r="C84" s="136" t="s">
        <v>161</v>
      </c>
      <c r="D84" s="136"/>
      <c r="E84" s="46"/>
      <c r="F84" s="46"/>
      <c r="G84" s="46"/>
      <c r="H84" s="46"/>
      <c r="I84" s="46"/>
      <c r="J84" s="46"/>
      <c r="K84" s="41">
        <f>K85</f>
        <v>656.98199999999997</v>
      </c>
      <c r="L84" s="41">
        <f t="shared" ref="L84:N84" si="26">L85</f>
        <v>0</v>
      </c>
      <c r="M84" s="41">
        <f t="shared" si="26"/>
        <v>144.07500000000005</v>
      </c>
      <c r="N84" s="41">
        <f t="shared" si="26"/>
        <v>512.90699999999993</v>
      </c>
      <c r="O84" s="118"/>
      <c r="P84" s="118"/>
      <c r="Q84" s="118"/>
      <c r="R84" s="118"/>
      <c r="S84" s="4"/>
    </row>
    <row r="85" spans="2:19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08'!K78</f>
        <v>0</v>
      </c>
      <c r="H85" s="116">
        <f t="shared" si="22"/>
        <v>0</v>
      </c>
      <c r="I85" s="116">
        <f t="shared" si="23"/>
        <v>8.5000000000000036</v>
      </c>
      <c r="J85" s="27">
        <f>G85+'[2]BM 07'!J85</f>
        <v>30.259999999999994</v>
      </c>
      <c r="K85" s="57">
        <f>E85*F85</f>
        <v>656.98199999999997</v>
      </c>
      <c r="L85" s="28">
        <f t="shared" si="25"/>
        <v>0</v>
      </c>
      <c r="M85" s="28">
        <f t="shared" si="25"/>
        <v>144.07500000000005</v>
      </c>
      <c r="N85" s="28">
        <f t="shared" si="25"/>
        <v>512.90699999999993</v>
      </c>
      <c r="O85" s="117"/>
      <c r="P85" s="117"/>
      <c r="Q85" s="117"/>
      <c r="R85" s="117"/>
      <c r="S85" s="4"/>
    </row>
    <row r="86" spans="2:19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3"/>
      <c r="J86" s="33"/>
      <c r="K86" s="34">
        <f>K87+K96+K101</f>
        <v>56991.267400000004</v>
      </c>
      <c r="L86" s="34">
        <f t="shared" ref="L86:N86" si="27">L87+L96+L101</f>
        <v>8972.2938999999988</v>
      </c>
      <c r="M86" s="34">
        <f t="shared" si="27"/>
        <v>23178.834699999999</v>
      </c>
      <c r="N86" s="34">
        <f t="shared" si="27"/>
        <v>42784.726600000002</v>
      </c>
      <c r="O86" s="115"/>
      <c r="P86" s="115"/>
      <c r="Q86" s="115"/>
      <c r="R86" s="115"/>
      <c r="S86" s="4"/>
    </row>
    <row r="87" spans="2:19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6"/>
      <c r="J87" s="46"/>
      <c r="K87" s="41">
        <f>SUM(K88:K95)</f>
        <v>16578.339</v>
      </c>
      <c r="L87" s="41">
        <f t="shared" ref="L87:N87" si="28">SUM(L88:L95)</f>
        <v>1288.55</v>
      </c>
      <c r="M87" s="41">
        <f t="shared" si="28"/>
        <v>1685.0457999999994</v>
      </c>
      <c r="N87" s="41">
        <f t="shared" si="28"/>
        <v>16181.843199999999</v>
      </c>
      <c r="O87" s="118"/>
      <c r="P87" s="118"/>
      <c r="Q87" s="118"/>
      <c r="R87" s="118"/>
      <c r="S87" s="4"/>
    </row>
    <row r="88" spans="2:19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08'!K81</f>
        <v>0</v>
      </c>
      <c r="H88" s="116">
        <f t="shared" si="22"/>
        <v>0</v>
      </c>
      <c r="I88" s="116">
        <f t="shared" si="23"/>
        <v>0</v>
      </c>
      <c r="J88" s="27">
        <f>G88+'[2]BM 07'!J88</f>
        <v>6</v>
      </c>
      <c r="K88" s="28">
        <f t="shared" ref="K88:K95" si="29">$E88*F88</f>
        <v>3442.74</v>
      </c>
      <c r="L88" s="28">
        <f t="shared" si="25"/>
        <v>0</v>
      </c>
      <c r="M88" s="28">
        <f t="shared" si="25"/>
        <v>0</v>
      </c>
      <c r="N88" s="28">
        <f t="shared" si="25"/>
        <v>3442.74</v>
      </c>
      <c r="O88" s="117"/>
      <c r="P88" s="117"/>
      <c r="Q88" s="117"/>
      <c r="R88" s="117"/>
      <c r="S88" s="4"/>
    </row>
    <row r="89" spans="2:19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08'!K82</f>
        <v>0</v>
      </c>
      <c r="H89" s="116">
        <f t="shared" si="22"/>
        <v>0</v>
      </c>
      <c r="I89" s="116">
        <f t="shared" si="23"/>
        <v>0</v>
      </c>
      <c r="J89" s="27">
        <f>G89+'[2]BM 07'!J89</f>
        <v>12</v>
      </c>
      <c r="K89" s="28">
        <f t="shared" si="29"/>
        <v>7354.2000000000007</v>
      </c>
      <c r="L89" s="28">
        <f t="shared" si="25"/>
        <v>0</v>
      </c>
      <c r="M89" s="28">
        <f t="shared" si="25"/>
        <v>0</v>
      </c>
      <c r="N89" s="28">
        <f t="shared" si="25"/>
        <v>7354.2000000000007</v>
      </c>
      <c r="O89" s="117"/>
      <c r="P89" s="117"/>
      <c r="Q89" s="117"/>
      <c r="R89" s="117"/>
      <c r="S89" s="4"/>
    </row>
    <row r="90" spans="2:19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08'!K83</f>
        <v>0</v>
      </c>
      <c r="H90" s="116">
        <f t="shared" si="22"/>
        <v>1</v>
      </c>
      <c r="I90" s="116">
        <f t="shared" si="23"/>
        <v>0</v>
      </c>
      <c r="J90" s="27">
        <f>G90+'[2]BM 07'!J90</f>
        <v>2</v>
      </c>
      <c r="K90" s="28">
        <f t="shared" si="29"/>
        <v>741.28</v>
      </c>
      <c r="L90" s="28">
        <f t="shared" si="25"/>
        <v>741.28</v>
      </c>
      <c r="M90" s="28">
        <f t="shared" si="25"/>
        <v>0</v>
      </c>
      <c r="N90" s="28">
        <f t="shared" si="25"/>
        <v>1482.56</v>
      </c>
      <c r="O90" s="117"/>
      <c r="P90" s="117"/>
      <c r="Q90" s="117"/>
      <c r="R90" s="117"/>
      <c r="S90" s="4"/>
    </row>
    <row r="91" spans="2:19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08'!K84</f>
        <v>0</v>
      </c>
      <c r="H91" s="116">
        <f t="shared" si="22"/>
        <v>1</v>
      </c>
      <c r="I91" s="116">
        <f t="shared" si="23"/>
        <v>0</v>
      </c>
      <c r="J91" s="27">
        <f>G91+'[2]BM 07'!J91</f>
        <v>20</v>
      </c>
      <c r="K91" s="28">
        <f t="shared" si="29"/>
        <v>1386.43</v>
      </c>
      <c r="L91" s="28">
        <f t="shared" si="25"/>
        <v>72.97</v>
      </c>
      <c r="M91" s="28">
        <f t="shared" si="25"/>
        <v>0</v>
      </c>
      <c r="N91" s="28">
        <f t="shared" si="25"/>
        <v>1459.4</v>
      </c>
      <c r="O91" s="117"/>
      <c r="P91" s="117"/>
      <c r="Q91" s="117"/>
      <c r="R91" s="117"/>
      <c r="S91" s="4"/>
    </row>
    <row r="92" spans="2:19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08'!K85</f>
        <v>0</v>
      </c>
      <c r="H92" s="116">
        <f t="shared" si="22"/>
        <v>0</v>
      </c>
      <c r="I92" s="116">
        <f t="shared" si="23"/>
        <v>1</v>
      </c>
      <c r="J92" s="27">
        <f>G92+'[2]BM 07'!J92</f>
        <v>0</v>
      </c>
      <c r="K92" s="28">
        <f t="shared" si="29"/>
        <v>374.34</v>
      </c>
      <c r="L92" s="28">
        <f t="shared" si="25"/>
        <v>0</v>
      </c>
      <c r="M92" s="28">
        <f t="shared" si="25"/>
        <v>374.34</v>
      </c>
      <c r="N92" s="28">
        <f t="shared" si="25"/>
        <v>0</v>
      </c>
      <c r="O92" s="117"/>
      <c r="P92" s="117"/>
      <c r="Q92" s="117"/>
      <c r="R92" s="117"/>
      <c r="S92" s="4"/>
    </row>
    <row r="93" spans="2:19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08'!K86</f>
        <v>0</v>
      </c>
      <c r="H93" s="116">
        <f t="shared" si="22"/>
        <v>1</v>
      </c>
      <c r="I93" s="116">
        <f t="shared" si="23"/>
        <v>0</v>
      </c>
      <c r="J93" s="27">
        <f>G93+'[2]BM 07'!J93</f>
        <v>2</v>
      </c>
      <c r="K93" s="28">
        <f t="shared" si="29"/>
        <v>474.3</v>
      </c>
      <c r="L93" s="28">
        <f t="shared" si="25"/>
        <v>474.3</v>
      </c>
      <c r="M93" s="28">
        <f t="shared" si="25"/>
        <v>0</v>
      </c>
      <c r="N93" s="28">
        <f t="shared" si="25"/>
        <v>948.6</v>
      </c>
      <c r="O93" s="117"/>
      <c r="P93" s="117"/>
      <c r="Q93" s="117"/>
      <c r="R93" s="117"/>
      <c r="S93" s="4"/>
    </row>
    <row r="94" spans="2:19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08'!K87</f>
        <v>0</v>
      </c>
      <c r="H94" s="116">
        <f t="shared" si="22"/>
        <v>0</v>
      </c>
      <c r="I94" s="116">
        <f t="shared" si="23"/>
        <v>1</v>
      </c>
      <c r="J94" s="27">
        <f>G94+'[2]BM 07'!J94</f>
        <v>0</v>
      </c>
      <c r="K94" s="28">
        <f t="shared" si="29"/>
        <v>551.98</v>
      </c>
      <c r="L94" s="28">
        <f t="shared" si="25"/>
        <v>0</v>
      </c>
      <c r="M94" s="28">
        <f t="shared" si="25"/>
        <v>551.98</v>
      </c>
      <c r="N94" s="28">
        <f t="shared" si="25"/>
        <v>0</v>
      </c>
      <c r="O94" s="117"/>
      <c r="P94" s="117"/>
      <c r="Q94" s="117"/>
      <c r="R94" s="117"/>
      <c r="S94" s="4"/>
    </row>
    <row r="95" spans="2:19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08'!K88</f>
        <v>0</v>
      </c>
      <c r="H95" s="116">
        <f t="shared" si="22"/>
        <v>0</v>
      </c>
      <c r="I95" s="116">
        <f t="shared" si="23"/>
        <v>41.369999999999976</v>
      </c>
      <c r="J95" s="27">
        <f>G95+'[2]BM 07'!J95</f>
        <v>81.480000000000018</v>
      </c>
      <c r="K95" s="28">
        <f t="shared" si="29"/>
        <v>2253.069</v>
      </c>
      <c r="L95" s="28">
        <f t="shared" si="25"/>
        <v>0</v>
      </c>
      <c r="M95" s="28">
        <f t="shared" si="25"/>
        <v>758.72579999999959</v>
      </c>
      <c r="N95" s="28">
        <f t="shared" si="25"/>
        <v>1494.3432000000003</v>
      </c>
      <c r="O95" s="117"/>
      <c r="P95" s="117"/>
      <c r="Q95" s="117"/>
      <c r="R95" s="117"/>
      <c r="S95" s="4"/>
    </row>
    <row r="96" spans="2:19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6"/>
      <c r="J96" s="46"/>
      <c r="K96" s="41">
        <f>SUM(K97:K100)</f>
        <v>29163.353200000001</v>
      </c>
      <c r="L96" s="41">
        <f t="shared" ref="L96:N96" si="30">SUM(L97:L100)</f>
        <v>7683.7438999999995</v>
      </c>
      <c r="M96" s="41">
        <f t="shared" si="30"/>
        <v>19637.166000000001</v>
      </c>
      <c r="N96" s="41">
        <f t="shared" si="30"/>
        <v>17209.931100000002</v>
      </c>
      <c r="O96" s="118"/>
      <c r="P96" s="118"/>
      <c r="Q96" s="118"/>
      <c r="R96" s="118"/>
      <c r="S96" s="42"/>
    </row>
    <row r="97" spans="2:19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08'!K90</f>
        <v>0</v>
      </c>
      <c r="H97" s="116">
        <f t="shared" si="22"/>
        <v>0</v>
      </c>
      <c r="I97" s="116">
        <f t="shared" si="23"/>
        <v>28.36</v>
      </c>
      <c r="J97" s="27">
        <f>G97+'[2]BM 07'!J97</f>
        <v>0</v>
      </c>
      <c r="K97" s="28">
        <f>$E97*F97</f>
        <v>18004.346000000001</v>
      </c>
      <c r="L97" s="28">
        <f t="shared" si="25"/>
        <v>0</v>
      </c>
      <c r="M97" s="28">
        <f t="shared" si="25"/>
        <v>18004.346000000001</v>
      </c>
      <c r="N97" s="28">
        <f t="shared" si="25"/>
        <v>0</v>
      </c>
      <c r="O97" s="117"/>
      <c r="P97" s="117"/>
      <c r="Q97" s="117"/>
      <c r="R97" s="117"/>
      <c r="S97" s="4"/>
    </row>
    <row r="98" spans="2:19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08'!K91</f>
        <v>0</v>
      </c>
      <c r="H98" s="116">
        <f t="shared" si="22"/>
        <v>25.97</v>
      </c>
      <c r="I98" s="116">
        <f t="shared" si="23"/>
        <v>0</v>
      </c>
      <c r="J98" s="27">
        <f>G98+'[2]BM 07'!J98</f>
        <v>27.57</v>
      </c>
      <c r="K98" s="28">
        <f>$E98*F98</f>
        <v>473.39200000000005</v>
      </c>
      <c r="L98" s="28">
        <f t="shared" si="25"/>
        <v>7683.7438999999995</v>
      </c>
      <c r="M98" s="28">
        <f t="shared" si="25"/>
        <v>0</v>
      </c>
      <c r="N98" s="28">
        <f t="shared" si="25"/>
        <v>8157.1359000000002</v>
      </c>
      <c r="O98" s="117"/>
      <c r="P98" s="117"/>
      <c r="Q98" s="117"/>
      <c r="R98" s="117"/>
      <c r="S98" s="4"/>
    </row>
    <row r="99" spans="2:19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08'!K92</f>
        <v>0</v>
      </c>
      <c r="H99" s="116">
        <f t="shared" si="22"/>
        <v>0</v>
      </c>
      <c r="I99" s="116">
        <f t="shared" si="23"/>
        <v>1.75</v>
      </c>
      <c r="J99" s="27">
        <f>G99+'[2]BM 07'!J99</f>
        <v>10.68</v>
      </c>
      <c r="K99" s="28">
        <f>$E99*F99</f>
        <v>10536.165199999999</v>
      </c>
      <c r="L99" s="28">
        <f t="shared" si="25"/>
        <v>0</v>
      </c>
      <c r="M99" s="28">
        <f t="shared" si="25"/>
        <v>1483.37</v>
      </c>
      <c r="N99" s="28">
        <f t="shared" si="25"/>
        <v>9052.7952000000005</v>
      </c>
      <c r="O99" s="117"/>
      <c r="P99" s="117"/>
      <c r="Q99" s="117"/>
      <c r="R99" s="117"/>
      <c r="S99" s="4"/>
    </row>
    <row r="100" spans="2:19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08'!K93</f>
        <v>0</v>
      </c>
      <c r="H100" s="116">
        <f t="shared" si="22"/>
        <v>0</v>
      </c>
      <c r="I100" s="116">
        <f t="shared" si="23"/>
        <v>1</v>
      </c>
      <c r="J100" s="27">
        <f>G100+'[2]BM 07'!J100</f>
        <v>0</v>
      </c>
      <c r="K100" s="28">
        <f>$E100*F100</f>
        <v>149.44999999999999</v>
      </c>
      <c r="L100" s="28">
        <f t="shared" si="25"/>
        <v>0</v>
      </c>
      <c r="M100" s="28">
        <f t="shared" si="25"/>
        <v>149.44999999999999</v>
      </c>
      <c r="N100" s="28">
        <f t="shared" si="25"/>
        <v>0</v>
      </c>
      <c r="O100" s="117"/>
      <c r="P100" s="117"/>
      <c r="Q100" s="117"/>
      <c r="R100" s="117"/>
      <c r="S100" s="4"/>
    </row>
    <row r="101" spans="2:19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6"/>
      <c r="J101" s="46"/>
      <c r="K101" s="41">
        <f>SUM(K102:K104)</f>
        <v>11249.575199999999</v>
      </c>
      <c r="L101" s="41">
        <f t="shared" ref="L101:N101" si="31">SUM(L102:L104)</f>
        <v>0</v>
      </c>
      <c r="M101" s="41">
        <f t="shared" si="31"/>
        <v>1856.6229000000001</v>
      </c>
      <c r="N101" s="41">
        <f t="shared" si="31"/>
        <v>9392.952299999999</v>
      </c>
      <c r="O101" s="118"/>
      <c r="P101" s="118"/>
      <c r="Q101" s="118"/>
      <c r="R101" s="118"/>
      <c r="S101" s="4"/>
    </row>
    <row r="102" spans="2:19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08'!K95</f>
        <v>0</v>
      </c>
      <c r="H102" s="116">
        <f t="shared" si="22"/>
        <v>0</v>
      </c>
      <c r="I102" s="116">
        <f t="shared" si="23"/>
        <v>1.0300000000000011</v>
      </c>
      <c r="J102" s="27">
        <f>G102+'[2]BM 07'!J102</f>
        <v>16.399999999999999</v>
      </c>
      <c r="K102" s="28">
        <f>$E102*F102</f>
        <v>6197.4107999999997</v>
      </c>
      <c r="L102" s="28">
        <f t="shared" si="25"/>
        <v>0</v>
      </c>
      <c r="M102" s="28">
        <f t="shared" si="25"/>
        <v>366.22680000000042</v>
      </c>
      <c r="N102" s="28">
        <f t="shared" si="25"/>
        <v>5831.1839999999993</v>
      </c>
      <c r="O102" s="117"/>
      <c r="P102" s="117"/>
      <c r="Q102" s="117"/>
      <c r="R102" s="117"/>
      <c r="S102" s="4"/>
    </row>
    <row r="103" spans="2:19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08'!K96</f>
        <v>0</v>
      </c>
      <c r="H103" s="116">
        <f t="shared" si="22"/>
        <v>0</v>
      </c>
      <c r="I103" s="116">
        <f t="shared" si="23"/>
        <v>1.6699999999999982</v>
      </c>
      <c r="J103" s="27">
        <f>G103+'[2]BM 07'!J103</f>
        <v>27.57</v>
      </c>
      <c r="K103" s="28">
        <f>$E103*F103</f>
        <v>3777.5155999999997</v>
      </c>
      <c r="L103" s="28">
        <f t="shared" si="25"/>
        <v>0</v>
      </c>
      <c r="M103" s="28">
        <f t="shared" si="25"/>
        <v>215.74729999999977</v>
      </c>
      <c r="N103" s="28">
        <f t="shared" si="25"/>
        <v>3561.7683000000002</v>
      </c>
      <c r="O103" s="117"/>
      <c r="P103" s="117"/>
      <c r="Q103" s="117"/>
      <c r="R103" s="117"/>
      <c r="S103" s="4"/>
    </row>
    <row r="104" spans="2:19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08'!K97</f>
        <v>0</v>
      </c>
      <c r="H104" s="116">
        <f t="shared" si="22"/>
        <v>0</v>
      </c>
      <c r="I104" s="116">
        <f t="shared" si="23"/>
        <v>2.84</v>
      </c>
      <c r="J104" s="27">
        <f>G104+'[2]BM 07'!J104</f>
        <v>0</v>
      </c>
      <c r="K104" s="28">
        <f>$E104*F104</f>
        <v>1274.6487999999999</v>
      </c>
      <c r="L104" s="28">
        <f t="shared" si="25"/>
        <v>0</v>
      </c>
      <c r="M104" s="28">
        <f t="shared" si="25"/>
        <v>1274.6487999999999</v>
      </c>
      <c r="N104" s="28">
        <f t="shared" si="25"/>
        <v>0</v>
      </c>
      <c r="O104" s="117"/>
      <c r="P104" s="117"/>
      <c r="Q104" s="117"/>
      <c r="R104" s="117"/>
      <c r="S104" s="4"/>
    </row>
    <row r="105" spans="2:19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3"/>
      <c r="J105" s="33"/>
      <c r="K105" s="34">
        <f>K106+K108+K130+K135+K143</f>
        <v>47945.020000000004</v>
      </c>
      <c r="L105" s="34">
        <f t="shared" ref="L105:N105" si="32">L106+L108+L130+L135+L143</f>
        <v>3527.46</v>
      </c>
      <c r="M105" s="34">
        <f t="shared" si="32"/>
        <v>15070.16</v>
      </c>
      <c r="N105" s="34">
        <f t="shared" si="32"/>
        <v>36402.32</v>
      </c>
      <c r="O105" s="115"/>
      <c r="P105" s="115"/>
      <c r="Q105" s="115"/>
      <c r="R105" s="115"/>
      <c r="S105" s="4"/>
    </row>
    <row r="106" spans="2:19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6"/>
      <c r="J106" s="46"/>
      <c r="K106" s="41">
        <f>K107</f>
        <v>1687.24</v>
      </c>
      <c r="L106" s="41">
        <f t="shared" ref="L106:N106" si="33">L107</f>
        <v>0</v>
      </c>
      <c r="M106" s="41">
        <f t="shared" si="33"/>
        <v>0</v>
      </c>
      <c r="N106" s="41">
        <f t="shared" si="33"/>
        <v>1687.24</v>
      </c>
      <c r="O106" s="118"/>
      <c r="P106" s="118"/>
      <c r="Q106" s="118"/>
      <c r="R106" s="118"/>
      <c r="S106" s="42"/>
    </row>
    <row r="107" spans="2:19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08'!K100</f>
        <v>0</v>
      </c>
      <c r="H107" s="116">
        <f t="shared" si="22"/>
        <v>0</v>
      </c>
      <c r="I107" s="116">
        <f t="shared" si="23"/>
        <v>0</v>
      </c>
      <c r="J107" s="27">
        <f>G107+'[2]BM 07'!J107</f>
        <v>1</v>
      </c>
      <c r="K107" s="28">
        <f>$E107*F107</f>
        <v>1687.24</v>
      </c>
      <c r="L107" s="28">
        <f t="shared" si="25"/>
        <v>0</v>
      </c>
      <c r="M107" s="28">
        <f t="shared" si="25"/>
        <v>0</v>
      </c>
      <c r="N107" s="28">
        <f t="shared" si="25"/>
        <v>1687.24</v>
      </c>
      <c r="O107" s="117"/>
      <c r="P107" s="117"/>
      <c r="Q107" s="117"/>
      <c r="R107" s="117"/>
      <c r="S107" s="4"/>
    </row>
    <row r="108" spans="2:19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6"/>
      <c r="J108" s="46"/>
      <c r="K108" s="41">
        <f>SUM(K109:K129)</f>
        <v>37307.550000000003</v>
      </c>
      <c r="L108" s="41">
        <f t="shared" ref="L108:N108" si="34">SUM(L109:L129)</f>
        <v>3393.2</v>
      </c>
      <c r="M108" s="41">
        <f t="shared" si="34"/>
        <v>8167.75</v>
      </c>
      <c r="N108" s="41">
        <f t="shared" si="34"/>
        <v>32533</v>
      </c>
      <c r="O108" s="118"/>
      <c r="P108" s="118"/>
      <c r="Q108" s="118"/>
      <c r="R108" s="118"/>
      <c r="S108" s="42"/>
    </row>
    <row r="109" spans="2:19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08'!K102</f>
        <v>0</v>
      </c>
      <c r="H109" s="116">
        <f t="shared" si="22"/>
        <v>0</v>
      </c>
      <c r="I109" s="116">
        <f t="shared" si="23"/>
        <v>37</v>
      </c>
      <c r="J109" s="27">
        <f>G109+'[2]BM 07'!J109</f>
        <v>0</v>
      </c>
      <c r="K109" s="28">
        <f t="shared" ref="K109:K129" si="35">$E109*F109</f>
        <v>4015.61</v>
      </c>
      <c r="L109" s="28">
        <f t="shared" si="25"/>
        <v>0</v>
      </c>
      <c r="M109" s="28">
        <f t="shared" si="25"/>
        <v>4015.61</v>
      </c>
      <c r="N109" s="28">
        <f t="shared" si="25"/>
        <v>0</v>
      </c>
      <c r="O109" s="117"/>
      <c r="P109" s="117"/>
      <c r="Q109" s="117"/>
      <c r="R109" s="117"/>
      <c r="S109" s="4"/>
    </row>
    <row r="110" spans="2:19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08'!K103</f>
        <v>0</v>
      </c>
      <c r="H110" s="116">
        <f t="shared" si="22"/>
        <v>40</v>
      </c>
      <c r="I110" s="116">
        <f t="shared" si="23"/>
        <v>0</v>
      </c>
      <c r="J110" s="27">
        <f>G110+'[2]BM 07'!J110</f>
        <v>48</v>
      </c>
      <c r="K110" s="28">
        <f t="shared" si="35"/>
        <v>616</v>
      </c>
      <c r="L110" s="28">
        <f t="shared" si="25"/>
        <v>3080</v>
      </c>
      <c r="M110" s="28">
        <f t="shared" si="25"/>
        <v>0</v>
      </c>
      <c r="N110" s="28">
        <f t="shared" si="25"/>
        <v>3696</v>
      </c>
      <c r="O110" s="117"/>
      <c r="P110" s="117"/>
      <c r="Q110" s="117"/>
      <c r="R110" s="117"/>
      <c r="S110" s="4"/>
    </row>
    <row r="111" spans="2:19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08'!K104</f>
        <v>0</v>
      </c>
      <c r="H111" s="116">
        <f t="shared" si="22"/>
        <v>0</v>
      </c>
      <c r="I111" s="116">
        <f t="shared" si="23"/>
        <v>2</v>
      </c>
      <c r="J111" s="27">
        <f>G111+'[2]BM 07'!J111</f>
        <v>16</v>
      </c>
      <c r="K111" s="28">
        <f t="shared" si="35"/>
        <v>1205.28</v>
      </c>
      <c r="L111" s="28">
        <f t="shared" si="25"/>
        <v>0</v>
      </c>
      <c r="M111" s="28">
        <f t="shared" si="25"/>
        <v>133.91999999999999</v>
      </c>
      <c r="N111" s="28">
        <f t="shared" si="25"/>
        <v>1071.3599999999999</v>
      </c>
      <c r="O111" s="117"/>
      <c r="P111" s="117"/>
      <c r="Q111" s="117"/>
      <c r="R111" s="117"/>
      <c r="S111" s="4"/>
    </row>
    <row r="112" spans="2:19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08'!K105</f>
        <v>0</v>
      </c>
      <c r="H112" s="116">
        <f t="shared" si="22"/>
        <v>0</v>
      </c>
      <c r="I112" s="116">
        <f t="shared" si="23"/>
        <v>0</v>
      </c>
      <c r="J112" s="27">
        <f>G112+'[2]BM 07'!J112</f>
        <v>3</v>
      </c>
      <c r="K112" s="28">
        <f t="shared" si="35"/>
        <v>632.93999999999994</v>
      </c>
      <c r="L112" s="28">
        <f t="shared" si="25"/>
        <v>0</v>
      </c>
      <c r="M112" s="28">
        <f t="shared" si="25"/>
        <v>0</v>
      </c>
      <c r="N112" s="28">
        <f t="shared" si="25"/>
        <v>632.93999999999994</v>
      </c>
      <c r="O112" s="117"/>
      <c r="P112" s="117"/>
      <c r="Q112" s="117"/>
      <c r="R112" s="117"/>
      <c r="S112" s="4"/>
    </row>
    <row r="113" spans="2:19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08'!K106</f>
        <v>0</v>
      </c>
      <c r="H113" s="116">
        <f t="shared" si="22"/>
        <v>0</v>
      </c>
      <c r="I113" s="116">
        <f t="shared" si="23"/>
        <v>2</v>
      </c>
      <c r="J113" s="27">
        <f>G113+'[2]BM 07'!J113</f>
        <v>0</v>
      </c>
      <c r="K113" s="28">
        <f t="shared" si="35"/>
        <v>240.86</v>
      </c>
      <c r="L113" s="28">
        <f t="shared" si="25"/>
        <v>0</v>
      </c>
      <c r="M113" s="28">
        <f t="shared" si="25"/>
        <v>240.86</v>
      </c>
      <c r="N113" s="28">
        <f t="shared" si="25"/>
        <v>0</v>
      </c>
      <c r="O113" s="117"/>
      <c r="P113" s="117"/>
      <c r="Q113" s="117"/>
      <c r="R113" s="117"/>
      <c r="S113" s="4"/>
    </row>
    <row r="114" spans="2:19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08'!K107</f>
        <v>0</v>
      </c>
      <c r="H114" s="116">
        <f t="shared" si="22"/>
        <v>0</v>
      </c>
      <c r="I114" s="116">
        <f t="shared" si="23"/>
        <v>2</v>
      </c>
      <c r="J114" s="27">
        <f>G114+'[2]BM 07'!J114</f>
        <v>0</v>
      </c>
      <c r="K114" s="28">
        <f t="shared" si="35"/>
        <v>61.56</v>
      </c>
      <c r="L114" s="28">
        <f t="shared" si="25"/>
        <v>0</v>
      </c>
      <c r="M114" s="28">
        <f t="shared" si="25"/>
        <v>61.56</v>
      </c>
      <c r="N114" s="28">
        <f t="shared" si="25"/>
        <v>0</v>
      </c>
      <c r="O114" s="117"/>
      <c r="P114" s="117"/>
      <c r="Q114" s="117"/>
      <c r="R114" s="117"/>
      <c r="S114" s="4"/>
    </row>
    <row r="115" spans="2:19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08'!K108</f>
        <v>0</v>
      </c>
      <c r="H115" s="116">
        <f t="shared" si="22"/>
        <v>0</v>
      </c>
      <c r="I115" s="116">
        <f t="shared" si="23"/>
        <v>0</v>
      </c>
      <c r="J115" s="27">
        <f>G115+'[2]BM 07'!J115</f>
        <v>68</v>
      </c>
      <c r="K115" s="28">
        <f t="shared" si="35"/>
        <v>12512</v>
      </c>
      <c r="L115" s="28">
        <f t="shared" si="25"/>
        <v>0</v>
      </c>
      <c r="M115" s="28">
        <f t="shared" si="25"/>
        <v>0</v>
      </c>
      <c r="N115" s="28">
        <f t="shared" si="25"/>
        <v>12512</v>
      </c>
      <c r="O115" s="117"/>
      <c r="P115" s="117"/>
      <c r="Q115" s="117"/>
      <c r="R115" s="117"/>
      <c r="S115" s="4"/>
    </row>
    <row r="116" spans="2:19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08'!K109</f>
        <v>0</v>
      </c>
      <c r="H116" s="116">
        <f t="shared" si="22"/>
        <v>0</v>
      </c>
      <c r="I116" s="116">
        <f t="shared" si="23"/>
        <v>0</v>
      </c>
      <c r="J116" s="27">
        <f>G116+'[2]BM 07'!J116</f>
        <v>2</v>
      </c>
      <c r="K116" s="28">
        <f t="shared" si="35"/>
        <v>2.96</v>
      </c>
      <c r="L116" s="28">
        <f t="shared" si="25"/>
        <v>0</v>
      </c>
      <c r="M116" s="28">
        <f t="shared" si="25"/>
        <v>0</v>
      </c>
      <c r="N116" s="28">
        <f t="shared" si="25"/>
        <v>2.96</v>
      </c>
      <c r="O116" s="117"/>
      <c r="P116" s="117"/>
      <c r="Q116" s="117"/>
      <c r="R116" s="117"/>
      <c r="S116" s="4"/>
    </row>
    <row r="117" spans="2:19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08'!K110</f>
        <v>0</v>
      </c>
      <c r="H117" s="116">
        <f t="shared" si="22"/>
        <v>22</v>
      </c>
      <c r="I117" s="116">
        <f t="shared" si="23"/>
        <v>0</v>
      </c>
      <c r="J117" s="27">
        <f>G117+'[2]BM 07'!J117</f>
        <v>79</v>
      </c>
      <c r="K117" s="28">
        <f t="shared" si="35"/>
        <v>738.72</v>
      </c>
      <c r="L117" s="28">
        <f t="shared" si="25"/>
        <v>285.12</v>
      </c>
      <c r="M117" s="28">
        <f t="shared" si="25"/>
        <v>0</v>
      </c>
      <c r="N117" s="28">
        <f t="shared" si="25"/>
        <v>1023.84</v>
      </c>
      <c r="O117" s="117"/>
      <c r="P117" s="117"/>
      <c r="Q117" s="117"/>
      <c r="R117" s="117"/>
      <c r="S117" s="4"/>
    </row>
    <row r="118" spans="2:19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08'!K111</f>
        <v>0</v>
      </c>
      <c r="H118" s="116">
        <f t="shared" si="22"/>
        <v>0</v>
      </c>
      <c r="I118" s="116">
        <f t="shared" si="23"/>
        <v>57</v>
      </c>
      <c r="J118" s="27">
        <f>G118+'[2]BM 07'!J118</f>
        <v>0</v>
      </c>
      <c r="K118" s="28">
        <f t="shared" si="35"/>
        <v>71.25</v>
      </c>
      <c r="L118" s="28">
        <f t="shared" si="25"/>
        <v>0</v>
      </c>
      <c r="M118" s="28">
        <f t="shared" si="25"/>
        <v>71.25</v>
      </c>
      <c r="N118" s="28">
        <f t="shared" si="25"/>
        <v>0</v>
      </c>
      <c r="O118" s="117"/>
      <c r="P118" s="117"/>
      <c r="Q118" s="117"/>
      <c r="R118" s="117"/>
      <c r="S118" s="4"/>
    </row>
    <row r="119" spans="2:19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08'!K112</f>
        <v>0</v>
      </c>
      <c r="H119" s="116">
        <f t="shared" si="22"/>
        <v>0</v>
      </c>
      <c r="I119" s="116">
        <f t="shared" si="23"/>
        <v>2</v>
      </c>
      <c r="J119" s="27">
        <f>G119+'[2]BM 07'!J119</f>
        <v>0</v>
      </c>
      <c r="K119" s="28">
        <f t="shared" si="35"/>
        <v>25.92</v>
      </c>
      <c r="L119" s="28">
        <f t="shared" si="25"/>
        <v>0</v>
      </c>
      <c r="M119" s="28">
        <f t="shared" si="25"/>
        <v>25.92</v>
      </c>
      <c r="N119" s="28">
        <f t="shared" si="25"/>
        <v>0</v>
      </c>
      <c r="O119" s="117"/>
      <c r="P119" s="117"/>
      <c r="Q119" s="117"/>
      <c r="R119" s="117"/>
      <c r="S119" s="4"/>
    </row>
    <row r="120" spans="2:19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08'!K113</f>
        <v>0</v>
      </c>
      <c r="H120" s="116">
        <f t="shared" si="22"/>
        <v>0</v>
      </c>
      <c r="I120" s="116">
        <f t="shared" si="23"/>
        <v>2</v>
      </c>
      <c r="J120" s="27">
        <f>G120+'[2]BM 07'!J120</f>
        <v>0</v>
      </c>
      <c r="K120" s="28">
        <f t="shared" si="35"/>
        <v>15.52</v>
      </c>
      <c r="L120" s="28">
        <f t="shared" si="25"/>
        <v>0</v>
      </c>
      <c r="M120" s="28">
        <f t="shared" si="25"/>
        <v>15.52</v>
      </c>
      <c r="N120" s="28">
        <f t="shared" si="25"/>
        <v>0</v>
      </c>
      <c r="O120" s="117"/>
      <c r="P120" s="117"/>
      <c r="Q120" s="117"/>
      <c r="R120" s="117"/>
      <c r="S120" s="4"/>
    </row>
    <row r="121" spans="2:19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08'!K114</f>
        <v>0</v>
      </c>
      <c r="H121" s="116">
        <f t="shared" si="22"/>
        <v>0</v>
      </c>
      <c r="I121" s="116">
        <f t="shared" si="23"/>
        <v>0</v>
      </c>
      <c r="J121" s="27">
        <f>G121+'[2]BM 07'!J121</f>
        <v>61</v>
      </c>
      <c r="K121" s="28">
        <f t="shared" si="35"/>
        <v>11224</v>
      </c>
      <c r="L121" s="28">
        <f t="shared" si="25"/>
        <v>0</v>
      </c>
      <c r="M121" s="28">
        <f t="shared" si="25"/>
        <v>0</v>
      </c>
      <c r="N121" s="28">
        <f t="shared" si="25"/>
        <v>11224</v>
      </c>
      <c r="O121" s="117"/>
      <c r="P121" s="117"/>
      <c r="Q121" s="117"/>
      <c r="R121" s="117"/>
      <c r="S121" s="4"/>
    </row>
    <row r="122" spans="2:19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08'!K115</f>
        <v>0</v>
      </c>
      <c r="H122" s="116">
        <f t="shared" si="22"/>
        <v>0</v>
      </c>
      <c r="I122" s="116">
        <f t="shared" si="23"/>
        <v>1</v>
      </c>
      <c r="J122" s="27">
        <f>G122+'[2]BM 07'!J122</f>
        <v>14</v>
      </c>
      <c r="K122" s="28">
        <f t="shared" si="35"/>
        <v>144.60000000000002</v>
      </c>
      <c r="L122" s="28">
        <f t="shared" si="25"/>
        <v>0</v>
      </c>
      <c r="M122" s="28">
        <f t="shared" si="25"/>
        <v>9.64</v>
      </c>
      <c r="N122" s="28">
        <f t="shared" si="25"/>
        <v>134.96</v>
      </c>
      <c r="O122" s="117"/>
      <c r="P122" s="117"/>
      <c r="Q122" s="117"/>
      <c r="R122" s="117"/>
      <c r="S122" s="4"/>
    </row>
    <row r="123" spans="2:19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08'!K116</f>
        <v>0</v>
      </c>
      <c r="H123" s="116">
        <f t="shared" si="22"/>
        <v>0</v>
      </c>
      <c r="I123" s="116">
        <f t="shared" si="23"/>
        <v>2</v>
      </c>
      <c r="J123" s="27">
        <f>G123+'[2]BM 07'!J123</f>
        <v>7</v>
      </c>
      <c r="K123" s="28">
        <f t="shared" si="35"/>
        <v>162.9</v>
      </c>
      <c r="L123" s="28">
        <f t="shared" si="25"/>
        <v>0</v>
      </c>
      <c r="M123" s="28">
        <f t="shared" si="25"/>
        <v>36.200000000000003</v>
      </c>
      <c r="N123" s="28">
        <f t="shared" si="25"/>
        <v>126.70000000000002</v>
      </c>
      <c r="O123" s="117"/>
      <c r="P123" s="117"/>
      <c r="Q123" s="117"/>
      <c r="R123" s="117"/>
      <c r="S123" s="4"/>
    </row>
    <row r="124" spans="2:19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08'!K117</f>
        <v>0</v>
      </c>
      <c r="H124" s="116">
        <f t="shared" si="22"/>
        <v>1</v>
      </c>
      <c r="I124" s="116">
        <f t="shared" si="23"/>
        <v>0</v>
      </c>
      <c r="J124" s="27">
        <f>G124+'[2]BM 07'!J124</f>
        <v>3</v>
      </c>
      <c r="K124" s="28">
        <f t="shared" si="35"/>
        <v>56.16</v>
      </c>
      <c r="L124" s="28">
        <f t="shared" si="25"/>
        <v>28.08</v>
      </c>
      <c r="M124" s="28">
        <f t="shared" si="25"/>
        <v>0</v>
      </c>
      <c r="N124" s="28">
        <f t="shared" si="25"/>
        <v>84.24</v>
      </c>
      <c r="O124" s="117"/>
      <c r="P124" s="117"/>
      <c r="Q124" s="117"/>
      <c r="R124" s="117"/>
      <c r="S124" s="4"/>
    </row>
    <row r="125" spans="2:19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08'!K118</f>
        <v>0</v>
      </c>
      <c r="H125" s="116">
        <f t="shared" si="22"/>
        <v>0</v>
      </c>
      <c r="I125" s="116">
        <f t="shared" si="23"/>
        <v>1</v>
      </c>
      <c r="J125" s="27">
        <f>G125+'[2]BM 07'!J125</f>
        <v>0</v>
      </c>
      <c r="K125" s="28">
        <f t="shared" si="35"/>
        <v>34.630000000000003</v>
      </c>
      <c r="L125" s="28">
        <f t="shared" si="25"/>
        <v>0</v>
      </c>
      <c r="M125" s="28">
        <f t="shared" si="25"/>
        <v>34.630000000000003</v>
      </c>
      <c r="N125" s="28">
        <f t="shared" si="25"/>
        <v>0</v>
      </c>
      <c r="O125" s="117"/>
      <c r="P125" s="117"/>
      <c r="Q125" s="117"/>
      <c r="R125" s="117"/>
      <c r="S125" s="4"/>
    </row>
    <row r="126" spans="2:19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08'!K119</f>
        <v>0</v>
      </c>
      <c r="H126" s="116">
        <f t="shared" si="22"/>
        <v>0</v>
      </c>
      <c r="I126" s="116">
        <f t="shared" si="23"/>
        <v>2</v>
      </c>
      <c r="J126" s="27">
        <f>G126+'[2]BM 07'!J126</f>
        <v>0</v>
      </c>
      <c r="K126" s="28">
        <f t="shared" si="35"/>
        <v>22.72</v>
      </c>
      <c r="L126" s="28">
        <f t="shared" si="25"/>
        <v>0</v>
      </c>
      <c r="M126" s="28">
        <f t="shared" si="25"/>
        <v>22.72</v>
      </c>
      <c r="N126" s="28">
        <f t="shared" si="25"/>
        <v>0</v>
      </c>
      <c r="O126" s="117"/>
      <c r="P126" s="117"/>
      <c r="Q126" s="117"/>
      <c r="R126" s="117"/>
      <c r="S126" s="4"/>
    </row>
    <row r="127" spans="2:19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08'!K120</f>
        <v>0</v>
      </c>
      <c r="H127" s="116">
        <f t="shared" si="22"/>
        <v>0</v>
      </c>
      <c r="I127" s="116">
        <f t="shared" si="23"/>
        <v>2</v>
      </c>
      <c r="J127" s="27">
        <f>G127+'[2]BM 07'!J127</f>
        <v>0</v>
      </c>
      <c r="K127" s="28">
        <f t="shared" si="35"/>
        <v>5.94</v>
      </c>
      <c r="L127" s="28">
        <f t="shared" si="25"/>
        <v>0</v>
      </c>
      <c r="M127" s="28">
        <f t="shared" si="25"/>
        <v>5.94</v>
      </c>
      <c r="N127" s="28">
        <f t="shared" si="25"/>
        <v>0</v>
      </c>
      <c r="O127" s="117"/>
      <c r="P127" s="117"/>
      <c r="Q127" s="117"/>
      <c r="R127" s="117"/>
      <c r="S127" s="4"/>
    </row>
    <row r="128" spans="2:19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08'!K121</f>
        <v>0</v>
      </c>
      <c r="H128" s="116">
        <f t="shared" si="22"/>
        <v>0</v>
      </c>
      <c r="I128" s="116">
        <f t="shared" si="23"/>
        <v>9</v>
      </c>
      <c r="J128" s="27">
        <f>G128+'[2]BM 07'!J128</f>
        <v>0</v>
      </c>
      <c r="K128" s="28">
        <f t="shared" si="35"/>
        <v>181.98</v>
      </c>
      <c r="L128" s="28">
        <f t="shared" si="25"/>
        <v>0</v>
      </c>
      <c r="M128" s="28">
        <f t="shared" si="25"/>
        <v>181.98</v>
      </c>
      <c r="N128" s="28">
        <f t="shared" si="25"/>
        <v>0</v>
      </c>
      <c r="O128" s="117"/>
      <c r="P128" s="117"/>
      <c r="Q128" s="117"/>
      <c r="R128" s="117"/>
      <c r="S128" s="4"/>
    </row>
    <row r="129" spans="2:19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08'!K122</f>
        <v>0</v>
      </c>
      <c r="H129" s="116">
        <f t="shared" si="22"/>
        <v>0</v>
      </c>
      <c r="I129" s="116">
        <f t="shared" si="23"/>
        <v>18</v>
      </c>
      <c r="J129" s="27">
        <f>G129+'[2]BM 07'!J129</f>
        <v>11</v>
      </c>
      <c r="K129" s="28">
        <f t="shared" si="35"/>
        <v>5336</v>
      </c>
      <c r="L129" s="28">
        <f t="shared" si="25"/>
        <v>0</v>
      </c>
      <c r="M129" s="28">
        <f t="shared" si="25"/>
        <v>3312</v>
      </c>
      <c r="N129" s="28">
        <f t="shared" si="25"/>
        <v>2024</v>
      </c>
      <c r="O129" s="117"/>
      <c r="P129" s="117"/>
      <c r="Q129" s="117"/>
      <c r="R129" s="117"/>
      <c r="S129" s="4"/>
    </row>
    <row r="130" spans="2:19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6"/>
      <c r="J130" s="46"/>
      <c r="K130" s="41">
        <f>SUM(K131:K134)</f>
        <v>870.9</v>
      </c>
      <c r="L130" s="41">
        <f t="shared" ref="L130:N130" si="36">SUM(L131:L134)</f>
        <v>0</v>
      </c>
      <c r="M130" s="41">
        <f t="shared" si="36"/>
        <v>870.9</v>
      </c>
      <c r="N130" s="41">
        <f t="shared" si="36"/>
        <v>0</v>
      </c>
      <c r="O130" s="118"/>
      <c r="P130" s="118"/>
      <c r="Q130" s="118"/>
      <c r="R130" s="118"/>
      <c r="S130" s="4"/>
    </row>
    <row r="131" spans="2:19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08'!K124</f>
        <v>0</v>
      </c>
      <c r="H131" s="116">
        <f t="shared" si="22"/>
        <v>0</v>
      </c>
      <c r="I131" s="116">
        <f t="shared" si="23"/>
        <v>1</v>
      </c>
      <c r="J131" s="27">
        <f>G131+'[2]BM 07'!J131</f>
        <v>0</v>
      </c>
      <c r="K131" s="28">
        <f>$E131*F131</f>
        <v>408.32</v>
      </c>
      <c r="L131" s="28">
        <f t="shared" si="25"/>
        <v>0</v>
      </c>
      <c r="M131" s="28">
        <f t="shared" si="25"/>
        <v>408.32</v>
      </c>
      <c r="N131" s="28">
        <f t="shared" si="25"/>
        <v>0</v>
      </c>
      <c r="O131" s="117"/>
      <c r="P131" s="117"/>
      <c r="Q131" s="117"/>
      <c r="R131" s="117"/>
      <c r="S131" s="4"/>
    </row>
    <row r="132" spans="2:19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08'!K125</f>
        <v>0</v>
      </c>
      <c r="H132" s="116">
        <f t="shared" si="22"/>
        <v>0</v>
      </c>
      <c r="I132" s="116">
        <f t="shared" si="23"/>
        <v>1</v>
      </c>
      <c r="J132" s="27">
        <f>G132+'[2]BM 07'!J132</f>
        <v>0</v>
      </c>
      <c r="K132" s="28">
        <f>$E132*F132</f>
        <v>235.01</v>
      </c>
      <c r="L132" s="28">
        <f t="shared" si="25"/>
        <v>0</v>
      </c>
      <c r="M132" s="28">
        <f t="shared" si="25"/>
        <v>235.01</v>
      </c>
      <c r="N132" s="28">
        <f t="shared" si="25"/>
        <v>0</v>
      </c>
      <c r="O132" s="117"/>
      <c r="P132" s="117"/>
      <c r="Q132" s="117"/>
      <c r="R132" s="117"/>
      <c r="S132" s="4"/>
    </row>
    <row r="133" spans="2:19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08'!K126</f>
        <v>0</v>
      </c>
      <c r="H133" s="116">
        <f t="shared" si="22"/>
        <v>0</v>
      </c>
      <c r="I133" s="116">
        <f t="shared" si="23"/>
        <v>2</v>
      </c>
      <c r="J133" s="27">
        <f>G133+'[2]BM 07'!J133</f>
        <v>0</v>
      </c>
      <c r="K133" s="28">
        <f>$E133*F133</f>
        <v>165.94</v>
      </c>
      <c r="L133" s="28">
        <f t="shared" si="25"/>
        <v>0</v>
      </c>
      <c r="M133" s="28">
        <f t="shared" si="25"/>
        <v>165.94</v>
      </c>
      <c r="N133" s="28">
        <f t="shared" si="25"/>
        <v>0</v>
      </c>
      <c r="O133" s="117"/>
      <c r="P133" s="117"/>
      <c r="Q133" s="117"/>
      <c r="R133" s="117"/>
      <c r="S133" s="4"/>
    </row>
    <row r="134" spans="2:19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08'!K127</f>
        <v>0</v>
      </c>
      <c r="H134" s="116">
        <f t="shared" si="22"/>
        <v>0</v>
      </c>
      <c r="I134" s="116">
        <f t="shared" si="23"/>
        <v>1</v>
      </c>
      <c r="J134" s="27">
        <f>G134+'[2]BM 07'!J134</f>
        <v>0</v>
      </c>
      <c r="K134" s="28">
        <f>$E134*F134</f>
        <v>61.63</v>
      </c>
      <c r="L134" s="28">
        <f t="shared" si="25"/>
        <v>0</v>
      </c>
      <c r="M134" s="28">
        <f t="shared" si="25"/>
        <v>61.63</v>
      </c>
      <c r="N134" s="28">
        <f t="shared" si="25"/>
        <v>0</v>
      </c>
      <c r="O134" s="117"/>
      <c r="P134" s="117"/>
      <c r="Q134" s="117"/>
      <c r="R134" s="117"/>
      <c r="S134" s="4"/>
    </row>
    <row r="135" spans="2:19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6"/>
      <c r="J135" s="46"/>
      <c r="K135" s="41">
        <f>SUM(K136:K142)</f>
        <v>1978.4200000000003</v>
      </c>
      <c r="L135" s="41">
        <f t="shared" ref="L135:N135" si="37">SUM(L136:L142)</f>
        <v>134.26</v>
      </c>
      <c r="M135" s="41">
        <f t="shared" si="37"/>
        <v>1214.93</v>
      </c>
      <c r="N135" s="41">
        <f t="shared" si="37"/>
        <v>897.75</v>
      </c>
      <c r="O135" s="118"/>
      <c r="P135" s="118"/>
      <c r="Q135" s="118"/>
      <c r="R135" s="118"/>
      <c r="S135" s="4"/>
    </row>
    <row r="136" spans="2:19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08'!K129</f>
        <v>0</v>
      </c>
      <c r="H136" s="116">
        <f t="shared" si="22"/>
        <v>0</v>
      </c>
      <c r="I136" s="116">
        <f t="shared" si="23"/>
        <v>1</v>
      </c>
      <c r="J136" s="27">
        <f>G136+'[2]BM 07'!J136</f>
        <v>1</v>
      </c>
      <c r="K136" s="28">
        <f t="shared" ref="K136:K142" si="38">$E136*F136</f>
        <v>816.64</v>
      </c>
      <c r="L136" s="28">
        <f t="shared" si="25"/>
        <v>0</v>
      </c>
      <c r="M136" s="28">
        <f t="shared" si="25"/>
        <v>408.32</v>
      </c>
      <c r="N136" s="28">
        <f t="shared" si="25"/>
        <v>408.32</v>
      </c>
      <c r="O136" s="117"/>
      <c r="P136" s="117"/>
      <c r="Q136" s="117"/>
      <c r="R136" s="117"/>
      <c r="S136" s="4"/>
    </row>
    <row r="137" spans="2:19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08'!K130</f>
        <v>0</v>
      </c>
      <c r="H137" s="116">
        <f t="shared" si="22"/>
        <v>0</v>
      </c>
      <c r="I137" s="116">
        <f t="shared" si="23"/>
        <v>1</v>
      </c>
      <c r="J137" s="27">
        <f>G137+'[2]BM 07'!J137</f>
        <v>1</v>
      </c>
      <c r="K137" s="28">
        <f t="shared" si="38"/>
        <v>352.6</v>
      </c>
      <c r="L137" s="28">
        <f t="shared" si="25"/>
        <v>0</v>
      </c>
      <c r="M137" s="28">
        <f t="shared" si="25"/>
        <v>176.3</v>
      </c>
      <c r="N137" s="28">
        <f t="shared" si="25"/>
        <v>176.3</v>
      </c>
      <c r="O137" s="117"/>
      <c r="P137" s="117"/>
      <c r="Q137" s="117"/>
      <c r="R137" s="117"/>
      <c r="S137" s="4"/>
    </row>
    <row r="138" spans="2:19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08'!K131</f>
        <v>0</v>
      </c>
      <c r="H138" s="116">
        <f t="shared" si="22"/>
        <v>0</v>
      </c>
      <c r="I138" s="116">
        <f t="shared" si="23"/>
        <v>3</v>
      </c>
      <c r="J138" s="27">
        <f>G138+'[2]BM 07'!J138</f>
        <v>0</v>
      </c>
      <c r="K138" s="28">
        <f t="shared" si="38"/>
        <v>184.89000000000001</v>
      </c>
      <c r="L138" s="28">
        <f t="shared" si="25"/>
        <v>0</v>
      </c>
      <c r="M138" s="28">
        <f t="shared" si="25"/>
        <v>184.89000000000001</v>
      </c>
      <c r="N138" s="28">
        <f t="shared" si="25"/>
        <v>0</v>
      </c>
      <c r="O138" s="117"/>
      <c r="P138" s="117"/>
      <c r="Q138" s="117"/>
      <c r="R138" s="117"/>
      <c r="S138" s="4"/>
    </row>
    <row r="139" spans="2:19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08'!K132</f>
        <v>0</v>
      </c>
      <c r="H139" s="116">
        <f t="shared" si="22"/>
        <v>0</v>
      </c>
      <c r="I139" s="116">
        <f t="shared" si="23"/>
        <v>1</v>
      </c>
      <c r="J139" s="27">
        <f>G139+'[2]BM 07'!J139</f>
        <v>1</v>
      </c>
      <c r="K139" s="28">
        <f t="shared" si="38"/>
        <v>165.94</v>
      </c>
      <c r="L139" s="28">
        <f t="shared" si="25"/>
        <v>0</v>
      </c>
      <c r="M139" s="28">
        <f t="shared" si="25"/>
        <v>82.97</v>
      </c>
      <c r="N139" s="28">
        <f t="shared" si="25"/>
        <v>82.97</v>
      </c>
      <c r="O139" s="117"/>
      <c r="P139" s="117"/>
      <c r="Q139" s="117"/>
      <c r="R139" s="117"/>
      <c r="S139" s="4"/>
    </row>
    <row r="140" spans="2:19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08'!K133</f>
        <v>0</v>
      </c>
      <c r="H140" s="116">
        <f t="shared" si="22"/>
        <v>14</v>
      </c>
      <c r="I140" s="116">
        <f t="shared" si="23"/>
        <v>0</v>
      </c>
      <c r="J140" s="27">
        <f>G140+'[2]BM 07'!J140</f>
        <v>24</v>
      </c>
      <c r="K140" s="28">
        <f t="shared" si="38"/>
        <v>95.9</v>
      </c>
      <c r="L140" s="28">
        <f t="shared" si="25"/>
        <v>134.26</v>
      </c>
      <c r="M140" s="28">
        <f t="shared" si="25"/>
        <v>0</v>
      </c>
      <c r="N140" s="28">
        <f t="shared" si="25"/>
        <v>230.16</v>
      </c>
      <c r="O140" s="117"/>
      <c r="P140" s="117"/>
      <c r="Q140" s="117"/>
      <c r="R140" s="117"/>
      <c r="S140" s="4"/>
    </row>
    <row r="141" spans="2:19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08'!K134</f>
        <v>0</v>
      </c>
      <c r="H141" s="116">
        <f t="shared" si="22"/>
        <v>0</v>
      </c>
      <c r="I141" s="116">
        <f t="shared" si="23"/>
        <v>10</v>
      </c>
      <c r="J141" s="27">
        <f>G141+'[2]BM 07'!J141</f>
        <v>0</v>
      </c>
      <c r="K141" s="28">
        <f t="shared" si="38"/>
        <v>147</v>
      </c>
      <c r="L141" s="28">
        <f t="shared" ref="L141:N204" si="39">$E141*H141</f>
        <v>0</v>
      </c>
      <c r="M141" s="28">
        <f t="shared" si="39"/>
        <v>147</v>
      </c>
      <c r="N141" s="28">
        <f t="shared" si="39"/>
        <v>0</v>
      </c>
      <c r="O141" s="117"/>
      <c r="P141" s="117"/>
      <c r="Q141" s="117"/>
      <c r="R141" s="117"/>
      <c r="S141" s="4"/>
    </row>
    <row r="142" spans="2:19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08'!K135</f>
        <v>0</v>
      </c>
      <c r="H142" s="116">
        <f t="shared" ref="H142:H205" si="40">IF(J142&gt;F142,J142-F142,0)</f>
        <v>0</v>
      </c>
      <c r="I142" s="116">
        <f t="shared" ref="I142:I205" si="41">IF(J142&lt;F142,F142-J142,0)</f>
        <v>5</v>
      </c>
      <c r="J142" s="27">
        <f>G142+'[2]BM 07'!J142</f>
        <v>0</v>
      </c>
      <c r="K142" s="28">
        <f t="shared" si="38"/>
        <v>215.45000000000002</v>
      </c>
      <c r="L142" s="28">
        <f t="shared" si="39"/>
        <v>0</v>
      </c>
      <c r="M142" s="28">
        <f t="shared" si="39"/>
        <v>215.45000000000002</v>
      </c>
      <c r="N142" s="28">
        <f t="shared" si="39"/>
        <v>0</v>
      </c>
      <c r="O142" s="117"/>
      <c r="P142" s="117"/>
      <c r="Q142" s="117"/>
      <c r="R142" s="117"/>
      <c r="S142" s="4"/>
    </row>
    <row r="143" spans="2:19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6"/>
      <c r="J143" s="46"/>
      <c r="K143" s="41">
        <f>SUM(K144:K154)</f>
        <v>6100.9100000000008</v>
      </c>
      <c r="L143" s="41">
        <f t="shared" ref="L143:M143" si="42">SUM(L144:L154)</f>
        <v>0</v>
      </c>
      <c r="M143" s="41">
        <f t="shared" si="42"/>
        <v>4816.58</v>
      </c>
      <c r="N143" s="41">
        <f>SUM(N144:N154)</f>
        <v>1284.3300000000002</v>
      </c>
      <c r="O143" s="118"/>
      <c r="P143" s="118"/>
      <c r="Q143" s="118"/>
      <c r="R143" s="118"/>
      <c r="S143" s="4"/>
    </row>
    <row r="144" spans="2:19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08'!K137</f>
        <v>0</v>
      </c>
      <c r="H144" s="116">
        <f t="shared" si="40"/>
        <v>0</v>
      </c>
      <c r="I144" s="116">
        <f t="shared" si="41"/>
        <v>0</v>
      </c>
      <c r="J144" s="27">
        <f>G144+'[2]BM 07'!J144</f>
        <v>11</v>
      </c>
      <c r="K144" s="28">
        <f t="shared" ref="K144:K154" si="43">$E144*F144</f>
        <v>1122.6600000000001</v>
      </c>
      <c r="L144" s="28">
        <f t="shared" si="39"/>
        <v>0</v>
      </c>
      <c r="M144" s="28">
        <f t="shared" si="39"/>
        <v>0</v>
      </c>
      <c r="N144" s="28">
        <f t="shared" si="39"/>
        <v>1122.6600000000001</v>
      </c>
      <c r="O144" s="117"/>
      <c r="P144" s="117"/>
      <c r="Q144" s="117"/>
      <c r="R144" s="117"/>
      <c r="S144" s="4"/>
    </row>
    <row r="145" spans="2:19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08'!K138</f>
        <v>0</v>
      </c>
      <c r="H145" s="116">
        <f t="shared" si="40"/>
        <v>0</v>
      </c>
      <c r="I145" s="116">
        <f t="shared" si="41"/>
        <v>11</v>
      </c>
      <c r="J145" s="27">
        <f>G145+'[2]BM 07'!J145</f>
        <v>0</v>
      </c>
      <c r="K145" s="28">
        <f t="shared" si="43"/>
        <v>1325.3899999999999</v>
      </c>
      <c r="L145" s="28">
        <f t="shared" si="39"/>
        <v>0</v>
      </c>
      <c r="M145" s="28">
        <f t="shared" si="39"/>
        <v>1325.3899999999999</v>
      </c>
      <c r="N145" s="28">
        <f t="shared" si="39"/>
        <v>0</v>
      </c>
      <c r="O145" s="117"/>
      <c r="P145" s="117"/>
      <c r="Q145" s="117"/>
      <c r="R145" s="117"/>
      <c r="S145" s="4"/>
    </row>
    <row r="146" spans="2:19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08'!K139</f>
        <v>0</v>
      </c>
      <c r="H146" s="116">
        <f t="shared" si="40"/>
        <v>0</v>
      </c>
      <c r="I146" s="116">
        <f t="shared" si="41"/>
        <v>11</v>
      </c>
      <c r="J146" s="27">
        <f>G146+'[2]BM 07'!J146</f>
        <v>0</v>
      </c>
      <c r="K146" s="28">
        <f t="shared" si="43"/>
        <v>140.57999999999998</v>
      </c>
      <c r="L146" s="28">
        <f t="shared" si="39"/>
        <v>0</v>
      </c>
      <c r="M146" s="28">
        <f t="shared" si="39"/>
        <v>140.57999999999998</v>
      </c>
      <c r="N146" s="28">
        <f t="shared" si="39"/>
        <v>0</v>
      </c>
      <c r="O146" s="117"/>
      <c r="P146" s="117"/>
      <c r="Q146" s="117"/>
      <c r="R146" s="117"/>
      <c r="S146" s="4"/>
    </row>
    <row r="147" spans="2:19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08'!K140</f>
        <v>0</v>
      </c>
      <c r="H147" s="116">
        <f t="shared" si="40"/>
        <v>0</v>
      </c>
      <c r="I147" s="116">
        <f t="shared" si="41"/>
        <v>7</v>
      </c>
      <c r="J147" s="27">
        <f>G147+'[2]BM 07'!J147</f>
        <v>0</v>
      </c>
      <c r="K147" s="28">
        <f t="shared" si="43"/>
        <v>835.66</v>
      </c>
      <c r="L147" s="28">
        <f t="shared" si="39"/>
        <v>0</v>
      </c>
      <c r="M147" s="28">
        <f t="shared" si="39"/>
        <v>835.66</v>
      </c>
      <c r="N147" s="28">
        <f t="shared" si="39"/>
        <v>0</v>
      </c>
      <c r="O147" s="117"/>
      <c r="P147" s="117"/>
      <c r="Q147" s="117"/>
      <c r="R147" s="117"/>
      <c r="S147" s="4"/>
    </row>
    <row r="148" spans="2:19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08'!K141</f>
        <v>0</v>
      </c>
      <c r="H148" s="116">
        <f t="shared" si="40"/>
        <v>0</v>
      </c>
      <c r="I148" s="116">
        <f t="shared" si="41"/>
        <v>1</v>
      </c>
      <c r="J148" s="27">
        <f>G148+'[2]BM 07'!J148</f>
        <v>0</v>
      </c>
      <c r="K148" s="28">
        <f t="shared" si="43"/>
        <v>863.64</v>
      </c>
      <c r="L148" s="28">
        <f t="shared" si="39"/>
        <v>0</v>
      </c>
      <c r="M148" s="28">
        <f t="shared" si="39"/>
        <v>863.64</v>
      </c>
      <c r="N148" s="28">
        <f t="shared" si="39"/>
        <v>0</v>
      </c>
      <c r="O148" s="117"/>
      <c r="P148" s="117"/>
      <c r="Q148" s="117"/>
      <c r="R148" s="117"/>
      <c r="S148" s="4"/>
    </row>
    <row r="149" spans="2:19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08'!K142</f>
        <v>0</v>
      </c>
      <c r="H149" s="116">
        <f t="shared" si="40"/>
        <v>0</v>
      </c>
      <c r="I149" s="116">
        <f t="shared" si="41"/>
        <v>1</v>
      </c>
      <c r="J149" s="27">
        <f>G149+'[2]BM 07'!J149</f>
        <v>0</v>
      </c>
      <c r="K149" s="28">
        <f t="shared" si="43"/>
        <v>497.35</v>
      </c>
      <c r="L149" s="28">
        <f t="shared" si="39"/>
        <v>0</v>
      </c>
      <c r="M149" s="28">
        <f t="shared" si="39"/>
        <v>497.35</v>
      </c>
      <c r="N149" s="28">
        <f t="shared" si="39"/>
        <v>0</v>
      </c>
      <c r="O149" s="117"/>
      <c r="P149" s="117"/>
      <c r="Q149" s="117"/>
      <c r="R149" s="117"/>
      <c r="S149" s="4"/>
    </row>
    <row r="150" spans="2:19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08'!K143</f>
        <v>0</v>
      </c>
      <c r="H150" s="116">
        <f t="shared" si="40"/>
        <v>0</v>
      </c>
      <c r="I150" s="116">
        <f t="shared" si="41"/>
        <v>1</v>
      </c>
      <c r="J150" s="27">
        <f>G150+'[2]BM 07'!J150</f>
        <v>0</v>
      </c>
      <c r="K150" s="28">
        <f t="shared" si="43"/>
        <v>284.01</v>
      </c>
      <c r="L150" s="28">
        <f t="shared" si="39"/>
        <v>0</v>
      </c>
      <c r="M150" s="28">
        <f t="shared" si="39"/>
        <v>284.01</v>
      </c>
      <c r="N150" s="28">
        <f t="shared" si="39"/>
        <v>0</v>
      </c>
      <c r="O150" s="117"/>
      <c r="P150" s="117"/>
      <c r="Q150" s="117"/>
      <c r="R150" s="117"/>
      <c r="S150" s="4"/>
    </row>
    <row r="151" spans="2:19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08'!K144</f>
        <v>0</v>
      </c>
      <c r="H151" s="116">
        <f t="shared" si="40"/>
        <v>0</v>
      </c>
      <c r="I151" s="116">
        <f t="shared" si="41"/>
        <v>2</v>
      </c>
      <c r="J151" s="27">
        <f>G151+'[2]BM 07'!J151</f>
        <v>0</v>
      </c>
      <c r="K151" s="28">
        <f t="shared" si="43"/>
        <v>9.86</v>
      </c>
      <c r="L151" s="28">
        <f t="shared" si="39"/>
        <v>0</v>
      </c>
      <c r="M151" s="28">
        <f t="shared" si="39"/>
        <v>9.86</v>
      </c>
      <c r="N151" s="28">
        <f t="shared" si="39"/>
        <v>0</v>
      </c>
      <c r="O151" s="117"/>
      <c r="P151" s="117"/>
      <c r="Q151" s="117"/>
      <c r="R151" s="117"/>
      <c r="S151" s="4"/>
    </row>
    <row r="152" spans="2:19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08'!K145</f>
        <v>0</v>
      </c>
      <c r="H152" s="116">
        <f t="shared" si="40"/>
        <v>0</v>
      </c>
      <c r="I152" s="116">
        <f t="shared" si="41"/>
        <v>2</v>
      </c>
      <c r="J152" s="27">
        <f>G152+'[2]BM 07'!J152</f>
        <v>0</v>
      </c>
      <c r="K152" s="28">
        <f t="shared" si="43"/>
        <v>318.08</v>
      </c>
      <c r="L152" s="28">
        <f t="shared" si="39"/>
        <v>0</v>
      </c>
      <c r="M152" s="28">
        <f t="shared" si="39"/>
        <v>318.08</v>
      </c>
      <c r="N152" s="28">
        <f t="shared" si="39"/>
        <v>0</v>
      </c>
      <c r="O152" s="117"/>
      <c r="P152" s="117"/>
      <c r="Q152" s="117"/>
      <c r="R152" s="117"/>
      <c r="S152" s="4"/>
    </row>
    <row r="153" spans="2:19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08'!K146</f>
        <v>0</v>
      </c>
      <c r="H153" s="116">
        <f t="shared" si="40"/>
        <v>0</v>
      </c>
      <c r="I153" s="116">
        <f t="shared" si="41"/>
        <v>0</v>
      </c>
      <c r="J153" s="27">
        <f>G153+'[2]BM 07'!J153</f>
        <v>1</v>
      </c>
      <c r="K153" s="28">
        <f t="shared" si="43"/>
        <v>161.66999999999999</v>
      </c>
      <c r="L153" s="28">
        <f t="shared" si="39"/>
        <v>0</v>
      </c>
      <c r="M153" s="28">
        <f t="shared" si="39"/>
        <v>0</v>
      </c>
      <c r="N153" s="28">
        <f t="shared" si="39"/>
        <v>161.66999999999999</v>
      </c>
      <c r="O153" s="117"/>
      <c r="P153" s="117"/>
      <c r="Q153" s="117"/>
      <c r="R153" s="117"/>
      <c r="S153" s="4"/>
    </row>
    <row r="154" spans="2:19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08'!K147</f>
        <v>0</v>
      </c>
      <c r="H154" s="116">
        <f t="shared" si="40"/>
        <v>0</v>
      </c>
      <c r="I154" s="116">
        <f t="shared" si="41"/>
        <v>3</v>
      </c>
      <c r="J154" s="27">
        <f>G154+'[2]BM 07'!J154</f>
        <v>0</v>
      </c>
      <c r="K154" s="28">
        <f t="shared" si="43"/>
        <v>542.01</v>
      </c>
      <c r="L154" s="28">
        <f t="shared" si="39"/>
        <v>0</v>
      </c>
      <c r="M154" s="28">
        <f t="shared" si="39"/>
        <v>542.01</v>
      </c>
      <c r="N154" s="28">
        <f t="shared" si="39"/>
        <v>0</v>
      </c>
      <c r="O154" s="117"/>
      <c r="P154" s="117"/>
      <c r="Q154" s="117"/>
      <c r="R154" s="117"/>
      <c r="S154" s="4"/>
    </row>
    <row r="155" spans="2:19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2"/>
      <c r="J155" s="62"/>
      <c r="K155" s="63">
        <f>K156+K177+K192+K201+K206</f>
        <v>64833.373</v>
      </c>
      <c r="L155" s="63">
        <f t="shared" ref="L155:N155" si="44">L156+L177+L192+L201+L206</f>
        <v>450.33000000000004</v>
      </c>
      <c r="M155" s="63">
        <f t="shared" si="44"/>
        <v>10294.217999999999</v>
      </c>
      <c r="N155" s="63">
        <f t="shared" si="44"/>
        <v>54989.485000000001</v>
      </c>
      <c r="O155" s="120"/>
      <c r="P155" s="120"/>
      <c r="Q155" s="120"/>
      <c r="R155" s="120"/>
      <c r="S155" s="4"/>
    </row>
    <row r="156" spans="2:19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6"/>
      <c r="J156" s="46"/>
      <c r="K156" s="41">
        <f>SUM(K157:K176)</f>
        <v>23460.151000000002</v>
      </c>
      <c r="L156" s="41">
        <f t="shared" ref="L156:N156" si="45">SUM(L157:L176)</f>
        <v>373.87000000000006</v>
      </c>
      <c r="M156" s="41">
        <f t="shared" si="45"/>
        <v>5255.1479999999992</v>
      </c>
      <c r="N156" s="41">
        <f t="shared" si="45"/>
        <v>18578.873</v>
      </c>
      <c r="O156" s="118"/>
      <c r="P156" s="118"/>
      <c r="Q156" s="118"/>
      <c r="R156" s="118"/>
      <c r="S156" s="4"/>
    </row>
    <row r="157" spans="2:19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08'!K150</f>
        <v>0</v>
      </c>
      <c r="H157" s="116">
        <f t="shared" si="40"/>
        <v>0</v>
      </c>
      <c r="I157" s="116">
        <f t="shared" si="41"/>
        <v>0</v>
      </c>
      <c r="J157" s="27">
        <f>G157+'[2]BM 07'!J157</f>
        <v>1</v>
      </c>
      <c r="K157" s="28">
        <f t="shared" ref="K157:K176" si="46">$E157*F157</f>
        <v>351.46</v>
      </c>
      <c r="L157" s="28">
        <f t="shared" si="39"/>
        <v>0</v>
      </c>
      <c r="M157" s="28">
        <f t="shared" si="39"/>
        <v>0</v>
      </c>
      <c r="N157" s="28">
        <f t="shared" si="39"/>
        <v>351.46</v>
      </c>
      <c r="O157" s="117"/>
      <c r="P157" s="117"/>
      <c r="Q157" s="117"/>
      <c r="R157" s="117"/>
      <c r="S157" s="4"/>
    </row>
    <row r="158" spans="2:19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08'!K151</f>
        <v>0</v>
      </c>
      <c r="H158" s="116">
        <f t="shared" si="40"/>
        <v>0</v>
      </c>
      <c r="I158" s="116">
        <f t="shared" si="41"/>
        <v>0</v>
      </c>
      <c r="J158" s="27">
        <f>G158+'[2]BM 07'!J158</f>
        <v>1</v>
      </c>
      <c r="K158" s="28">
        <f t="shared" si="46"/>
        <v>9.44</v>
      </c>
      <c r="L158" s="28">
        <f t="shared" si="39"/>
        <v>0</v>
      </c>
      <c r="M158" s="28">
        <f t="shared" si="39"/>
        <v>0</v>
      </c>
      <c r="N158" s="28">
        <f t="shared" si="39"/>
        <v>9.44</v>
      </c>
      <c r="O158" s="117"/>
      <c r="P158" s="117"/>
      <c r="Q158" s="117"/>
      <c r="R158" s="117"/>
      <c r="S158" s="4"/>
    </row>
    <row r="159" spans="2:19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08'!K152</f>
        <v>0</v>
      </c>
      <c r="H159" s="116">
        <f t="shared" si="40"/>
        <v>0</v>
      </c>
      <c r="I159" s="116">
        <f t="shared" si="41"/>
        <v>0</v>
      </c>
      <c r="J159" s="27">
        <f>G159+'[2]BM 07'!J159</f>
        <v>4</v>
      </c>
      <c r="K159" s="28">
        <f t="shared" si="46"/>
        <v>1171.04</v>
      </c>
      <c r="L159" s="28">
        <f t="shared" si="39"/>
        <v>0</v>
      </c>
      <c r="M159" s="28">
        <f t="shared" si="39"/>
        <v>0</v>
      </c>
      <c r="N159" s="28">
        <f t="shared" si="39"/>
        <v>1171.04</v>
      </c>
      <c r="O159" s="117"/>
      <c r="P159" s="117"/>
      <c r="Q159" s="117"/>
      <c r="R159" s="117"/>
      <c r="S159" s="4"/>
    </row>
    <row r="160" spans="2:19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08'!K153</f>
        <v>0</v>
      </c>
      <c r="H160" s="116">
        <f t="shared" si="40"/>
        <v>0</v>
      </c>
      <c r="I160" s="116">
        <f t="shared" si="41"/>
        <v>0</v>
      </c>
      <c r="J160" s="27">
        <f>G160+'[2]BM 07'!J160</f>
        <v>5</v>
      </c>
      <c r="K160" s="28">
        <f t="shared" si="46"/>
        <v>305.85000000000002</v>
      </c>
      <c r="L160" s="28">
        <f t="shared" si="39"/>
        <v>0</v>
      </c>
      <c r="M160" s="28">
        <f t="shared" si="39"/>
        <v>0</v>
      </c>
      <c r="N160" s="28">
        <f t="shared" si="39"/>
        <v>305.85000000000002</v>
      </c>
      <c r="O160" s="117"/>
      <c r="P160" s="117"/>
      <c r="Q160" s="117"/>
      <c r="R160" s="117"/>
      <c r="S160" s="4"/>
    </row>
    <row r="161" spans="2:19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08'!K154</f>
        <v>0</v>
      </c>
      <c r="H161" s="116">
        <f t="shared" si="40"/>
        <v>1</v>
      </c>
      <c r="I161" s="116">
        <f t="shared" si="41"/>
        <v>0</v>
      </c>
      <c r="J161" s="27">
        <f>G161+'[2]BM 07'!J161</f>
        <v>13</v>
      </c>
      <c r="K161" s="28">
        <f t="shared" si="46"/>
        <v>1438.44</v>
      </c>
      <c r="L161" s="28">
        <f t="shared" si="39"/>
        <v>119.87</v>
      </c>
      <c r="M161" s="28">
        <f t="shared" si="39"/>
        <v>0</v>
      </c>
      <c r="N161" s="28">
        <f t="shared" si="39"/>
        <v>1558.31</v>
      </c>
      <c r="O161" s="117"/>
      <c r="P161" s="117"/>
      <c r="Q161" s="117"/>
      <c r="R161" s="117"/>
      <c r="S161" s="4"/>
    </row>
    <row r="162" spans="2:19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08'!K155</f>
        <v>0</v>
      </c>
      <c r="H162" s="116">
        <f t="shared" si="40"/>
        <v>0</v>
      </c>
      <c r="I162" s="116">
        <f t="shared" si="41"/>
        <v>0</v>
      </c>
      <c r="J162" s="27">
        <f>G162+'[2]BM 07'!J162</f>
        <v>1</v>
      </c>
      <c r="K162" s="28">
        <f t="shared" si="46"/>
        <v>2430.9</v>
      </c>
      <c r="L162" s="28">
        <f t="shared" si="39"/>
        <v>0</v>
      </c>
      <c r="M162" s="28">
        <f t="shared" si="39"/>
        <v>0</v>
      </c>
      <c r="N162" s="28">
        <f t="shared" si="39"/>
        <v>2430.9</v>
      </c>
      <c r="O162" s="117"/>
      <c r="P162" s="117"/>
      <c r="Q162" s="117"/>
      <c r="R162" s="117"/>
      <c r="S162" s="4"/>
    </row>
    <row r="163" spans="2:19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08'!K156</f>
        <v>0</v>
      </c>
      <c r="H163" s="116">
        <f t="shared" si="40"/>
        <v>0</v>
      </c>
      <c r="I163" s="116">
        <f t="shared" si="41"/>
        <v>1</v>
      </c>
      <c r="J163" s="27">
        <f>G163+'[2]BM 07'!J163</f>
        <v>13</v>
      </c>
      <c r="K163" s="28">
        <f t="shared" si="46"/>
        <v>1594.6000000000001</v>
      </c>
      <c r="L163" s="28">
        <f t="shared" si="39"/>
        <v>0</v>
      </c>
      <c r="M163" s="28">
        <f t="shared" si="39"/>
        <v>113.9</v>
      </c>
      <c r="N163" s="28">
        <f t="shared" si="39"/>
        <v>1480.7</v>
      </c>
      <c r="O163" s="117"/>
      <c r="P163" s="117"/>
      <c r="Q163" s="117"/>
      <c r="R163" s="117"/>
      <c r="S163" s="4"/>
    </row>
    <row r="164" spans="2:19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08'!K157</f>
        <v>0</v>
      </c>
      <c r="H164" s="116">
        <f t="shared" si="40"/>
        <v>0</v>
      </c>
      <c r="I164" s="116">
        <f t="shared" si="41"/>
        <v>1</v>
      </c>
      <c r="J164" s="27">
        <f>G164+'[2]BM 07'!J164</f>
        <v>13</v>
      </c>
      <c r="K164" s="28">
        <f t="shared" si="46"/>
        <v>594.57999999999993</v>
      </c>
      <c r="L164" s="28">
        <f t="shared" si="39"/>
        <v>0</v>
      </c>
      <c r="M164" s="28">
        <f t="shared" si="39"/>
        <v>42.47</v>
      </c>
      <c r="N164" s="28">
        <f t="shared" si="39"/>
        <v>552.11</v>
      </c>
      <c r="O164" s="117"/>
      <c r="P164" s="117"/>
      <c r="Q164" s="117"/>
      <c r="R164" s="117"/>
      <c r="S164" s="4"/>
    </row>
    <row r="165" spans="2:19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08'!K158</f>
        <v>0</v>
      </c>
      <c r="H165" s="116">
        <f t="shared" si="40"/>
        <v>0</v>
      </c>
      <c r="I165" s="116">
        <f t="shared" si="41"/>
        <v>0</v>
      </c>
      <c r="J165" s="27">
        <f>G165+'[2]BM 07'!J165</f>
        <v>1</v>
      </c>
      <c r="K165" s="28">
        <f t="shared" si="46"/>
        <v>1009.45</v>
      </c>
      <c r="L165" s="28">
        <f t="shared" si="39"/>
        <v>0</v>
      </c>
      <c r="M165" s="28">
        <f t="shared" si="39"/>
        <v>0</v>
      </c>
      <c r="N165" s="28">
        <f t="shared" si="39"/>
        <v>1009.45</v>
      </c>
      <c r="O165" s="117"/>
      <c r="P165" s="117"/>
      <c r="Q165" s="117"/>
      <c r="R165" s="117"/>
      <c r="S165" s="4"/>
    </row>
    <row r="166" spans="2:19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08'!K159</f>
        <v>0</v>
      </c>
      <c r="H166" s="116">
        <f t="shared" si="40"/>
        <v>0</v>
      </c>
      <c r="I166" s="116">
        <f t="shared" si="41"/>
        <v>1</v>
      </c>
      <c r="J166" s="27">
        <f>G166+'[2]BM 07'!J166</f>
        <v>0</v>
      </c>
      <c r="K166" s="28">
        <f t="shared" si="46"/>
        <v>598.77</v>
      </c>
      <c r="L166" s="28">
        <f t="shared" si="39"/>
        <v>0</v>
      </c>
      <c r="M166" s="28">
        <f t="shared" si="39"/>
        <v>598.77</v>
      </c>
      <c r="N166" s="28">
        <f t="shared" si="39"/>
        <v>0</v>
      </c>
      <c r="O166" s="117"/>
      <c r="P166" s="117"/>
      <c r="Q166" s="117"/>
      <c r="R166" s="117"/>
      <c r="S166" s="4"/>
    </row>
    <row r="167" spans="2:19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08'!K160</f>
        <v>0</v>
      </c>
      <c r="H167" s="116">
        <f t="shared" si="40"/>
        <v>0</v>
      </c>
      <c r="I167" s="116">
        <f t="shared" si="41"/>
        <v>2.8999999999999986</v>
      </c>
      <c r="J167" s="27">
        <f>G167+'[2]BM 07'!J167</f>
        <v>10.3</v>
      </c>
      <c r="K167" s="28">
        <f t="shared" si="46"/>
        <v>5320.26</v>
      </c>
      <c r="L167" s="28">
        <f t="shared" si="39"/>
        <v>0</v>
      </c>
      <c r="M167" s="28">
        <f t="shared" si="39"/>
        <v>1168.8449999999996</v>
      </c>
      <c r="N167" s="28">
        <f t="shared" si="39"/>
        <v>4151.415</v>
      </c>
      <c r="O167" s="117"/>
      <c r="P167" s="117"/>
      <c r="Q167" s="117"/>
      <c r="R167" s="117"/>
      <c r="S167" s="4"/>
    </row>
    <row r="168" spans="2:19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08'!K161</f>
        <v>0</v>
      </c>
      <c r="H168" s="116">
        <f t="shared" si="40"/>
        <v>0</v>
      </c>
      <c r="I168" s="116">
        <f t="shared" si="41"/>
        <v>2.7</v>
      </c>
      <c r="J168" s="27">
        <f>G168+'[2]BM 07'!J168</f>
        <v>0</v>
      </c>
      <c r="K168" s="28">
        <f t="shared" si="46"/>
        <v>1008.4230000000001</v>
      </c>
      <c r="L168" s="28">
        <f t="shared" si="39"/>
        <v>0</v>
      </c>
      <c r="M168" s="28">
        <f t="shared" si="39"/>
        <v>1008.4230000000001</v>
      </c>
      <c r="N168" s="28">
        <f t="shared" si="39"/>
        <v>0</v>
      </c>
      <c r="O168" s="117"/>
      <c r="P168" s="117"/>
      <c r="Q168" s="117"/>
      <c r="R168" s="117"/>
      <c r="S168" s="4"/>
    </row>
    <row r="169" spans="2:19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08'!K162</f>
        <v>0</v>
      </c>
      <c r="H169" s="116">
        <f t="shared" si="40"/>
        <v>0</v>
      </c>
      <c r="I169" s="116">
        <f t="shared" si="41"/>
        <v>9.7499999999999982</v>
      </c>
      <c r="J169" s="27">
        <f>G169+'[2]BM 07'!J169</f>
        <v>8.4500000000000011</v>
      </c>
      <c r="K169" s="28">
        <f t="shared" si="46"/>
        <v>2264.808</v>
      </c>
      <c r="L169" s="28">
        <f t="shared" si="39"/>
        <v>0</v>
      </c>
      <c r="M169" s="28">
        <f t="shared" si="39"/>
        <v>1213.2899999999997</v>
      </c>
      <c r="N169" s="28">
        <f t="shared" si="39"/>
        <v>1051.518</v>
      </c>
      <c r="O169" s="117"/>
      <c r="P169" s="117"/>
      <c r="Q169" s="117"/>
      <c r="R169" s="117"/>
      <c r="S169" s="4"/>
    </row>
    <row r="170" spans="2:19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08'!K163</f>
        <v>0</v>
      </c>
      <c r="H170" s="116">
        <f t="shared" si="40"/>
        <v>0</v>
      </c>
      <c r="I170" s="116">
        <f t="shared" si="41"/>
        <v>1</v>
      </c>
      <c r="J170" s="27">
        <f>G170+'[2]BM 07'!J170</f>
        <v>0</v>
      </c>
      <c r="K170" s="28">
        <f t="shared" si="46"/>
        <v>715.99</v>
      </c>
      <c r="L170" s="28">
        <f t="shared" si="39"/>
        <v>0</v>
      </c>
      <c r="M170" s="28">
        <f t="shared" si="39"/>
        <v>715.99</v>
      </c>
      <c r="N170" s="28">
        <f t="shared" si="39"/>
        <v>0</v>
      </c>
      <c r="O170" s="117"/>
      <c r="P170" s="117"/>
      <c r="Q170" s="117"/>
      <c r="R170" s="117"/>
      <c r="S170" s="4"/>
    </row>
    <row r="171" spans="2:19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08'!K164</f>
        <v>0</v>
      </c>
      <c r="H171" s="116">
        <f t="shared" si="40"/>
        <v>1</v>
      </c>
      <c r="I171" s="116">
        <f t="shared" si="41"/>
        <v>0</v>
      </c>
      <c r="J171" s="27">
        <f>G171+'[2]BM 07'!J171</f>
        <v>13</v>
      </c>
      <c r="K171" s="28">
        <f t="shared" si="46"/>
        <v>2123.52</v>
      </c>
      <c r="L171" s="28">
        <f t="shared" si="39"/>
        <v>176.96</v>
      </c>
      <c r="M171" s="28">
        <f t="shared" si="39"/>
        <v>0</v>
      </c>
      <c r="N171" s="28">
        <f t="shared" si="39"/>
        <v>2300.48</v>
      </c>
      <c r="O171" s="117"/>
      <c r="P171" s="117"/>
      <c r="Q171" s="117"/>
      <c r="R171" s="117"/>
      <c r="S171" s="4"/>
    </row>
    <row r="172" spans="2:19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08'!K165</f>
        <v>0</v>
      </c>
      <c r="H172" s="116">
        <f t="shared" si="40"/>
        <v>0</v>
      </c>
      <c r="I172" s="116">
        <f t="shared" si="41"/>
        <v>5</v>
      </c>
      <c r="J172" s="27">
        <f>G172+'[2]BM 07'!J172</f>
        <v>8</v>
      </c>
      <c r="K172" s="28">
        <f t="shared" si="46"/>
        <v>550.42000000000007</v>
      </c>
      <c r="L172" s="28">
        <f t="shared" si="39"/>
        <v>0</v>
      </c>
      <c r="M172" s="28">
        <f t="shared" si="39"/>
        <v>211.70000000000002</v>
      </c>
      <c r="N172" s="28">
        <f t="shared" si="39"/>
        <v>338.72</v>
      </c>
      <c r="O172" s="117"/>
      <c r="P172" s="117"/>
      <c r="Q172" s="117"/>
      <c r="R172" s="117"/>
      <c r="S172" s="4"/>
    </row>
    <row r="173" spans="2:19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08'!K166</f>
        <v>0</v>
      </c>
      <c r="H173" s="116">
        <f t="shared" si="40"/>
        <v>0</v>
      </c>
      <c r="I173" s="116">
        <f t="shared" si="41"/>
        <v>4</v>
      </c>
      <c r="J173" s="27">
        <f>G173+'[2]BM 07'!J173</f>
        <v>0</v>
      </c>
      <c r="K173" s="28">
        <f t="shared" si="46"/>
        <v>181.76</v>
      </c>
      <c r="L173" s="28">
        <f t="shared" si="39"/>
        <v>0</v>
      </c>
      <c r="M173" s="28">
        <f t="shared" si="39"/>
        <v>181.76</v>
      </c>
      <c r="N173" s="28">
        <f t="shared" si="39"/>
        <v>0</v>
      </c>
      <c r="O173" s="117"/>
      <c r="P173" s="117"/>
      <c r="Q173" s="117"/>
      <c r="R173" s="117"/>
      <c r="S173" s="4"/>
    </row>
    <row r="174" spans="2:19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08'!K167</f>
        <v>0</v>
      </c>
      <c r="H174" s="116">
        <f t="shared" si="40"/>
        <v>1</v>
      </c>
      <c r="I174" s="116">
        <f t="shared" si="41"/>
        <v>0</v>
      </c>
      <c r="J174" s="27">
        <f>G174+'[2]BM 07'!J174</f>
        <v>11</v>
      </c>
      <c r="K174" s="28">
        <f t="shared" si="46"/>
        <v>770.40000000000009</v>
      </c>
      <c r="L174" s="28">
        <f t="shared" si="39"/>
        <v>77.040000000000006</v>
      </c>
      <c r="M174" s="28">
        <f t="shared" si="39"/>
        <v>0</v>
      </c>
      <c r="N174" s="28">
        <f t="shared" si="39"/>
        <v>847.44</v>
      </c>
      <c r="O174" s="117"/>
      <c r="P174" s="117"/>
      <c r="Q174" s="117"/>
      <c r="R174" s="117"/>
      <c r="S174" s="4"/>
    </row>
    <row r="175" spans="2:19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08'!K168</f>
        <v>0</v>
      </c>
      <c r="H175" s="116">
        <f t="shared" si="40"/>
        <v>0</v>
      </c>
      <c r="I175" s="116">
        <f t="shared" si="41"/>
        <v>0</v>
      </c>
      <c r="J175" s="27">
        <f>G175+'[2]BM 07'!J175</f>
        <v>2</v>
      </c>
      <c r="K175" s="28">
        <f t="shared" si="46"/>
        <v>152.56</v>
      </c>
      <c r="L175" s="28">
        <f t="shared" si="39"/>
        <v>0</v>
      </c>
      <c r="M175" s="28">
        <f t="shared" si="39"/>
        <v>0</v>
      </c>
      <c r="N175" s="28">
        <f t="shared" si="39"/>
        <v>152.56</v>
      </c>
      <c r="O175" s="117"/>
      <c r="P175" s="117"/>
      <c r="Q175" s="117"/>
      <c r="R175" s="117"/>
      <c r="S175" s="4"/>
    </row>
    <row r="176" spans="2:19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08'!K169</f>
        <v>0</v>
      </c>
      <c r="H176" s="116">
        <f t="shared" si="40"/>
        <v>0</v>
      </c>
      <c r="I176" s="116">
        <f t="shared" si="41"/>
        <v>0</v>
      </c>
      <c r="J176" s="27">
        <f>G176+'[2]BM 07'!J176</f>
        <v>1</v>
      </c>
      <c r="K176" s="28">
        <f t="shared" si="46"/>
        <v>867.48</v>
      </c>
      <c r="L176" s="28">
        <f t="shared" si="39"/>
        <v>0</v>
      </c>
      <c r="M176" s="28">
        <f t="shared" si="39"/>
        <v>0</v>
      </c>
      <c r="N176" s="28">
        <f t="shared" si="39"/>
        <v>867.48</v>
      </c>
      <c r="O176" s="117"/>
      <c r="P176" s="117"/>
      <c r="Q176" s="117"/>
      <c r="R176" s="117"/>
      <c r="S176" s="4"/>
    </row>
    <row r="177" spans="2:19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6"/>
      <c r="J177" s="46"/>
      <c r="K177" s="41">
        <f>SUM(K178:K191)</f>
        <v>4325.2</v>
      </c>
      <c r="L177" s="41">
        <f t="shared" ref="L177:N177" si="47">SUM(L178:L191)</f>
        <v>0</v>
      </c>
      <c r="M177" s="41">
        <f t="shared" si="47"/>
        <v>2899.2599999999998</v>
      </c>
      <c r="N177" s="41">
        <f t="shared" si="47"/>
        <v>1425.94</v>
      </c>
      <c r="O177" s="118"/>
      <c r="P177" s="118"/>
      <c r="Q177" s="118"/>
      <c r="R177" s="118"/>
      <c r="S177" s="4"/>
    </row>
    <row r="178" spans="2:19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08'!K171</f>
        <v>0</v>
      </c>
      <c r="H178" s="116">
        <f t="shared" si="40"/>
        <v>0</v>
      </c>
      <c r="I178" s="116">
        <f t="shared" si="41"/>
        <v>0</v>
      </c>
      <c r="J178" s="27">
        <f>G178+'[2]BM 07'!J178</f>
        <v>1</v>
      </c>
      <c r="K178" s="28">
        <f t="shared" ref="K178:K191" si="48">$E178*F178</f>
        <v>1380.75</v>
      </c>
      <c r="L178" s="28">
        <f t="shared" si="39"/>
        <v>0</v>
      </c>
      <c r="M178" s="28">
        <f t="shared" si="39"/>
        <v>0</v>
      </c>
      <c r="N178" s="28">
        <f t="shared" si="39"/>
        <v>1380.75</v>
      </c>
      <c r="O178" s="117"/>
      <c r="P178" s="117"/>
      <c r="Q178" s="117"/>
      <c r="R178" s="117"/>
      <c r="S178" s="4"/>
    </row>
    <row r="179" spans="2:19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08'!K172</f>
        <v>0</v>
      </c>
      <c r="H179" s="116">
        <f t="shared" si="40"/>
        <v>0</v>
      </c>
      <c r="I179" s="116">
        <f t="shared" si="41"/>
        <v>1</v>
      </c>
      <c r="J179" s="27">
        <f>G179+'[2]BM 07'!J179</f>
        <v>0</v>
      </c>
      <c r="K179" s="28">
        <f t="shared" si="48"/>
        <v>74.37</v>
      </c>
      <c r="L179" s="28">
        <f t="shared" si="39"/>
        <v>0</v>
      </c>
      <c r="M179" s="28">
        <f t="shared" si="39"/>
        <v>74.37</v>
      </c>
      <c r="N179" s="28">
        <f t="shared" si="39"/>
        <v>0</v>
      </c>
      <c r="O179" s="117"/>
      <c r="P179" s="117"/>
      <c r="Q179" s="117"/>
      <c r="R179" s="117"/>
      <c r="S179" s="4"/>
    </row>
    <row r="180" spans="2:19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08'!K173</f>
        <v>0</v>
      </c>
      <c r="H180" s="116">
        <f t="shared" si="40"/>
        <v>0</v>
      </c>
      <c r="I180" s="116">
        <f t="shared" si="41"/>
        <v>0</v>
      </c>
      <c r="J180" s="27">
        <f>G180+'[2]BM 07'!J180</f>
        <v>1</v>
      </c>
      <c r="K180" s="28">
        <f t="shared" si="48"/>
        <v>45.19</v>
      </c>
      <c r="L180" s="28">
        <f t="shared" si="39"/>
        <v>0</v>
      </c>
      <c r="M180" s="28">
        <f t="shared" si="39"/>
        <v>0</v>
      </c>
      <c r="N180" s="28">
        <f t="shared" si="39"/>
        <v>45.19</v>
      </c>
      <c r="O180" s="117"/>
      <c r="P180" s="117"/>
      <c r="Q180" s="117"/>
      <c r="R180" s="117"/>
      <c r="S180" s="4"/>
    </row>
    <row r="181" spans="2:19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08'!K174</f>
        <v>0</v>
      </c>
      <c r="H181" s="116">
        <f t="shared" si="40"/>
        <v>0</v>
      </c>
      <c r="I181" s="116">
        <f t="shared" si="41"/>
        <v>1</v>
      </c>
      <c r="J181" s="27">
        <f>G181+'[2]BM 07'!J181</f>
        <v>0</v>
      </c>
      <c r="K181" s="28">
        <f t="shared" si="48"/>
        <v>11.73</v>
      </c>
      <c r="L181" s="28">
        <f t="shared" si="39"/>
        <v>0</v>
      </c>
      <c r="M181" s="28">
        <f t="shared" si="39"/>
        <v>11.73</v>
      </c>
      <c r="N181" s="28">
        <f t="shared" si="39"/>
        <v>0</v>
      </c>
      <c r="O181" s="117"/>
      <c r="P181" s="117"/>
      <c r="Q181" s="117"/>
      <c r="R181" s="117"/>
      <c r="S181" s="4"/>
    </row>
    <row r="182" spans="2:19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08'!K175</f>
        <v>0</v>
      </c>
      <c r="H182" s="116">
        <f t="shared" si="40"/>
        <v>0</v>
      </c>
      <c r="I182" s="116">
        <f t="shared" si="41"/>
        <v>1</v>
      </c>
      <c r="J182" s="27">
        <f>G182+'[2]BM 07'!J182</f>
        <v>0</v>
      </c>
      <c r="K182" s="28">
        <f t="shared" si="48"/>
        <v>1438.95</v>
      </c>
      <c r="L182" s="28">
        <f t="shared" si="39"/>
        <v>0</v>
      </c>
      <c r="M182" s="28">
        <f t="shared" si="39"/>
        <v>1438.95</v>
      </c>
      <c r="N182" s="28">
        <f t="shared" si="39"/>
        <v>0</v>
      </c>
      <c r="O182" s="117"/>
      <c r="P182" s="117"/>
      <c r="Q182" s="117"/>
      <c r="R182" s="117"/>
      <c r="S182" s="4"/>
    </row>
    <row r="183" spans="2:19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08'!K176</f>
        <v>0</v>
      </c>
      <c r="H183" s="116">
        <f t="shared" si="40"/>
        <v>0</v>
      </c>
      <c r="I183" s="116">
        <f t="shared" si="41"/>
        <v>1</v>
      </c>
      <c r="J183" s="27">
        <f>G183+'[2]BM 07'!J183</f>
        <v>0</v>
      </c>
      <c r="K183" s="28">
        <f t="shared" si="48"/>
        <v>95.64</v>
      </c>
      <c r="L183" s="28">
        <f t="shared" si="39"/>
        <v>0</v>
      </c>
      <c r="M183" s="28">
        <f t="shared" si="39"/>
        <v>95.64</v>
      </c>
      <c r="N183" s="28">
        <f t="shared" si="39"/>
        <v>0</v>
      </c>
      <c r="O183" s="117"/>
      <c r="P183" s="117"/>
      <c r="Q183" s="117"/>
      <c r="R183" s="117"/>
      <c r="S183" s="4"/>
    </row>
    <row r="184" spans="2:19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08'!K177</f>
        <v>0</v>
      </c>
      <c r="H184" s="116">
        <f t="shared" si="40"/>
        <v>0</v>
      </c>
      <c r="I184" s="116">
        <f t="shared" si="41"/>
        <v>1</v>
      </c>
      <c r="J184" s="27">
        <f>G184+'[2]BM 07'!J184</f>
        <v>0</v>
      </c>
      <c r="K184" s="28">
        <f t="shared" si="48"/>
        <v>230.64</v>
      </c>
      <c r="L184" s="28">
        <f t="shared" si="39"/>
        <v>0</v>
      </c>
      <c r="M184" s="28">
        <f t="shared" si="39"/>
        <v>230.64</v>
      </c>
      <c r="N184" s="28">
        <f t="shared" si="39"/>
        <v>0</v>
      </c>
      <c r="O184" s="117"/>
      <c r="P184" s="117"/>
      <c r="Q184" s="117"/>
      <c r="R184" s="117"/>
      <c r="S184" s="4"/>
    </row>
    <row r="185" spans="2:19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08'!K178</f>
        <v>0</v>
      </c>
      <c r="H185" s="116">
        <f t="shared" si="40"/>
        <v>0</v>
      </c>
      <c r="I185" s="116">
        <f t="shared" si="41"/>
        <v>1</v>
      </c>
      <c r="J185" s="27">
        <f>G185+'[2]BM 07'!J185</f>
        <v>0</v>
      </c>
      <c r="K185" s="28">
        <f t="shared" si="48"/>
        <v>307.66000000000003</v>
      </c>
      <c r="L185" s="28">
        <f t="shared" si="39"/>
        <v>0</v>
      </c>
      <c r="M185" s="28">
        <f t="shared" si="39"/>
        <v>307.66000000000003</v>
      </c>
      <c r="N185" s="28">
        <f t="shared" si="39"/>
        <v>0</v>
      </c>
      <c r="O185" s="117"/>
      <c r="P185" s="117"/>
      <c r="Q185" s="117"/>
      <c r="R185" s="117"/>
      <c r="S185" s="4"/>
    </row>
    <row r="186" spans="2:19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08'!K179</f>
        <v>0</v>
      </c>
      <c r="H186" s="116">
        <f t="shared" si="40"/>
        <v>0</v>
      </c>
      <c r="I186" s="116">
        <f t="shared" si="41"/>
        <v>1</v>
      </c>
      <c r="J186" s="27">
        <f>G186+'[2]BM 07'!J186</f>
        <v>0</v>
      </c>
      <c r="K186" s="28">
        <f t="shared" si="48"/>
        <v>195.98</v>
      </c>
      <c r="L186" s="28">
        <f t="shared" si="39"/>
        <v>0</v>
      </c>
      <c r="M186" s="28">
        <f t="shared" si="39"/>
        <v>195.98</v>
      </c>
      <c r="N186" s="28">
        <f t="shared" si="39"/>
        <v>0</v>
      </c>
      <c r="O186" s="117"/>
      <c r="P186" s="117"/>
      <c r="Q186" s="117"/>
      <c r="R186" s="117"/>
      <c r="S186" s="4"/>
    </row>
    <row r="187" spans="2:19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08'!K180</f>
        <v>0</v>
      </c>
      <c r="H187" s="116">
        <f t="shared" si="40"/>
        <v>0</v>
      </c>
      <c r="I187" s="116">
        <f t="shared" si="41"/>
        <v>1</v>
      </c>
      <c r="J187" s="27">
        <f>G187+'[2]BM 07'!J187</f>
        <v>0</v>
      </c>
      <c r="K187" s="28">
        <f t="shared" si="48"/>
        <v>65.16</v>
      </c>
      <c r="L187" s="28">
        <f t="shared" si="39"/>
        <v>0</v>
      </c>
      <c r="M187" s="28">
        <f t="shared" si="39"/>
        <v>65.16</v>
      </c>
      <c r="N187" s="28">
        <f t="shared" si="39"/>
        <v>0</v>
      </c>
      <c r="O187" s="117"/>
      <c r="P187" s="117"/>
      <c r="Q187" s="117"/>
      <c r="R187" s="117"/>
      <c r="S187" s="4"/>
    </row>
    <row r="188" spans="2:19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08'!K181</f>
        <v>0</v>
      </c>
      <c r="H188" s="116">
        <f t="shared" si="40"/>
        <v>0</v>
      </c>
      <c r="I188" s="116">
        <f t="shared" si="41"/>
        <v>1</v>
      </c>
      <c r="J188" s="27">
        <f>G188+'[2]BM 07'!J188</f>
        <v>0</v>
      </c>
      <c r="K188" s="28">
        <f t="shared" si="48"/>
        <v>301.19</v>
      </c>
      <c r="L188" s="28">
        <f t="shared" si="39"/>
        <v>0</v>
      </c>
      <c r="M188" s="28">
        <f t="shared" si="39"/>
        <v>301.19</v>
      </c>
      <c r="N188" s="28">
        <f t="shared" si="39"/>
        <v>0</v>
      </c>
      <c r="O188" s="117"/>
      <c r="P188" s="117"/>
      <c r="Q188" s="117"/>
      <c r="R188" s="117"/>
      <c r="S188" s="4"/>
    </row>
    <row r="189" spans="2:19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08'!K182</f>
        <v>0</v>
      </c>
      <c r="H189" s="116">
        <f t="shared" si="40"/>
        <v>0</v>
      </c>
      <c r="I189" s="116">
        <f t="shared" si="41"/>
        <v>1</v>
      </c>
      <c r="J189" s="27">
        <f>G189+'[2]BM 07'!J189</f>
        <v>0</v>
      </c>
      <c r="K189" s="28">
        <f t="shared" si="48"/>
        <v>80.14</v>
      </c>
      <c r="L189" s="28">
        <f t="shared" si="39"/>
        <v>0</v>
      </c>
      <c r="M189" s="28">
        <f t="shared" si="39"/>
        <v>80.14</v>
      </c>
      <c r="N189" s="28">
        <f t="shared" si="39"/>
        <v>0</v>
      </c>
      <c r="O189" s="117"/>
      <c r="P189" s="117"/>
      <c r="Q189" s="117"/>
      <c r="R189" s="117"/>
      <c r="S189" s="4"/>
    </row>
    <row r="190" spans="2:19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08'!K183</f>
        <v>0</v>
      </c>
      <c r="H190" s="116">
        <f t="shared" si="40"/>
        <v>0</v>
      </c>
      <c r="I190" s="116">
        <f t="shared" si="41"/>
        <v>1</v>
      </c>
      <c r="J190" s="27">
        <f>G190+'[2]BM 07'!J190</f>
        <v>0</v>
      </c>
      <c r="K190" s="28">
        <f t="shared" si="48"/>
        <v>41.3</v>
      </c>
      <c r="L190" s="28">
        <f t="shared" si="39"/>
        <v>0</v>
      </c>
      <c r="M190" s="28">
        <f t="shared" si="39"/>
        <v>41.3</v>
      </c>
      <c r="N190" s="28">
        <f t="shared" si="39"/>
        <v>0</v>
      </c>
      <c r="O190" s="117"/>
      <c r="P190" s="117"/>
      <c r="Q190" s="117"/>
      <c r="R190" s="117"/>
      <c r="S190" s="4"/>
    </row>
    <row r="191" spans="2:19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08'!K184</f>
        <v>0</v>
      </c>
      <c r="H191" s="116">
        <f t="shared" si="40"/>
        <v>0</v>
      </c>
      <c r="I191" s="116">
        <f t="shared" si="41"/>
        <v>1</v>
      </c>
      <c r="J191" s="27">
        <f>G191+'[2]BM 07'!J191</f>
        <v>0</v>
      </c>
      <c r="K191" s="28">
        <f t="shared" si="48"/>
        <v>56.5</v>
      </c>
      <c r="L191" s="28">
        <f t="shared" si="39"/>
        <v>0</v>
      </c>
      <c r="M191" s="28">
        <f t="shared" si="39"/>
        <v>56.5</v>
      </c>
      <c r="N191" s="28">
        <f t="shared" si="39"/>
        <v>0</v>
      </c>
      <c r="O191" s="117"/>
      <c r="P191" s="117"/>
      <c r="Q191" s="117"/>
      <c r="R191" s="117"/>
      <c r="S191" s="4"/>
    </row>
    <row r="192" spans="2:19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6"/>
      <c r="J192" s="46"/>
      <c r="K192" s="41">
        <f>SUM(K193:K200)</f>
        <v>10043.14</v>
      </c>
      <c r="L192" s="41">
        <f t="shared" ref="L192:N192" si="49">SUM(L193:L200)</f>
        <v>76.459999999999994</v>
      </c>
      <c r="M192" s="41">
        <f t="shared" si="49"/>
        <v>1359.3799999999999</v>
      </c>
      <c r="N192" s="41">
        <f t="shared" si="49"/>
        <v>8760.2200000000012</v>
      </c>
      <c r="O192" s="118"/>
      <c r="P192" s="118"/>
      <c r="Q192" s="118"/>
      <c r="R192" s="118"/>
      <c r="S192" s="4"/>
    </row>
    <row r="193" spans="2:19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08'!K186</f>
        <v>0</v>
      </c>
      <c r="H193" s="116">
        <f t="shared" si="40"/>
        <v>0</v>
      </c>
      <c r="I193" s="116">
        <f t="shared" si="41"/>
        <v>0</v>
      </c>
      <c r="J193" s="27">
        <f>G193+'[2]BM 07'!J193</f>
        <v>2</v>
      </c>
      <c r="K193" s="28">
        <f t="shared" ref="K193:K200" si="50">$E193*F193</f>
        <v>135.52000000000001</v>
      </c>
      <c r="L193" s="28">
        <f t="shared" si="39"/>
        <v>0</v>
      </c>
      <c r="M193" s="28">
        <f t="shared" si="39"/>
        <v>0</v>
      </c>
      <c r="N193" s="28">
        <f t="shared" si="39"/>
        <v>135.52000000000001</v>
      </c>
      <c r="O193" s="117"/>
      <c r="P193" s="117"/>
      <c r="Q193" s="117"/>
      <c r="R193" s="117"/>
      <c r="S193" s="4"/>
    </row>
    <row r="194" spans="2:19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08'!K187</f>
        <v>0</v>
      </c>
      <c r="H194" s="116">
        <f t="shared" si="40"/>
        <v>0</v>
      </c>
      <c r="I194" s="116">
        <f t="shared" si="41"/>
        <v>5</v>
      </c>
      <c r="J194" s="27">
        <f>G194+'[2]BM 07'!J194</f>
        <v>0</v>
      </c>
      <c r="K194" s="28">
        <f t="shared" si="50"/>
        <v>1265.05</v>
      </c>
      <c r="L194" s="28">
        <f t="shared" si="39"/>
        <v>0</v>
      </c>
      <c r="M194" s="28">
        <f t="shared" si="39"/>
        <v>1265.05</v>
      </c>
      <c r="N194" s="28">
        <f t="shared" si="39"/>
        <v>0</v>
      </c>
      <c r="O194" s="117"/>
      <c r="P194" s="117"/>
      <c r="Q194" s="117"/>
      <c r="R194" s="117"/>
      <c r="S194" s="4"/>
    </row>
    <row r="195" spans="2:19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08'!K188</f>
        <v>0</v>
      </c>
      <c r="H195" s="116">
        <f t="shared" si="40"/>
        <v>0</v>
      </c>
      <c r="I195" s="116">
        <f t="shared" si="41"/>
        <v>0</v>
      </c>
      <c r="J195" s="27">
        <f>G195+'[2]BM 07'!J195</f>
        <v>16</v>
      </c>
      <c r="K195" s="28">
        <f t="shared" si="50"/>
        <v>1294.72</v>
      </c>
      <c r="L195" s="28">
        <f t="shared" si="39"/>
        <v>0</v>
      </c>
      <c r="M195" s="28">
        <f t="shared" si="39"/>
        <v>0</v>
      </c>
      <c r="N195" s="28">
        <f t="shared" si="39"/>
        <v>1294.72</v>
      </c>
      <c r="O195" s="117"/>
      <c r="P195" s="117"/>
      <c r="Q195" s="117"/>
      <c r="R195" s="117"/>
      <c r="S195" s="4"/>
    </row>
    <row r="196" spans="2:19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08'!K189</f>
        <v>0</v>
      </c>
      <c r="H196" s="116">
        <f t="shared" si="40"/>
        <v>0</v>
      </c>
      <c r="I196" s="116">
        <f t="shared" si="41"/>
        <v>0</v>
      </c>
      <c r="J196" s="27">
        <f>G196+'[2]BM 07'!J196</f>
        <v>2</v>
      </c>
      <c r="K196" s="28">
        <f t="shared" si="50"/>
        <v>6864.26</v>
      </c>
      <c r="L196" s="28">
        <f t="shared" si="39"/>
        <v>0</v>
      </c>
      <c r="M196" s="28">
        <f t="shared" si="39"/>
        <v>0</v>
      </c>
      <c r="N196" s="28">
        <f t="shared" si="39"/>
        <v>6864.26</v>
      </c>
      <c r="O196" s="117"/>
      <c r="P196" s="117"/>
      <c r="Q196" s="117"/>
      <c r="R196" s="117"/>
      <c r="S196" s="4"/>
    </row>
    <row r="197" spans="2:19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08'!K190</f>
        <v>0</v>
      </c>
      <c r="H197" s="116">
        <f t="shared" si="40"/>
        <v>0</v>
      </c>
      <c r="I197" s="116">
        <f t="shared" si="41"/>
        <v>0</v>
      </c>
      <c r="J197" s="27">
        <f>G197+'[2]BM 07'!J197</f>
        <v>1</v>
      </c>
      <c r="K197" s="28">
        <f t="shared" si="50"/>
        <v>45.19</v>
      </c>
      <c r="L197" s="28">
        <f t="shared" si="39"/>
        <v>0</v>
      </c>
      <c r="M197" s="28">
        <f t="shared" si="39"/>
        <v>0</v>
      </c>
      <c r="N197" s="28">
        <f t="shared" si="39"/>
        <v>45.19</v>
      </c>
      <c r="O197" s="117"/>
      <c r="P197" s="117"/>
      <c r="Q197" s="117"/>
      <c r="R197" s="117"/>
      <c r="S197" s="4"/>
    </row>
    <row r="198" spans="2:19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08'!K191</f>
        <v>0</v>
      </c>
      <c r="H198" s="116">
        <f t="shared" si="40"/>
        <v>0</v>
      </c>
      <c r="I198" s="116">
        <f t="shared" si="41"/>
        <v>1</v>
      </c>
      <c r="J198" s="27">
        <f>G198+'[2]BM 07'!J198</f>
        <v>0</v>
      </c>
      <c r="K198" s="28">
        <f t="shared" si="50"/>
        <v>11.73</v>
      </c>
      <c r="L198" s="28">
        <f t="shared" si="39"/>
        <v>0</v>
      </c>
      <c r="M198" s="28">
        <f t="shared" si="39"/>
        <v>11.73</v>
      </c>
      <c r="N198" s="28">
        <f t="shared" si="39"/>
        <v>0</v>
      </c>
      <c r="O198" s="117"/>
      <c r="P198" s="117"/>
      <c r="Q198" s="117"/>
      <c r="R198" s="117"/>
      <c r="S198" s="4"/>
    </row>
    <row r="199" spans="2:19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08'!K192</f>
        <v>0</v>
      </c>
      <c r="H199" s="116">
        <f t="shared" si="40"/>
        <v>0</v>
      </c>
      <c r="I199" s="116">
        <f t="shared" si="41"/>
        <v>2</v>
      </c>
      <c r="J199" s="27">
        <f>G199+'[2]BM 07'!J199</f>
        <v>0</v>
      </c>
      <c r="K199" s="28">
        <f t="shared" si="50"/>
        <v>82.6</v>
      </c>
      <c r="L199" s="28">
        <f t="shared" si="39"/>
        <v>0</v>
      </c>
      <c r="M199" s="28">
        <f t="shared" si="39"/>
        <v>82.6</v>
      </c>
      <c r="N199" s="28">
        <f t="shared" si="39"/>
        <v>0</v>
      </c>
      <c r="O199" s="117"/>
      <c r="P199" s="117"/>
      <c r="Q199" s="117"/>
      <c r="R199" s="117"/>
      <c r="S199" s="4"/>
    </row>
    <row r="200" spans="2:19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08'!K193</f>
        <v>0</v>
      </c>
      <c r="H200" s="116">
        <f t="shared" si="40"/>
        <v>2</v>
      </c>
      <c r="I200" s="116">
        <f t="shared" si="41"/>
        <v>0</v>
      </c>
      <c r="J200" s="27">
        <f>G200+'[2]BM 07'!J200</f>
        <v>11</v>
      </c>
      <c r="K200" s="28">
        <f t="shared" si="50"/>
        <v>344.07</v>
      </c>
      <c r="L200" s="28">
        <f t="shared" si="39"/>
        <v>76.459999999999994</v>
      </c>
      <c r="M200" s="28">
        <f t="shared" si="39"/>
        <v>0</v>
      </c>
      <c r="N200" s="28">
        <f t="shared" si="39"/>
        <v>420.53</v>
      </c>
      <c r="O200" s="117"/>
      <c r="P200" s="117"/>
      <c r="Q200" s="117"/>
      <c r="R200" s="117"/>
      <c r="S200" s="4"/>
    </row>
    <row r="201" spans="2:19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6"/>
      <c r="J201" s="46"/>
      <c r="K201" s="41">
        <f>SUM(K202:K205)</f>
        <v>8142.99</v>
      </c>
      <c r="L201" s="41">
        <f t="shared" ref="L201:N201" si="51">SUM(L202:L205)</f>
        <v>0</v>
      </c>
      <c r="M201" s="41">
        <f t="shared" si="51"/>
        <v>629.15</v>
      </c>
      <c r="N201" s="41">
        <f t="shared" si="51"/>
        <v>7513.84</v>
      </c>
      <c r="O201" s="118"/>
      <c r="P201" s="118"/>
      <c r="Q201" s="118"/>
      <c r="R201" s="118"/>
      <c r="S201" s="4"/>
    </row>
    <row r="202" spans="2:19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08'!K195</f>
        <v>0</v>
      </c>
      <c r="H202" s="116">
        <f t="shared" si="40"/>
        <v>0</v>
      </c>
      <c r="I202" s="116">
        <f t="shared" si="41"/>
        <v>0</v>
      </c>
      <c r="J202" s="27">
        <f>G202+'[2]BM 07'!J202</f>
        <v>34</v>
      </c>
      <c r="K202" s="28">
        <f>$E202*F202</f>
        <v>4535.9399999999996</v>
      </c>
      <c r="L202" s="28">
        <f t="shared" si="39"/>
        <v>0</v>
      </c>
      <c r="M202" s="28">
        <f t="shared" si="39"/>
        <v>0</v>
      </c>
      <c r="N202" s="28">
        <f t="shared" si="39"/>
        <v>4535.9399999999996</v>
      </c>
      <c r="O202" s="117"/>
      <c r="P202" s="117"/>
      <c r="Q202" s="117"/>
      <c r="R202" s="117"/>
      <c r="S202" s="4"/>
    </row>
    <row r="203" spans="2:19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08'!K196</f>
        <v>0</v>
      </c>
      <c r="H203" s="116">
        <f t="shared" si="40"/>
        <v>0</v>
      </c>
      <c r="I203" s="116">
        <f t="shared" si="41"/>
        <v>5</v>
      </c>
      <c r="J203" s="27">
        <f>G203+'[2]BM 07'!J203</f>
        <v>0</v>
      </c>
      <c r="K203" s="28">
        <f>$E203*F203</f>
        <v>629.15</v>
      </c>
      <c r="L203" s="28">
        <f t="shared" si="39"/>
        <v>0</v>
      </c>
      <c r="M203" s="28">
        <f t="shared" si="39"/>
        <v>629.15</v>
      </c>
      <c r="N203" s="28">
        <f t="shared" si="39"/>
        <v>0</v>
      </c>
      <c r="O203" s="117"/>
      <c r="P203" s="117"/>
      <c r="Q203" s="117"/>
      <c r="R203" s="117"/>
      <c r="S203" s="4"/>
    </row>
    <row r="204" spans="2:19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08'!K197</f>
        <v>0</v>
      </c>
      <c r="H204" s="116">
        <f t="shared" si="40"/>
        <v>0</v>
      </c>
      <c r="I204" s="116">
        <f t="shared" si="41"/>
        <v>0</v>
      </c>
      <c r="J204" s="27">
        <f>G204+'[2]BM 07'!J204</f>
        <v>34</v>
      </c>
      <c r="K204" s="28">
        <f>$E204*F204</f>
        <v>2589.1000000000004</v>
      </c>
      <c r="L204" s="28">
        <f t="shared" si="39"/>
        <v>0</v>
      </c>
      <c r="M204" s="28">
        <f t="shared" si="39"/>
        <v>0</v>
      </c>
      <c r="N204" s="28">
        <f t="shared" si="39"/>
        <v>2589.1000000000004</v>
      </c>
      <c r="O204" s="117"/>
      <c r="P204" s="117"/>
      <c r="Q204" s="117"/>
      <c r="R204" s="117"/>
      <c r="S204" s="4"/>
    </row>
    <row r="205" spans="2:19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08'!K198</f>
        <v>0</v>
      </c>
      <c r="H205" s="116">
        <f t="shared" si="40"/>
        <v>0</v>
      </c>
      <c r="I205" s="116">
        <f t="shared" si="41"/>
        <v>0</v>
      </c>
      <c r="J205" s="27">
        <f>G205+'[2]BM 07'!J205</f>
        <v>5</v>
      </c>
      <c r="K205" s="28">
        <f>$E205*F205</f>
        <v>388.8</v>
      </c>
      <c r="L205" s="28">
        <f t="shared" ref="L205:N241" si="52">$E205*H205</f>
        <v>0</v>
      </c>
      <c r="M205" s="28">
        <f t="shared" si="52"/>
        <v>0</v>
      </c>
      <c r="N205" s="28">
        <f t="shared" si="52"/>
        <v>388.8</v>
      </c>
      <c r="O205" s="117"/>
      <c r="P205" s="117"/>
      <c r="Q205" s="117"/>
      <c r="R205" s="117"/>
      <c r="S205" s="4"/>
    </row>
    <row r="206" spans="2:19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6"/>
      <c r="J206" s="46"/>
      <c r="K206" s="41">
        <f>SUM(K207:K211)</f>
        <v>18861.892</v>
      </c>
      <c r="L206" s="41">
        <f t="shared" ref="L206:N206" si="53">SUM(L207:L211)</f>
        <v>0</v>
      </c>
      <c r="M206" s="41">
        <f t="shared" si="53"/>
        <v>151.28</v>
      </c>
      <c r="N206" s="41">
        <f t="shared" si="53"/>
        <v>18710.612000000001</v>
      </c>
      <c r="O206" s="118"/>
      <c r="P206" s="118"/>
      <c r="Q206" s="118"/>
      <c r="R206" s="118"/>
      <c r="S206" s="4"/>
    </row>
    <row r="207" spans="2:19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08'!K200</f>
        <v>0</v>
      </c>
      <c r="H207" s="116">
        <f t="shared" ref="H207:H241" si="54">IF(J207&gt;F207,J207-F207,0)</f>
        <v>0</v>
      </c>
      <c r="I207" s="116">
        <f t="shared" ref="I207:I241" si="55">IF(J207&lt;F207,F207-J207,0)</f>
        <v>1</v>
      </c>
      <c r="J207" s="27">
        <f>G207+'[2]BM 07'!J207</f>
        <v>17</v>
      </c>
      <c r="K207" s="28">
        <f>$E207*F207</f>
        <v>2723.04</v>
      </c>
      <c r="L207" s="28">
        <f t="shared" si="52"/>
        <v>0</v>
      </c>
      <c r="M207" s="28">
        <f t="shared" si="52"/>
        <v>151.28</v>
      </c>
      <c r="N207" s="28">
        <f t="shared" si="52"/>
        <v>2571.7600000000002</v>
      </c>
      <c r="O207" s="117"/>
      <c r="P207" s="117"/>
      <c r="Q207" s="117"/>
      <c r="R207" s="117"/>
      <c r="S207" s="4"/>
    </row>
    <row r="208" spans="2:19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08'!K201</f>
        <v>0</v>
      </c>
      <c r="H208" s="116">
        <f t="shared" si="54"/>
        <v>0</v>
      </c>
      <c r="I208" s="116">
        <f t="shared" si="55"/>
        <v>0</v>
      </c>
      <c r="J208" s="27">
        <f>G208+'[2]BM 07'!J208</f>
        <v>30.4</v>
      </c>
      <c r="K208" s="28">
        <f>$E208*F208</f>
        <v>1292.912</v>
      </c>
      <c r="L208" s="28">
        <f t="shared" si="52"/>
        <v>0</v>
      </c>
      <c r="M208" s="28">
        <f t="shared" si="52"/>
        <v>0</v>
      </c>
      <c r="N208" s="28">
        <f t="shared" si="52"/>
        <v>1292.912</v>
      </c>
      <c r="O208" s="117"/>
      <c r="P208" s="117"/>
      <c r="Q208" s="117"/>
      <c r="R208" s="117"/>
      <c r="S208" s="4"/>
    </row>
    <row r="209" spans="2:19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08'!K202</f>
        <v>0</v>
      </c>
      <c r="H209" s="116">
        <f t="shared" si="54"/>
        <v>0</v>
      </c>
      <c r="I209" s="116">
        <f t="shared" si="55"/>
        <v>0</v>
      </c>
      <c r="J209" s="27">
        <f>G209+'[2]BM 07'!J209</f>
        <v>152.5</v>
      </c>
      <c r="K209" s="28">
        <f>$E209*F209</f>
        <v>1579.8999999999999</v>
      </c>
      <c r="L209" s="28">
        <f t="shared" si="52"/>
        <v>0</v>
      </c>
      <c r="M209" s="28">
        <f t="shared" si="52"/>
        <v>0</v>
      </c>
      <c r="N209" s="28">
        <f t="shared" si="52"/>
        <v>1579.8999999999999</v>
      </c>
      <c r="O209" s="117"/>
      <c r="P209" s="117"/>
      <c r="Q209" s="117"/>
      <c r="R209" s="117"/>
      <c r="S209" s="4"/>
    </row>
    <row r="210" spans="2:19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08'!K203</f>
        <v>0</v>
      </c>
      <c r="H210" s="116">
        <f t="shared" si="54"/>
        <v>0</v>
      </c>
      <c r="I210" s="116">
        <f t="shared" si="55"/>
        <v>0</v>
      </c>
      <c r="J210" s="27">
        <f>G210+'[2]BM 07'!J210</f>
        <v>1</v>
      </c>
      <c r="K210" s="28">
        <f>$E210*F210</f>
        <v>7371.21</v>
      </c>
      <c r="L210" s="28">
        <f t="shared" si="52"/>
        <v>0</v>
      </c>
      <c r="M210" s="28">
        <f t="shared" si="52"/>
        <v>0</v>
      </c>
      <c r="N210" s="28">
        <f t="shared" si="52"/>
        <v>7371.21</v>
      </c>
      <c r="O210" s="117"/>
      <c r="P210" s="117"/>
      <c r="Q210" s="117"/>
      <c r="R210" s="117"/>
      <c r="S210" s="4"/>
    </row>
    <row r="211" spans="2:19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08'!K204</f>
        <v>0</v>
      </c>
      <c r="H211" s="116">
        <f t="shared" si="54"/>
        <v>0</v>
      </c>
      <c r="I211" s="116">
        <f t="shared" si="55"/>
        <v>0</v>
      </c>
      <c r="J211" s="27">
        <f>G211+'[2]BM 07'!J211</f>
        <v>1</v>
      </c>
      <c r="K211" s="28">
        <f>$E211*F211</f>
        <v>5894.83</v>
      </c>
      <c r="L211" s="28">
        <f t="shared" si="52"/>
        <v>0</v>
      </c>
      <c r="M211" s="28">
        <f t="shared" si="52"/>
        <v>0</v>
      </c>
      <c r="N211" s="28">
        <f t="shared" si="52"/>
        <v>5894.83</v>
      </c>
      <c r="O211" s="117"/>
      <c r="P211" s="117"/>
      <c r="Q211" s="117"/>
      <c r="R211" s="117"/>
      <c r="S211" s="4"/>
    </row>
    <row r="212" spans="2:19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2"/>
      <c r="J212" s="62"/>
      <c r="K212" s="63">
        <f>SUM(K213:K215)</f>
        <v>1501.76</v>
      </c>
      <c r="L212" s="63">
        <f t="shared" ref="L212:N212" si="56">SUM(L213:L215)</f>
        <v>0</v>
      </c>
      <c r="M212" s="63">
        <f t="shared" si="56"/>
        <v>544.16</v>
      </c>
      <c r="N212" s="63">
        <f t="shared" si="56"/>
        <v>957.6</v>
      </c>
      <c r="O212" s="120"/>
      <c r="P212" s="120"/>
      <c r="Q212" s="120"/>
      <c r="R212" s="120"/>
      <c r="S212" s="42"/>
    </row>
    <row r="213" spans="2:19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08'!K206</f>
        <v>0</v>
      </c>
      <c r="H213" s="116">
        <f t="shared" si="54"/>
        <v>0</v>
      </c>
      <c r="I213" s="116">
        <f t="shared" si="55"/>
        <v>0</v>
      </c>
      <c r="J213" s="27">
        <f>G213+'[2]BM 07'!J213</f>
        <v>30</v>
      </c>
      <c r="K213" s="28">
        <f>$E213*F213</f>
        <v>957.6</v>
      </c>
      <c r="L213" s="28">
        <f t="shared" si="52"/>
        <v>0</v>
      </c>
      <c r="M213" s="28">
        <f t="shared" si="52"/>
        <v>0</v>
      </c>
      <c r="N213" s="28">
        <f t="shared" si="52"/>
        <v>957.6</v>
      </c>
      <c r="O213" s="117"/>
      <c r="P213" s="117"/>
      <c r="Q213" s="117"/>
      <c r="R213" s="117"/>
      <c r="S213" s="4"/>
    </row>
    <row r="214" spans="2:19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08'!K207</f>
        <v>0</v>
      </c>
      <c r="H214" s="116">
        <f t="shared" si="54"/>
        <v>0</v>
      </c>
      <c r="I214" s="116">
        <f t="shared" si="55"/>
        <v>1</v>
      </c>
      <c r="J214" s="27">
        <f>G214+'[2]BM 07'!J214</f>
        <v>0</v>
      </c>
      <c r="K214" s="28">
        <f>$E214*F214</f>
        <v>54.36</v>
      </c>
      <c r="L214" s="28">
        <f t="shared" si="52"/>
        <v>0</v>
      </c>
      <c r="M214" s="28">
        <f t="shared" si="52"/>
        <v>54.36</v>
      </c>
      <c r="N214" s="28">
        <f t="shared" si="52"/>
        <v>0</v>
      </c>
      <c r="O214" s="117"/>
      <c r="P214" s="117"/>
      <c r="Q214" s="117"/>
      <c r="R214" s="117"/>
      <c r="S214" s="4"/>
    </row>
    <row r="215" spans="2:19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08'!K208</f>
        <v>0</v>
      </c>
      <c r="H215" s="116">
        <f t="shared" si="54"/>
        <v>0</v>
      </c>
      <c r="I215" s="116">
        <f t="shared" si="55"/>
        <v>10</v>
      </c>
      <c r="J215" s="27">
        <f>G215+'[2]BM 07'!J215</f>
        <v>0</v>
      </c>
      <c r="K215" s="28">
        <f>$E215*F215</f>
        <v>489.79999999999995</v>
      </c>
      <c r="L215" s="28">
        <f t="shared" si="52"/>
        <v>0</v>
      </c>
      <c r="M215" s="28">
        <f t="shared" si="52"/>
        <v>489.79999999999995</v>
      </c>
      <c r="N215" s="28">
        <f t="shared" si="52"/>
        <v>0</v>
      </c>
      <c r="O215" s="117"/>
      <c r="P215" s="117"/>
      <c r="Q215" s="117"/>
      <c r="R215" s="117"/>
      <c r="S215" s="4"/>
    </row>
    <row r="216" spans="2:19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2"/>
      <c r="J216" s="62"/>
      <c r="K216" s="63">
        <f>SUM(K217:K222)</f>
        <v>565.16</v>
      </c>
      <c r="L216" s="63">
        <f t="shared" ref="L216:N216" si="57">SUM(L217:L222)</f>
        <v>0</v>
      </c>
      <c r="M216" s="63">
        <f t="shared" si="57"/>
        <v>565.16</v>
      </c>
      <c r="N216" s="63">
        <f t="shared" si="57"/>
        <v>0</v>
      </c>
      <c r="O216" s="120"/>
      <c r="P216" s="120"/>
      <c r="Q216" s="120"/>
      <c r="R216" s="120"/>
      <c r="S216" s="4"/>
    </row>
    <row r="217" spans="2:19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08'!K210</f>
        <v>0</v>
      </c>
      <c r="H217" s="116">
        <f t="shared" si="54"/>
        <v>0</v>
      </c>
      <c r="I217" s="116">
        <f t="shared" si="55"/>
        <v>1</v>
      </c>
      <c r="J217" s="27">
        <f>G217+'[2]BM 07'!J217</f>
        <v>0</v>
      </c>
      <c r="K217" s="28">
        <f t="shared" ref="K217:K222" si="58">$E217*F217</f>
        <v>250.53</v>
      </c>
      <c r="L217" s="28">
        <f t="shared" si="52"/>
        <v>0</v>
      </c>
      <c r="M217" s="28">
        <f t="shared" si="52"/>
        <v>250.53</v>
      </c>
      <c r="N217" s="28">
        <f t="shared" si="52"/>
        <v>0</v>
      </c>
      <c r="O217" s="117"/>
      <c r="P217" s="117"/>
      <c r="Q217" s="117"/>
      <c r="R217" s="117"/>
      <c r="S217" s="4"/>
    </row>
    <row r="218" spans="2:19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08'!K211</f>
        <v>0</v>
      </c>
      <c r="H218" s="116">
        <f t="shared" si="54"/>
        <v>0</v>
      </c>
      <c r="I218" s="116">
        <f t="shared" si="55"/>
        <v>2</v>
      </c>
      <c r="J218" s="27">
        <f>G218+'[2]BM 07'!J218</f>
        <v>0</v>
      </c>
      <c r="K218" s="28">
        <f t="shared" si="58"/>
        <v>29.96</v>
      </c>
      <c r="L218" s="28">
        <f t="shared" si="52"/>
        <v>0</v>
      </c>
      <c r="M218" s="28">
        <f t="shared" si="52"/>
        <v>29.96</v>
      </c>
      <c r="N218" s="28">
        <f t="shared" si="52"/>
        <v>0</v>
      </c>
      <c r="O218" s="117"/>
      <c r="P218" s="117"/>
      <c r="Q218" s="117"/>
      <c r="R218" s="117"/>
      <c r="S218" s="4"/>
    </row>
    <row r="219" spans="2:19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08'!K212</f>
        <v>0</v>
      </c>
      <c r="H219" s="116">
        <f t="shared" si="54"/>
        <v>0</v>
      </c>
      <c r="I219" s="116">
        <f t="shared" si="55"/>
        <v>3</v>
      </c>
      <c r="J219" s="27">
        <f>G219+'[2]BM 07'!J219</f>
        <v>0</v>
      </c>
      <c r="K219" s="28">
        <f t="shared" si="58"/>
        <v>35.880000000000003</v>
      </c>
      <c r="L219" s="28">
        <f t="shared" si="52"/>
        <v>0</v>
      </c>
      <c r="M219" s="28">
        <f t="shared" si="52"/>
        <v>35.880000000000003</v>
      </c>
      <c r="N219" s="28">
        <f t="shared" si="52"/>
        <v>0</v>
      </c>
      <c r="O219" s="117"/>
      <c r="P219" s="117"/>
      <c r="Q219" s="117"/>
      <c r="R219" s="117"/>
      <c r="S219" s="4"/>
    </row>
    <row r="220" spans="2:19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08'!K213</f>
        <v>0</v>
      </c>
      <c r="H220" s="116">
        <f t="shared" si="54"/>
        <v>0</v>
      </c>
      <c r="I220" s="116">
        <f t="shared" si="55"/>
        <v>1</v>
      </c>
      <c r="J220" s="27">
        <f>G220+'[2]BM 07'!J220</f>
        <v>0</v>
      </c>
      <c r="K220" s="28">
        <f t="shared" si="58"/>
        <v>58.95</v>
      </c>
      <c r="L220" s="28">
        <f t="shared" si="52"/>
        <v>0</v>
      </c>
      <c r="M220" s="28">
        <f t="shared" si="52"/>
        <v>58.95</v>
      </c>
      <c r="N220" s="28">
        <f t="shared" si="52"/>
        <v>0</v>
      </c>
      <c r="O220" s="117"/>
      <c r="P220" s="117"/>
      <c r="Q220" s="117"/>
      <c r="R220" s="117"/>
      <c r="S220" s="4"/>
    </row>
    <row r="221" spans="2:19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08'!K214</f>
        <v>0</v>
      </c>
      <c r="H221" s="116">
        <f t="shared" si="54"/>
        <v>0</v>
      </c>
      <c r="I221" s="116">
        <f t="shared" si="55"/>
        <v>20</v>
      </c>
      <c r="J221" s="27">
        <f>G221+'[2]BM 07'!J221</f>
        <v>0</v>
      </c>
      <c r="K221" s="28">
        <f t="shared" si="58"/>
        <v>158.19999999999999</v>
      </c>
      <c r="L221" s="28">
        <f t="shared" si="52"/>
        <v>0</v>
      </c>
      <c r="M221" s="28">
        <f t="shared" si="52"/>
        <v>158.19999999999999</v>
      </c>
      <c r="N221" s="28">
        <f t="shared" si="52"/>
        <v>0</v>
      </c>
      <c r="O221" s="117"/>
      <c r="P221" s="117"/>
      <c r="Q221" s="117"/>
      <c r="R221" s="117"/>
      <c r="S221" s="4"/>
    </row>
    <row r="222" spans="2:19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08'!K215</f>
        <v>0</v>
      </c>
      <c r="H222" s="116">
        <f t="shared" si="54"/>
        <v>0</v>
      </c>
      <c r="I222" s="116">
        <f t="shared" si="55"/>
        <v>4</v>
      </c>
      <c r="J222" s="27">
        <f>G222+'[2]BM 07'!J222</f>
        <v>0</v>
      </c>
      <c r="K222" s="28">
        <f t="shared" si="58"/>
        <v>31.64</v>
      </c>
      <c r="L222" s="28">
        <f t="shared" si="52"/>
        <v>0</v>
      </c>
      <c r="M222" s="28">
        <f t="shared" si="52"/>
        <v>31.64</v>
      </c>
      <c r="N222" s="28">
        <f t="shared" si="52"/>
        <v>0</v>
      </c>
      <c r="O222" s="117"/>
      <c r="P222" s="117"/>
      <c r="Q222" s="117"/>
      <c r="R222" s="117"/>
      <c r="S222" s="4"/>
    </row>
    <row r="223" spans="2:19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2"/>
      <c r="J223" s="62"/>
      <c r="K223" s="63">
        <f>SUM(K224:K228)</f>
        <v>1358.0172</v>
      </c>
      <c r="L223" s="63">
        <f t="shared" ref="L223:N223" si="59">SUM(L224:L228)</f>
        <v>0</v>
      </c>
      <c r="M223" s="63">
        <f t="shared" si="59"/>
        <v>167.37</v>
      </c>
      <c r="N223" s="63">
        <f t="shared" si="59"/>
        <v>1190.6471999999999</v>
      </c>
      <c r="O223" s="120"/>
      <c r="P223" s="120"/>
      <c r="Q223" s="120"/>
      <c r="R223" s="120"/>
      <c r="S223" s="4"/>
    </row>
    <row r="224" spans="2:19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08'!K217</f>
        <v>0</v>
      </c>
      <c r="H224" s="116">
        <f t="shared" si="54"/>
        <v>0</v>
      </c>
      <c r="I224" s="116">
        <f t="shared" si="55"/>
        <v>0</v>
      </c>
      <c r="J224" s="27">
        <f>G224+'[2]BM 07'!J224</f>
        <v>1</v>
      </c>
      <c r="K224" s="28">
        <f>$E224*F224</f>
        <v>324.92</v>
      </c>
      <c r="L224" s="28">
        <f t="shared" si="52"/>
        <v>0</v>
      </c>
      <c r="M224" s="28">
        <f t="shared" si="52"/>
        <v>0</v>
      </c>
      <c r="N224" s="28">
        <f t="shared" si="52"/>
        <v>324.92</v>
      </c>
      <c r="O224" s="117"/>
      <c r="P224" s="117"/>
      <c r="Q224" s="117"/>
      <c r="R224" s="117"/>
      <c r="S224" s="4"/>
    </row>
    <row r="225" spans="2:19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08'!K218</f>
        <v>0</v>
      </c>
      <c r="H225" s="116">
        <f t="shared" si="54"/>
        <v>0</v>
      </c>
      <c r="I225" s="116">
        <f t="shared" si="55"/>
        <v>1</v>
      </c>
      <c r="J225" s="27">
        <f>G225+'[2]BM 07'!J225</f>
        <v>0</v>
      </c>
      <c r="K225" s="28">
        <f>$E225*F225</f>
        <v>167.37</v>
      </c>
      <c r="L225" s="28">
        <f t="shared" si="52"/>
        <v>0</v>
      </c>
      <c r="M225" s="28">
        <f t="shared" si="52"/>
        <v>167.37</v>
      </c>
      <c r="N225" s="28">
        <f t="shared" si="52"/>
        <v>0</v>
      </c>
      <c r="O225" s="117"/>
      <c r="P225" s="117"/>
      <c r="Q225" s="117"/>
      <c r="R225" s="117"/>
      <c r="S225" s="4"/>
    </row>
    <row r="226" spans="2:19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08'!K219</f>
        <v>0</v>
      </c>
      <c r="H226" s="116">
        <f t="shared" si="54"/>
        <v>0</v>
      </c>
      <c r="I226" s="116">
        <f t="shared" si="55"/>
        <v>0</v>
      </c>
      <c r="J226" s="27">
        <f>G226+'[2]BM 07'!J226</f>
        <v>309.25</v>
      </c>
      <c r="K226" s="28">
        <f>$E226*F226</f>
        <v>624.68500000000006</v>
      </c>
      <c r="L226" s="28">
        <f t="shared" si="52"/>
        <v>0</v>
      </c>
      <c r="M226" s="28">
        <f t="shared" si="52"/>
        <v>0</v>
      </c>
      <c r="N226" s="28">
        <f t="shared" si="52"/>
        <v>624.68500000000006</v>
      </c>
      <c r="O226" s="117"/>
      <c r="P226" s="117"/>
      <c r="Q226" s="117"/>
      <c r="R226" s="117"/>
      <c r="S226" s="4"/>
    </row>
    <row r="227" spans="2:19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08'!K220</f>
        <v>0</v>
      </c>
      <c r="H227" s="116">
        <f t="shared" si="54"/>
        <v>0</v>
      </c>
      <c r="I227" s="116">
        <f t="shared" si="55"/>
        <v>0</v>
      </c>
      <c r="J227" s="27">
        <f>G227+'[2]BM 07'!J227</f>
        <v>39.58</v>
      </c>
      <c r="K227" s="28">
        <f>$E227*F227</f>
        <v>200.67060000000001</v>
      </c>
      <c r="L227" s="28">
        <f t="shared" si="52"/>
        <v>0</v>
      </c>
      <c r="M227" s="28">
        <f t="shared" si="52"/>
        <v>0</v>
      </c>
      <c r="N227" s="28">
        <f t="shared" si="52"/>
        <v>200.67060000000001</v>
      </c>
      <c r="O227" s="117"/>
      <c r="P227" s="117"/>
      <c r="Q227" s="117"/>
      <c r="R227" s="117"/>
      <c r="S227" s="4"/>
    </row>
    <row r="228" spans="2:19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08'!K221</f>
        <v>0</v>
      </c>
      <c r="H228" s="116">
        <f t="shared" si="54"/>
        <v>0</v>
      </c>
      <c r="I228" s="116">
        <f t="shared" si="55"/>
        <v>0</v>
      </c>
      <c r="J228" s="27">
        <f>G228+'[2]BM 07'!J228</f>
        <v>39.58</v>
      </c>
      <c r="K228" s="28">
        <f>$E228*F228</f>
        <v>40.371600000000001</v>
      </c>
      <c r="L228" s="28">
        <f t="shared" si="52"/>
        <v>0</v>
      </c>
      <c r="M228" s="28">
        <f t="shared" si="52"/>
        <v>0</v>
      </c>
      <c r="N228" s="28">
        <f t="shared" si="52"/>
        <v>40.371600000000001</v>
      </c>
      <c r="O228" s="117"/>
      <c r="P228" s="117"/>
      <c r="Q228" s="117"/>
      <c r="R228" s="117"/>
      <c r="S228" s="4"/>
    </row>
    <row r="229" spans="2:19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2"/>
      <c r="J229" s="62"/>
      <c r="K229" s="63">
        <f>K230+K235+K238</f>
        <v>110002.19475684999</v>
      </c>
      <c r="L229" s="63">
        <f t="shared" ref="L229:N229" si="60">L230+L235+L238</f>
        <v>2129.3365725000003</v>
      </c>
      <c r="M229" s="63">
        <f t="shared" si="60"/>
        <v>1421.0374685000047</v>
      </c>
      <c r="N229" s="63">
        <f t="shared" si="60"/>
        <v>110710.49386084999</v>
      </c>
      <c r="O229" s="120"/>
      <c r="P229" s="120"/>
      <c r="Q229" s="120"/>
      <c r="R229" s="120"/>
      <c r="S229" s="4"/>
    </row>
    <row r="230" spans="2:19" s="5" customFormat="1" ht="15">
      <c r="B230" s="103" t="s">
        <v>529</v>
      </c>
      <c r="C230" s="44" t="s">
        <v>530</v>
      </c>
      <c r="D230" s="45"/>
      <c r="E230" s="45"/>
      <c r="F230" s="45"/>
      <c r="G230" s="45"/>
      <c r="H230" s="45"/>
      <c r="I230" s="45"/>
      <c r="J230" s="45"/>
      <c r="K230" s="104">
        <f>SUM(K231:K234)</f>
        <v>53075.522384000004</v>
      </c>
      <c r="L230" s="104">
        <f t="shared" ref="L230:N230" si="61">SUM(L231:L234)</f>
        <v>0</v>
      </c>
      <c r="M230" s="104">
        <f t="shared" si="61"/>
        <v>193.094384000004</v>
      </c>
      <c r="N230" s="104">
        <f t="shared" si="61"/>
        <v>52882.428000000007</v>
      </c>
      <c r="O230" s="121"/>
      <c r="P230" s="121"/>
      <c r="Q230" s="121"/>
      <c r="R230" s="121"/>
      <c r="S230" s="4"/>
    </row>
    <row r="231" spans="2:19" s="5" customFormat="1" ht="36">
      <c r="B231" s="103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'[2]Memória 08'!K224</f>
        <v>0</v>
      </c>
      <c r="H231" s="116">
        <f t="shared" si="54"/>
        <v>0</v>
      </c>
      <c r="I231" s="116">
        <f t="shared" si="55"/>
        <v>0.86000000000001364</v>
      </c>
      <c r="J231" s="27">
        <f>G231+'[2]BM 07'!J231</f>
        <v>190.2</v>
      </c>
      <c r="K231" s="28">
        <f>$E231*F231</f>
        <v>42801.261200000001</v>
      </c>
      <c r="L231" s="28">
        <f t="shared" si="52"/>
        <v>0</v>
      </c>
      <c r="M231" s="28">
        <f t="shared" si="52"/>
        <v>192.65720000000306</v>
      </c>
      <c r="N231" s="28">
        <f t="shared" si="52"/>
        <v>42608.603999999999</v>
      </c>
      <c r="O231" s="117"/>
      <c r="P231" s="117"/>
      <c r="Q231" s="117"/>
      <c r="R231" s="117"/>
      <c r="S231" s="4"/>
    </row>
    <row r="232" spans="2:19" s="5" customFormat="1" ht="48">
      <c r="B232" s="103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'[2]Memória 08'!K225</f>
        <v>0</v>
      </c>
      <c r="H232" s="116">
        <f t="shared" si="54"/>
        <v>0</v>
      </c>
      <c r="I232" s="116">
        <f t="shared" si="55"/>
        <v>3.200000000006753E-3</v>
      </c>
      <c r="J232" s="27">
        <f>G232+'[2]BM 07'!J232</f>
        <v>75.2</v>
      </c>
      <c r="K232" s="28">
        <f>$E232*F232</f>
        <v>8224.973984000002</v>
      </c>
      <c r="L232" s="28">
        <f t="shared" si="52"/>
        <v>0</v>
      </c>
      <c r="M232" s="28">
        <f t="shared" si="52"/>
        <v>0.34998400000073859</v>
      </c>
      <c r="N232" s="28">
        <f t="shared" si="52"/>
        <v>8224.6239999999998</v>
      </c>
      <c r="O232" s="117"/>
      <c r="P232" s="117"/>
      <c r="Q232" s="117"/>
      <c r="R232" s="117"/>
      <c r="S232" s="4"/>
    </row>
    <row r="233" spans="2:19" s="5" customFormat="1" ht="24">
      <c r="B233" s="103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08'!K226</f>
        <v>0</v>
      </c>
      <c r="H233" s="116">
        <f t="shared" si="54"/>
        <v>0</v>
      </c>
      <c r="I233" s="116">
        <f t="shared" si="55"/>
        <v>3.200000000006753E-3</v>
      </c>
      <c r="J233" s="27">
        <f>G233+'[2]BM 07'!J233</f>
        <v>75.2</v>
      </c>
      <c r="K233" s="28">
        <f>$E233*F233</f>
        <v>339.16643200000004</v>
      </c>
      <c r="L233" s="28">
        <f t="shared" si="52"/>
        <v>0</v>
      </c>
      <c r="M233" s="28">
        <f t="shared" si="52"/>
        <v>1.4432000000030455E-2</v>
      </c>
      <c r="N233" s="28">
        <f t="shared" si="52"/>
        <v>339.15199999999999</v>
      </c>
      <c r="O233" s="117"/>
      <c r="P233" s="117"/>
      <c r="Q233" s="117"/>
      <c r="R233" s="117"/>
      <c r="S233" s="4"/>
    </row>
    <row r="234" spans="2:19" s="5" customFormat="1" ht="24">
      <c r="B234" s="103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08'!K227</f>
        <v>0</v>
      </c>
      <c r="H234" s="116">
        <f t="shared" si="54"/>
        <v>0</v>
      </c>
      <c r="I234" s="116">
        <f t="shared" si="55"/>
        <v>3.200000000006753E-3</v>
      </c>
      <c r="J234" s="27">
        <f>G234+'[2]BM 07'!J234</f>
        <v>75.2</v>
      </c>
      <c r="K234" s="28">
        <f>$E234*F234</f>
        <v>1710.120768</v>
      </c>
      <c r="L234" s="28">
        <f t="shared" si="52"/>
        <v>0</v>
      </c>
      <c r="M234" s="28">
        <f t="shared" si="52"/>
        <v>7.2768000000153557E-2</v>
      </c>
      <c r="N234" s="28">
        <f t="shared" si="52"/>
        <v>1710.048</v>
      </c>
      <c r="O234" s="117"/>
      <c r="P234" s="117"/>
      <c r="Q234" s="117"/>
      <c r="R234" s="117"/>
      <c r="S234" s="4"/>
    </row>
    <row r="235" spans="2:19" s="5" customFormat="1" ht="15">
      <c r="B235" s="103" t="s">
        <v>537</v>
      </c>
      <c r="C235" s="44" t="s">
        <v>538</v>
      </c>
      <c r="D235" s="44"/>
      <c r="E235" s="44"/>
      <c r="F235" s="44"/>
      <c r="G235" s="44"/>
      <c r="H235" s="44"/>
      <c r="I235" s="44"/>
      <c r="J235" s="44"/>
      <c r="K235" s="104">
        <f>SUM(K236:K237)</f>
        <v>34097.615029399996</v>
      </c>
      <c r="L235" s="104">
        <f t="shared" ref="L235:N235" si="62">SUM(L236:L237)</f>
        <v>0</v>
      </c>
      <c r="M235" s="104">
        <f t="shared" si="62"/>
        <v>0</v>
      </c>
      <c r="N235" s="104">
        <f t="shared" si="62"/>
        <v>34097.615029399996</v>
      </c>
      <c r="O235" s="121"/>
      <c r="P235" s="121"/>
      <c r="Q235" s="121"/>
      <c r="R235" s="121"/>
      <c r="S235" s="4"/>
    </row>
    <row r="236" spans="2:19" s="5" customFormat="1" ht="48">
      <c r="B236" s="103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'[2]Memória 08'!K229</f>
        <v>0</v>
      </c>
      <c r="H236" s="116">
        <f t="shared" si="54"/>
        <v>0</v>
      </c>
      <c r="I236" s="116">
        <f t="shared" si="55"/>
        <v>0</v>
      </c>
      <c r="J236" s="27">
        <f>G236+'[2]BM 07'!J236</f>
        <v>69.099999999999994</v>
      </c>
      <c r="K236" s="28">
        <f>$E236*F236</f>
        <v>7557.4669999999996</v>
      </c>
      <c r="L236" s="28">
        <f t="shared" si="52"/>
        <v>0</v>
      </c>
      <c r="M236" s="28">
        <f t="shared" si="52"/>
        <v>0</v>
      </c>
      <c r="N236" s="28">
        <f t="shared" si="52"/>
        <v>7557.4669999999996</v>
      </c>
      <c r="O236" s="117"/>
      <c r="P236" s="117"/>
      <c r="Q236" s="117"/>
      <c r="R236" s="117"/>
      <c r="S236" s="4"/>
    </row>
    <row r="237" spans="2:19" s="5" customFormat="1" ht="36">
      <c r="B237" s="103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'[2]Memória 08'!K230</f>
        <v>0</v>
      </c>
      <c r="H237" s="116">
        <f t="shared" si="54"/>
        <v>0</v>
      </c>
      <c r="I237" s="116">
        <f t="shared" si="55"/>
        <v>0</v>
      </c>
      <c r="J237" s="27">
        <f>G237+'[2]BM 07'!J237</f>
        <v>1148.8599999999999</v>
      </c>
      <c r="K237" s="28">
        <f>$E237*F237</f>
        <v>26540.148029399996</v>
      </c>
      <c r="L237" s="28">
        <f t="shared" si="52"/>
        <v>0</v>
      </c>
      <c r="M237" s="28">
        <f t="shared" si="52"/>
        <v>0</v>
      </c>
      <c r="N237" s="28">
        <f t="shared" si="52"/>
        <v>26540.148029399996</v>
      </c>
      <c r="O237" s="117"/>
      <c r="P237" s="117"/>
      <c r="Q237" s="117"/>
      <c r="R237" s="117"/>
      <c r="S237" s="4"/>
    </row>
    <row r="238" spans="2:19" s="5" customFormat="1" ht="15">
      <c r="B238" s="103" t="s">
        <v>542</v>
      </c>
      <c r="C238" s="44" t="s">
        <v>543</v>
      </c>
      <c r="D238" s="44"/>
      <c r="E238" s="44"/>
      <c r="F238" s="44"/>
      <c r="G238" s="44"/>
      <c r="H238" s="44"/>
      <c r="I238" s="44"/>
      <c r="J238" s="44"/>
      <c r="K238" s="104">
        <f>SUM(K239:K241)</f>
        <v>22829.057343450004</v>
      </c>
      <c r="L238" s="104">
        <f t="shared" ref="L238:M238" si="63">SUM(L239:L241)</f>
        <v>2129.3365725000003</v>
      </c>
      <c r="M238" s="104">
        <f t="shared" si="63"/>
        <v>1227.9430845000006</v>
      </c>
      <c r="N238" s="104">
        <f>SUM(N239:N241)</f>
        <v>23730.450831450002</v>
      </c>
      <c r="O238" s="121"/>
      <c r="P238" s="121"/>
      <c r="Q238" s="121"/>
      <c r="R238" s="121"/>
      <c r="S238" s="4"/>
    </row>
    <row r="239" spans="2:19" s="5" customFormat="1" ht="24">
      <c r="B239" s="103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'[2]Memória 08'!K232</f>
        <v>0</v>
      </c>
      <c r="H239" s="116">
        <f t="shared" si="54"/>
        <v>5</v>
      </c>
      <c r="I239" s="116">
        <f t="shared" si="55"/>
        <v>0</v>
      </c>
      <c r="J239" s="27">
        <f>G239+'[2]BM 07'!J239</f>
        <v>33.36</v>
      </c>
      <c r="K239" s="28">
        <f>$E239*F239</f>
        <v>10779.679816200001</v>
      </c>
      <c r="L239" s="28">
        <f t="shared" si="52"/>
        <v>1900.5077250000002</v>
      </c>
      <c r="M239" s="28">
        <f t="shared" si="52"/>
        <v>0</v>
      </c>
      <c r="N239" s="28">
        <f t="shared" si="52"/>
        <v>12680.187541200001</v>
      </c>
      <c r="O239" s="117"/>
      <c r="P239" s="117"/>
      <c r="Q239" s="117"/>
      <c r="R239" s="117"/>
      <c r="S239" s="4"/>
    </row>
    <row r="240" spans="2:19" s="5" customFormat="1" ht="14.25">
      <c r="B240" s="103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'[2]Memória 08'!K233</f>
        <v>0</v>
      </c>
      <c r="H240" s="116">
        <f t="shared" si="54"/>
        <v>0</v>
      </c>
      <c r="I240" s="116">
        <f t="shared" si="55"/>
        <v>40.260000000000019</v>
      </c>
      <c r="J240" s="27">
        <f>G240+'[2]BM 07'!J240</f>
        <v>245.67</v>
      </c>
      <c r="K240" s="28">
        <f>$E240*F240</f>
        <v>8720.9579272499996</v>
      </c>
      <c r="L240" s="28">
        <f t="shared" si="52"/>
        <v>0</v>
      </c>
      <c r="M240" s="28">
        <f t="shared" si="52"/>
        <v>1227.9430845000006</v>
      </c>
      <c r="N240" s="28">
        <f t="shared" si="52"/>
        <v>7493.0148427499998</v>
      </c>
      <c r="O240" s="117"/>
      <c r="P240" s="117"/>
      <c r="Q240" s="117"/>
      <c r="R240" s="117"/>
      <c r="S240" s="4"/>
    </row>
    <row r="241" spans="2:19" s="5" customFormat="1" ht="24.75" thickBot="1">
      <c r="B241" s="103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'[2]Memória 08'!K234</f>
        <v>0</v>
      </c>
      <c r="H241" s="116">
        <f t="shared" si="54"/>
        <v>0.55000000000000071</v>
      </c>
      <c r="I241" s="116">
        <f t="shared" si="55"/>
        <v>0</v>
      </c>
      <c r="J241" s="27">
        <f>G241+'[2]BM 07'!J241</f>
        <v>8.5500000000000007</v>
      </c>
      <c r="K241" s="28">
        <f>$E241*F241</f>
        <v>3328.4196000000002</v>
      </c>
      <c r="L241" s="28">
        <f t="shared" si="52"/>
        <v>228.82884750000031</v>
      </c>
      <c r="M241" s="28">
        <f t="shared" si="52"/>
        <v>0</v>
      </c>
      <c r="N241" s="28">
        <f t="shared" si="52"/>
        <v>3557.2484475000006</v>
      </c>
      <c r="O241" s="117"/>
      <c r="P241" s="117"/>
      <c r="Q241" s="117"/>
      <c r="R241" s="117"/>
      <c r="S241" s="4"/>
    </row>
    <row r="242" spans="2:19" s="5" customFormat="1" ht="15">
      <c r="B242" s="137" t="s">
        <v>439</v>
      </c>
      <c r="C242" s="138"/>
      <c r="D242" s="138"/>
      <c r="E242" s="138"/>
      <c r="F242" s="138"/>
      <c r="G242" s="138"/>
      <c r="H242" s="138"/>
      <c r="I242" s="138"/>
      <c r="J242" s="139"/>
      <c r="K242" s="66">
        <f>SUM(K223+K216+K212+K155+K105+K86+K56+K52+K48+K32+K25+K20+K11+K229)</f>
        <v>666862.72865684994</v>
      </c>
      <c r="L242" s="66">
        <f t="shared" ref="L242:N242" si="64">SUM(L223+L216+L212+L155+L105+L86+L56+L52+L48+L32+L25+L20+L11+L229)</f>
        <v>22356.896614999998</v>
      </c>
      <c r="M242" s="66">
        <f t="shared" si="64"/>
        <v>91235.976168500012</v>
      </c>
      <c r="N242" s="66">
        <f t="shared" si="64"/>
        <v>597983.64910335001</v>
      </c>
      <c r="O242" s="122"/>
      <c r="P242" s="122"/>
      <c r="Q242" s="122"/>
      <c r="R242" s="122"/>
      <c r="S242" s="4"/>
    </row>
    <row r="243" spans="2:19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67"/>
      <c r="M243" s="67"/>
      <c r="N243" s="123"/>
      <c r="O243" s="67"/>
      <c r="P243" s="67"/>
      <c r="Q243" s="67"/>
      <c r="R243" s="67"/>
      <c r="S243" s="4"/>
    </row>
    <row r="244" spans="2:19">
      <c r="N244" s="70"/>
    </row>
    <row r="245" spans="2:19">
      <c r="K245" s="70"/>
      <c r="L245" s="70"/>
      <c r="N245" s="70"/>
    </row>
    <row r="246" spans="2:19" ht="15.75">
      <c r="B246" s="149" t="s">
        <v>561</v>
      </c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10"/>
      <c r="P246" s="110"/>
      <c r="Q246" s="110"/>
      <c r="R246" s="110"/>
    </row>
    <row r="247" spans="2:19" ht="15.75"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10"/>
      <c r="P247" s="110"/>
      <c r="Q247" s="110"/>
      <c r="R247" s="110"/>
    </row>
    <row r="248" spans="2:19" ht="15.75"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10"/>
      <c r="P248" s="110"/>
      <c r="Q248" s="110"/>
      <c r="R248" s="110"/>
    </row>
    <row r="251" spans="2:19" ht="13.5" thickBot="1">
      <c r="N251" s="124"/>
    </row>
    <row r="252" spans="2:19" ht="15.75" thickBot="1">
      <c r="C252" s="157" t="s">
        <v>585</v>
      </c>
      <c r="D252" s="158"/>
      <c r="E252" s="158"/>
      <c r="F252" s="158"/>
      <c r="G252" s="158"/>
      <c r="H252" s="159"/>
      <c r="O252" s="170">
        <f>G254*1.1157</f>
        <v>667170.35730460752</v>
      </c>
      <c r="P252" s="171"/>
    </row>
    <row r="253" spans="2:19">
      <c r="C253" s="160" t="s">
        <v>586</v>
      </c>
      <c r="D253" s="161"/>
      <c r="E253" s="161"/>
      <c r="F253" s="161"/>
      <c r="G253" s="162">
        <f>K242</f>
        <v>666862.72865684994</v>
      </c>
      <c r="H253" s="163"/>
    </row>
    <row r="254" spans="2:19">
      <c r="C254" s="164" t="s">
        <v>587</v>
      </c>
      <c r="D254" s="165"/>
      <c r="E254" s="165"/>
      <c r="F254" s="165"/>
      <c r="G254" s="166">
        <f>N242</f>
        <v>597983.64910335001</v>
      </c>
      <c r="H254" s="167"/>
    </row>
    <row r="255" spans="2:19">
      <c r="C255" s="151" t="s">
        <v>633</v>
      </c>
      <c r="D255" s="152"/>
      <c r="E255" s="152"/>
      <c r="F255" s="152"/>
      <c r="G255" s="153">
        <f>'[2]BM 07'!N242</f>
        <v>592503.84660335002</v>
      </c>
      <c r="H255" s="154"/>
    </row>
    <row r="256" spans="2:19">
      <c r="C256" s="155" t="s">
        <v>589</v>
      </c>
      <c r="D256" s="156"/>
      <c r="E256" s="156"/>
      <c r="F256" s="156"/>
      <c r="G256" s="153">
        <f>G254-G255</f>
        <v>5479.8024999999907</v>
      </c>
      <c r="H256" s="154"/>
    </row>
  </sheetData>
  <mergeCells count="30">
    <mergeCell ref="C255:F255"/>
    <mergeCell ref="G255:H255"/>
    <mergeCell ref="C256:F256"/>
    <mergeCell ref="G256:H256"/>
    <mergeCell ref="B246:N248"/>
    <mergeCell ref="C252:H252"/>
    <mergeCell ref="C253:F253"/>
    <mergeCell ref="G253:H253"/>
    <mergeCell ref="C254:F254"/>
    <mergeCell ref="G254:H254"/>
    <mergeCell ref="B8:C8"/>
    <mergeCell ref="D8:J8"/>
    <mergeCell ref="K8:N8"/>
    <mergeCell ref="B9:N9"/>
    <mergeCell ref="C84:D84"/>
    <mergeCell ref="B242:J242"/>
    <mergeCell ref="B6:C6"/>
    <mergeCell ref="D6:J6"/>
    <mergeCell ref="K6:N6"/>
    <mergeCell ref="B7:C7"/>
    <mergeCell ref="D7:J7"/>
    <mergeCell ref="L7:M7"/>
    <mergeCell ref="B2:N2"/>
    <mergeCell ref="B3:N3"/>
    <mergeCell ref="B4:C4"/>
    <mergeCell ref="D4:J4"/>
    <mergeCell ref="K4:N4"/>
    <mergeCell ref="B5:C5"/>
    <mergeCell ref="D5:J5"/>
    <mergeCell ref="K5:N5"/>
  </mergeCells>
  <conditionalFormatting sqref="B11:R83 B84:C84">
    <cfRule type="expression" dxfId="7" priority="3">
      <formula>LEN($B11)=1</formula>
    </cfRule>
  </conditionalFormatting>
  <conditionalFormatting sqref="B85:R241">
    <cfRule type="expression" dxfId="6" priority="1">
      <formula>LEN($B85)=1</formula>
    </cfRule>
  </conditionalFormatting>
  <conditionalFormatting sqref="E84:R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57" fitToHeight="0" orientation="landscape" r:id="rId1"/>
  <headerFooter scaleWithDoc="0" alignWithMargins="0">
    <oddFooter>&amp;RPágina &amp;P de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C1058-3AC0-4F2C-B483-B59334536C25}">
  <dimension ref="A2:N234"/>
  <sheetViews>
    <sheetView tabSelected="1" view="pageBreakPreview" topLeftCell="A66" zoomScale="80" zoomScaleNormal="100" zoomScaleSheetLayoutView="90" workbookViewId="0">
      <selection activeCell="M55" sqref="M55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1" ht="15">
      <c r="A2" s="143" t="s">
        <v>590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1" ht="15">
      <c r="A3" s="72" t="s">
        <v>15</v>
      </c>
      <c r="B3" s="73" t="s">
        <v>441</v>
      </c>
      <c r="C3" s="72" t="s">
        <v>17</v>
      </c>
      <c r="D3" s="145" t="s">
        <v>442</v>
      </c>
      <c r="E3" s="145"/>
      <c r="F3" s="145"/>
      <c r="G3" s="145"/>
      <c r="H3" s="145"/>
      <c r="I3" s="145"/>
      <c r="J3" s="145"/>
    </row>
    <row r="4" spans="1:11">
      <c r="A4" s="74">
        <v>1</v>
      </c>
      <c r="B4" s="75" t="s">
        <v>443</v>
      </c>
      <c r="C4" s="76"/>
      <c r="D4" s="146"/>
      <c r="E4" s="146"/>
      <c r="F4" s="146"/>
      <c r="G4" s="146"/>
      <c r="H4" s="146"/>
      <c r="I4" s="146"/>
      <c r="J4" s="146"/>
    </row>
    <row r="5" spans="1:11">
      <c r="A5" s="77" t="s">
        <v>25</v>
      </c>
      <c r="B5" s="78" t="s">
        <v>26</v>
      </c>
      <c r="C5" s="79" t="s">
        <v>27</v>
      </c>
      <c r="D5" s="146"/>
      <c r="E5" s="146"/>
      <c r="F5" s="146"/>
      <c r="G5" s="146"/>
      <c r="H5" s="146"/>
      <c r="I5" s="146"/>
      <c r="J5" s="146"/>
    </row>
    <row r="6" spans="1:11" ht="42.75">
      <c r="A6" s="77" t="s">
        <v>28</v>
      </c>
      <c r="B6" s="78" t="s">
        <v>29</v>
      </c>
      <c r="C6" s="79" t="s">
        <v>27</v>
      </c>
      <c r="D6" s="146"/>
      <c r="E6" s="146"/>
      <c r="F6" s="146"/>
      <c r="G6" s="146"/>
      <c r="H6" s="146"/>
      <c r="I6" s="146"/>
      <c r="J6" s="146"/>
    </row>
    <row r="7" spans="1:11" ht="28.5">
      <c r="A7" s="77" t="s">
        <v>30</v>
      </c>
      <c r="B7" s="80" t="s">
        <v>446</v>
      </c>
      <c r="C7" s="79" t="s">
        <v>27</v>
      </c>
      <c r="D7" s="146" t="s">
        <v>634</v>
      </c>
      <c r="E7" s="146"/>
      <c r="F7" s="146"/>
      <c r="G7" s="146"/>
      <c r="H7" s="146"/>
      <c r="I7" s="146"/>
      <c r="J7" s="146"/>
      <c r="K7" s="5">
        <f>25.3*2</f>
        <v>50.6</v>
      </c>
    </row>
    <row r="8" spans="1:11" ht="28.5">
      <c r="A8" s="77" t="s">
        <v>32</v>
      </c>
      <c r="B8" s="80" t="s">
        <v>447</v>
      </c>
      <c r="C8" s="79" t="s">
        <v>27</v>
      </c>
      <c r="D8" s="146"/>
      <c r="E8" s="146"/>
      <c r="F8" s="146"/>
      <c r="G8" s="146"/>
      <c r="H8" s="146"/>
      <c r="I8" s="146"/>
      <c r="J8" s="146"/>
    </row>
    <row r="9" spans="1:11" ht="28.5">
      <c r="A9" s="77" t="s">
        <v>34</v>
      </c>
      <c r="B9" s="78" t="s">
        <v>35</v>
      </c>
      <c r="C9" s="79" t="s">
        <v>36</v>
      </c>
      <c r="D9" s="146"/>
      <c r="E9" s="146"/>
      <c r="F9" s="146"/>
      <c r="G9" s="146"/>
      <c r="H9" s="146"/>
      <c r="I9" s="146"/>
      <c r="J9" s="146"/>
    </row>
    <row r="10" spans="1:11">
      <c r="A10" s="77" t="s">
        <v>37</v>
      </c>
      <c r="B10" s="78" t="s">
        <v>38</v>
      </c>
      <c r="C10" s="79" t="s">
        <v>36</v>
      </c>
      <c r="D10" s="146"/>
      <c r="E10" s="146"/>
      <c r="F10" s="146"/>
      <c r="G10" s="146"/>
      <c r="H10" s="146"/>
      <c r="I10" s="146"/>
      <c r="J10" s="146"/>
    </row>
    <row r="11" spans="1:11" ht="28.5">
      <c r="A11" s="77" t="s">
        <v>39</v>
      </c>
      <c r="B11" s="80" t="s">
        <v>40</v>
      </c>
      <c r="C11" s="79" t="s">
        <v>27</v>
      </c>
      <c r="D11" s="146"/>
      <c r="E11" s="146"/>
      <c r="F11" s="146"/>
      <c r="G11" s="146"/>
      <c r="H11" s="146"/>
      <c r="I11" s="146"/>
      <c r="J11" s="146"/>
    </row>
    <row r="12" spans="1:11" ht="42.75">
      <c r="A12" s="77" t="s">
        <v>41</v>
      </c>
      <c r="B12" s="80" t="s">
        <v>451</v>
      </c>
      <c r="C12" s="79" t="s">
        <v>27</v>
      </c>
      <c r="D12" s="146"/>
      <c r="E12" s="146"/>
      <c r="F12" s="146"/>
      <c r="G12" s="146"/>
      <c r="H12" s="146"/>
      <c r="I12" s="146"/>
      <c r="J12" s="146"/>
    </row>
    <row r="13" spans="1:11">
      <c r="A13" s="74">
        <v>2</v>
      </c>
      <c r="B13" s="75" t="str">
        <f>[3]Planilha!$B$21</f>
        <v>MOVIMENTO DE TERRA</v>
      </c>
      <c r="C13" s="76"/>
      <c r="D13" s="146"/>
      <c r="E13" s="146"/>
      <c r="F13" s="146"/>
      <c r="G13" s="146"/>
      <c r="H13" s="146"/>
      <c r="I13" s="146"/>
      <c r="J13" s="146"/>
    </row>
    <row r="14" spans="1:11" ht="42.75">
      <c r="A14" s="77" t="s">
        <v>43</v>
      </c>
      <c r="B14" s="80" t="s">
        <v>44</v>
      </c>
      <c r="C14" s="79" t="s">
        <v>45</v>
      </c>
      <c r="D14" s="147"/>
      <c r="E14" s="147"/>
      <c r="F14" s="147"/>
      <c r="G14" s="147"/>
      <c r="H14" s="147"/>
      <c r="I14" s="147"/>
      <c r="J14" s="147"/>
    </row>
    <row r="15" spans="1:11" ht="44.25" customHeight="1">
      <c r="A15" s="77" t="s">
        <v>46</v>
      </c>
      <c r="B15" s="80" t="s">
        <v>47</v>
      </c>
      <c r="C15" s="79" t="s">
        <v>45</v>
      </c>
      <c r="D15" s="147"/>
      <c r="E15" s="147"/>
      <c r="F15" s="147"/>
      <c r="G15" s="147"/>
      <c r="H15" s="147"/>
      <c r="I15" s="147"/>
      <c r="J15" s="147"/>
    </row>
    <row r="16" spans="1:11" ht="28.5">
      <c r="A16" s="77" t="s">
        <v>48</v>
      </c>
      <c r="B16" s="80" t="s">
        <v>49</v>
      </c>
      <c r="C16" s="79" t="s">
        <v>45</v>
      </c>
      <c r="D16" s="147"/>
      <c r="E16" s="147"/>
      <c r="F16" s="147"/>
      <c r="G16" s="147"/>
      <c r="H16" s="147"/>
      <c r="I16" s="147"/>
      <c r="J16" s="147"/>
    </row>
    <row r="17" spans="1:10" ht="28.5">
      <c r="A17" s="77" t="s">
        <v>50</v>
      </c>
      <c r="B17" s="80" t="s">
        <v>456</v>
      </c>
      <c r="C17" s="79" t="s">
        <v>45</v>
      </c>
      <c r="D17" s="146"/>
      <c r="E17" s="146"/>
      <c r="F17" s="146"/>
      <c r="G17" s="146"/>
      <c r="H17" s="146"/>
      <c r="I17" s="146"/>
      <c r="J17" s="146"/>
    </row>
    <row r="18" spans="1:10">
      <c r="A18" s="74">
        <v>3</v>
      </c>
      <c r="B18" s="75" t="str">
        <f>[3]Planilha!$B$26</f>
        <v>COBERTURA</v>
      </c>
      <c r="C18" s="76"/>
      <c r="D18" s="146"/>
      <c r="E18" s="146"/>
      <c r="F18" s="146"/>
      <c r="G18" s="146"/>
      <c r="H18" s="146"/>
      <c r="I18" s="146"/>
      <c r="J18" s="146"/>
    </row>
    <row r="19" spans="1:10" ht="28.5">
      <c r="A19" s="77" t="s">
        <v>52</v>
      </c>
      <c r="B19" s="80" t="s">
        <v>53</v>
      </c>
      <c r="C19" s="79" t="s">
        <v>27</v>
      </c>
      <c r="D19" s="146"/>
      <c r="E19" s="146"/>
      <c r="F19" s="146"/>
      <c r="G19" s="146"/>
      <c r="H19" s="146"/>
      <c r="I19" s="146"/>
      <c r="J19" s="146"/>
    </row>
    <row r="20" spans="1:10" ht="28.5">
      <c r="A20" s="77" t="s">
        <v>54</v>
      </c>
      <c r="B20" s="80" t="s">
        <v>55</v>
      </c>
      <c r="C20" s="79" t="s">
        <v>27</v>
      </c>
      <c r="D20" s="146"/>
      <c r="E20" s="146"/>
      <c r="F20" s="146"/>
      <c r="G20" s="146"/>
      <c r="H20" s="146"/>
      <c r="I20" s="146"/>
      <c r="J20" s="146"/>
    </row>
    <row r="21" spans="1:10">
      <c r="A21" s="77" t="s">
        <v>56</v>
      </c>
      <c r="B21" s="78" t="s">
        <v>57</v>
      </c>
      <c r="C21" s="79" t="s">
        <v>27</v>
      </c>
      <c r="D21" s="146"/>
      <c r="E21" s="146"/>
      <c r="F21" s="146"/>
      <c r="G21" s="146"/>
      <c r="H21" s="146"/>
      <c r="I21" s="146"/>
      <c r="J21" s="146"/>
    </row>
    <row r="22" spans="1:10" ht="28.5">
      <c r="A22" s="77" t="s">
        <v>58</v>
      </c>
      <c r="B22" s="80" t="s">
        <v>458</v>
      </c>
      <c r="C22" s="79" t="s">
        <v>60</v>
      </c>
      <c r="D22" s="146"/>
      <c r="E22" s="146"/>
      <c r="F22" s="146"/>
      <c r="G22" s="146"/>
      <c r="H22" s="146"/>
      <c r="I22" s="146"/>
      <c r="J22" s="146"/>
    </row>
    <row r="23" spans="1:10" ht="28.5">
      <c r="A23" s="77" t="s">
        <v>61</v>
      </c>
      <c r="B23" s="80" t="s">
        <v>62</v>
      </c>
      <c r="C23" s="79" t="s">
        <v>60</v>
      </c>
      <c r="D23" s="146"/>
      <c r="E23" s="146"/>
      <c r="F23" s="146"/>
      <c r="G23" s="146"/>
      <c r="H23" s="146"/>
      <c r="I23" s="146"/>
      <c r="J23" s="146"/>
    </row>
    <row r="24" spans="1:10" ht="28.5">
      <c r="A24" s="77" t="s">
        <v>63</v>
      </c>
      <c r="B24" s="80" t="s">
        <v>64</v>
      </c>
      <c r="C24" s="79" t="s">
        <v>60</v>
      </c>
      <c r="D24" s="146"/>
      <c r="E24" s="146"/>
      <c r="F24" s="146"/>
      <c r="G24" s="146"/>
      <c r="H24" s="146"/>
      <c r="I24" s="146"/>
      <c r="J24" s="146"/>
    </row>
    <row r="25" spans="1:10">
      <c r="A25" s="74">
        <v>4</v>
      </c>
      <c r="B25" s="75" t="s">
        <v>65</v>
      </c>
      <c r="C25" s="76"/>
      <c r="D25" s="146"/>
      <c r="E25" s="146"/>
      <c r="F25" s="146"/>
      <c r="G25" s="146"/>
      <c r="H25" s="146"/>
      <c r="I25" s="146"/>
      <c r="J25" s="146"/>
    </row>
    <row r="26" spans="1:10" ht="15">
      <c r="A26" s="72" t="s">
        <v>66</v>
      </c>
      <c r="B26" s="81" t="s">
        <v>459</v>
      </c>
      <c r="C26" s="73"/>
      <c r="D26" s="146"/>
      <c r="E26" s="146"/>
      <c r="F26" s="146"/>
      <c r="G26" s="146"/>
      <c r="H26" s="146"/>
      <c r="I26" s="146"/>
      <c r="J26" s="146"/>
    </row>
    <row r="27" spans="1:10" ht="29.25" customHeight="1">
      <c r="A27" s="77" t="s">
        <v>67</v>
      </c>
      <c r="B27" s="78" t="s">
        <v>68</v>
      </c>
      <c r="C27" s="79" t="s">
        <v>45</v>
      </c>
      <c r="D27" s="147"/>
      <c r="E27" s="147"/>
      <c r="F27" s="147"/>
      <c r="G27" s="147"/>
      <c r="H27" s="147"/>
      <c r="I27" s="147"/>
      <c r="J27" s="147"/>
    </row>
    <row r="28" spans="1:10" ht="28.5">
      <c r="A28" s="77" t="s">
        <v>69</v>
      </c>
      <c r="B28" s="78" t="s">
        <v>70</v>
      </c>
      <c r="C28" s="79" t="s">
        <v>27</v>
      </c>
      <c r="D28" s="147"/>
      <c r="E28" s="147"/>
      <c r="F28" s="147"/>
      <c r="G28" s="147"/>
      <c r="H28" s="147"/>
      <c r="I28" s="147"/>
      <c r="J28" s="147"/>
    </row>
    <row r="29" spans="1:10" ht="28.5">
      <c r="A29" s="77" t="s">
        <v>71</v>
      </c>
      <c r="B29" s="78" t="s">
        <v>72</v>
      </c>
      <c r="C29" s="79" t="s">
        <v>73</v>
      </c>
      <c r="D29" s="147"/>
      <c r="E29" s="147"/>
      <c r="F29" s="147"/>
      <c r="G29" s="147"/>
      <c r="H29" s="147"/>
      <c r="I29" s="147"/>
      <c r="J29" s="147"/>
    </row>
    <row r="30" spans="1:10" ht="28.5">
      <c r="A30" s="77" t="s">
        <v>74</v>
      </c>
      <c r="B30" s="80" t="s">
        <v>75</v>
      </c>
      <c r="C30" s="79" t="s">
        <v>73</v>
      </c>
      <c r="D30" s="147"/>
      <c r="E30" s="147"/>
      <c r="F30" s="147"/>
      <c r="G30" s="147"/>
      <c r="H30" s="147"/>
      <c r="I30" s="147"/>
      <c r="J30" s="147"/>
    </row>
    <row r="31" spans="1:10" ht="28.5">
      <c r="A31" s="77" t="s">
        <v>76</v>
      </c>
      <c r="B31" s="78" t="s">
        <v>77</v>
      </c>
      <c r="C31" s="79" t="s">
        <v>45</v>
      </c>
      <c r="D31" s="147"/>
      <c r="E31" s="147"/>
      <c r="F31" s="147"/>
      <c r="G31" s="147"/>
      <c r="H31" s="147"/>
      <c r="I31" s="147"/>
      <c r="J31" s="147"/>
    </row>
    <row r="32" spans="1:10" ht="15">
      <c r="A32" s="72" t="s">
        <v>78</v>
      </c>
      <c r="B32" s="81" t="s">
        <v>65</v>
      </c>
      <c r="C32" s="73"/>
      <c r="D32" s="146"/>
      <c r="E32" s="146"/>
      <c r="F32" s="146"/>
      <c r="G32" s="146"/>
      <c r="H32" s="146"/>
      <c r="I32" s="146"/>
      <c r="J32" s="146"/>
    </row>
    <row r="33" spans="1:10" ht="57">
      <c r="A33" s="77" t="s">
        <v>79</v>
      </c>
      <c r="B33" s="82" t="s">
        <v>80</v>
      </c>
      <c r="C33" s="79" t="s">
        <v>27</v>
      </c>
      <c r="D33" s="146"/>
      <c r="E33" s="146"/>
      <c r="F33" s="146"/>
      <c r="G33" s="146"/>
      <c r="H33" s="146"/>
      <c r="I33" s="146"/>
      <c r="J33" s="146"/>
    </row>
    <row r="34" spans="1:10" ht="28.5">
      <c r="A34" s="77" t="s">
        <v>81</v>
      </c>
      <c r="B34" s="82" t="s">
        <v>72</v>
      </c>
      <c r="C34" s="79" t="s">
        <v>73</v>
      </c>
      <c r="D34" s="147"/>
      <c r="E34" s="147"/>
      <c r="F34" s="147"/>
      <c r="G34" s="147"/>
      <c r="H34" s="147"/>
      <c r="I34" s="147"/>
      <c r="J34" s="147"/>
    </row>
    <row r="35" spans="1:10" ht="28.5">
      <c r="A35" s="77" t="s">
        <v>82</v>
      </c>
      <c r="B35" s="83" t="s">
        <v>465</v>
      </c>
      <c r="C35" s="79" t="s">
        <v>73</v>
      </c>
      <c r="D35" s="147"/>
      <c r="E35" s="147"/>
      <c r="F35" s="147"/>
      <c r="G35" s="147"/>
      <c r="H35" s="147"/>
      <c r="I35" s="147"/>
      <c r="J35" s="147"/>
    </row>
    <row r="36" spans="1:10" ht="28.5">
      <c r="A36" s="77" t="s">
        <v>83</v>
      </c>
      <c r="B36" s="82" t="s">
        <v>84</v>
      </c>
      <c r="C36" s="79" t="s">
        <v>45</v>
      </c>
      <c r="D36" s="147"/>
      <c r="E36" s="147"/>
      <c r="F36" s="147"/>
      <c r="G36" s="147"/>
      <c r="H36" s="147"/>
      <c r="I36" s="147"/>
      <c r="J36" s="147"/>
    </row>
    <row r="37" spans="1:10" ht="28.5">
      <c r="A37" s="77" t="s">
        <v>85</v>
      </c>
      <c r="B37" s="83" t="s">
        <v>466</v>
      </c>
      <c r="C37" s="79" t="s">
        <v>45</v>
      </c>
      <c r="D37" s="146"/>
      <c r="E37" s="146"/>
      <c r="F37" s="146"/>
      <c r="G37" s="146"/>
      <c r="H37" s="146"/>
      <c r="I37" s="146"/>
      <c r="J37" s="146"/>
    </row>
    <row r="38" spans="1:10" ht="42.75">
      <c r="A38" s="77" t="s">
        <v>87</v>
      </c>
      <c r="B38" s="83" t="s">
        <v>88</v>
      </c>
      <c r="C38" s="79" t="s">
        <v>27</v>
      </c>
      <c r="D38" s="146"/>
      <c r="E38" s="146"/>
      <c r="F38" s="146"/>
      <c r="G38" s="146"/>
      <c r="H38" s="146"/>
      <c r="I38" s="146"/>
      <c r="J38" s="146"/>
    </row>
    <row r="39" spans="1:10" ht="42.75">
      <c r="A39" s="77" t="s">
        <v>89</v>
      </c>
      <c r="B39" s="83" t="s">
        <v>90</v>
      </c>
      <c r="C39" s="79" t="s">
        <v>27</v>
      </c>
      <c r="D39" s="146"/>
      <c r="E39" s="146"/>
      <c r="F39" s="146"/>
      <c r="G39" s="146"/>
      <c r="H39" s="146"/>
      <c r="I39" s="146"/>
      <c r="J39" s="146"/>
    </row>
    <row r="40" spans="1:10" ht="42.75">
      <c r="A40" s="77" t="s">
        <v>91</v>
      </c>
      <c r="B40" s="82" t="s">
        <v>92</v>
      </c>
      <c r="C40" s="79" t="s">
        <v>60</v>
      </c>
      <c r="D40" s="147"/>
      <c r="E40" s="147"/>
      <c r="F40" s="147"/>
      <c r="G40" s="147"/>
      <c r="H40" s="147"/>
      <c r="I40" s="147"/>
      <c r="J40" s="147"/>
    </row>
    <row r="41" spans="1:10" ht="15">
      <c r="A41" s="74">
        <v>5</v>
      </c>
      <c r="B41" s="84" t="s">
        <v>93</v>
      </c>
      <c r="C41" s="76"/>
      <c r="D41" s="146"/>
      <c r="E41" s="146"/>
      <c r="F41" s="146"/>
      <c r="G41" s="146"/>
      <c r="H41" s="146"/>
      <c r="I41" s="146"/>
      <c r="J41" s="146"/>
    </row>
    <row r="42" spans="1:10" ht="57">
      <c r="A42" s="85" t="s">
        <v>94</v>
      </c>
      <c r="B42" s="78" t="s">
        <v>95</v>
      </c>
      <c r="C42" s="79" t="s">
        <v>27</v>
      </c>
      <c r="D42" s="147"/>
      <c r="E42" s="147"/>
      <c r="F42" s="147"/>
      <c r="G42" s="147"/>
      <c r="H42" s="147"/>
      <c r="I42" s="147"/>
      <c r="J42" s="147"/>
    </row>
    <row r="43" spans="1:10" ht="15">
      <c r="A43" s="72" t="s">
        <v>96</v>
      </c>
      <c r="B43" s="81" t="s">
        <v>97</v>
      </c>
      <c r="C43" s="73"/>
      <c r="D43" s="146"/>
      <c r="E43" s="146"/>
      <c r="F43" s="146"/>
      <c r="G43" s="146"/>
      <c r="H43" s="146"/>
      <c r="I43" s="146"/>
      <c r="J43" s="146"/>
    </row>
    <row r="44" spans="1:10" ht="28.5">
      <c r="A44" s="85" t="s">
        <v>98</v>
      </c>
      <c r="B44" s="82" t="s">
        <v>99</v>
      </c>
      <c r="C44" s="79" t="s">
        <v>27</v>
      </c>
      <c r="D44" s="146"/>
      <c r="E44" s="146"/>
      <c r="F44" s="146"/>
      <c r="G44" s="146"/>
      <c r="H44" s="146"/>
      <c r="I44" s="146"/>
      <c r="J44" s="146"/>
    </row>
    <row r="45" spans="1:10">
      <c r="A45" s="74">
        <v>6</v>
      </c>
      <c r="B45" s="75" t="s">
        <v>100</v>
      </c>
      <c r="C45" s="76"/>
      <c r="D45" s="146"/>
      <c r="E45" s="146"/>
      <c r="F45" s="146"/>
      <c r="G45" s="146"/>
      <c r="H45" s="146"/>
      <c r="I45" s="146"/>
      <c r="J45" s="146"/>
    </row>
    <row r="46" spans="1:10" ht="28.5">
      <c r="A46" s="85" t="s">
        <v>101</v>
      </c>
      <c r="B46" s="80" t="s">
        <v>102</v>
      </c>
      <c r="C46" s="86" t="s">
        <v>27</v>
      </c>
      <c r="D46" s="147"/>
      <c r="E46" s="147"/>
      <c r="F46" s="147"/>
      <c r="G46" s="147"/>
      <c r="H46" s="147"/>
      <c r="I46" s="147"/>
      <c r="J46" s="147"/>
    </row>
    <row r="47" spans="1:10" ht="28.5">
      <c r="A47" s="85" t="s">
        <v>103</v>
      </c>
      <c r="B47" s="80" t="s">
        <v>104</v>
      </c>
      <c r="C47" s="86" t="s">
        <v>27</v>
      </c>
      <c r="D47" s="147"/>
      <c r="E47" s="147"/>
      <c r="F47" s="147"/>
      <c r="G47" s="147"/>
      <c r="H47" s="147"/>
      <c r="I47" s="147"/>
      <c r="J47" s="147"/>
    </row>
    <row r="48" spans="1:10" ht="28.5">
      <c r="A48" s="77" t="s">
        <v>105</v>
      </c>
      <c r="B48" s="80" t="s">
        <v>106</v>
      </c>
      <c r="C48" s="86" t="s">
        <v>27</v>
      </c>
      <c r="D48" s="147"/>
      <c r="E48" s="147"/>
      <c r="F48" s="147"/>
      <c r="G48" s="147"/>
      <c r="H48" s="147"/>
      <c r="I48" s="147"/>
      <c r="J48" s="147"/>
    </row>
    <row r="49" spans="1:13">
      <c r="A49" s="74">
        <v>7</v>
      </c>
      <c r="B49" s="75" t="s">
        <v>107</v>
      </c>
      <c r="C49" s="76"/>
      <c r="D49" s="146"/>
      <c r="E49" s="146"/>
      <c r="F49" s="146"/>
      <c r="G49" s="146"/>
      <c r="H49" s="146"/>
      <c r="I49" s="146"/>
      <c r="J49" s="146"/>
    </row>
    <row r="50" spans="1:13" ht="15">
      <c r="A50" s="72" t="s">
        <v>108</v>
      </c>
      <c r="B50" s="81" t="s">
        <v>109</v>
      </c>
      <c r="C50" s="73"/>
      <c r="D50" s="146"/>
      <c r="E50" s="146"/>
      <c r="F50" s="146"/>
      <c r="G50" s="146"/>
      <c r="H50" s="146"/>
      <c r="I50" s="146"/>
      <c r="J50" s="146"/>
    </row>
    <row r="51" spans="1:13" ht="28.5">
      <c r="A51" s="85" t="s">
        <v>110</v>
      </c>
      <c r="B51" s="80" t="s">
        <v>468</v>
      </c>
      <c r="C51" s="79" t="s">
        <v>27</v>
      </c>
      <c r="D51" s="147"/>
      <c r="E51" s="147"/>
      <c r="F51" s="147"/>
      <c r="G51" s="147"/>
      <c r="H51" s="147"/>
      <c r="I51" s="147"/>
      <c r="J51" s="147"/>
      <c r="M51" s="5">
        <f>258.81-117</f>
        <v>141.81</v>
      </c>
    </row>
    <row r="52" spans="1:13" ht="28.5">
      <c r="A52" s="85" t="s">
        <v>112</v>
      </c>
      <c r="B52" s="78" t="s">
        <v>113</v>
      </c>
      <c r="C52" s="79" t="s">
        <v>27</v>
      </c>
      <c r="D52" s="147"/>
      <c r="E52" s="147"/>
      <c r="F52" s="147"/>
      <c r="G52" s="147"/>
      <c r="H52" s="147"/>
      <c r="I52" s="147"/>
      <c r="J52" s="147"/>
    </row>
    <row r="53" spans="1:13" ht="57">
      <c r="A53" s="85" t="s">
        <v>114</v>
      </c>
      <c r="B53" s="78" t="s">
        <v>115</v>
      </c>
      <c r="C53" s="79" t="s">
        <v>27</v>
      </c>
      <c r="D53" s="147"/>
      <c r="E53" s="147"/>
      <c r="F53" s="147"/>
      <c r="G53" s="147"/>
      <c r="H53" s="147"/>
      <c r="I53" s="147"/>
      <c r="J53" s="147"/>
    </row>
    <row r="54" spans="1:13" ht="42.75">
      <c r="A54" s="85" t="s">
        <v>116</v>
      </c>
      <c r="B54" s="78" t="s">
        <v>117</v>
      </c>
      <c r="C54" s="79" t="s">
        <v>27</v>
      </c>
      <c r="D54" s="146"/>
      <c r="E54" s="146"/>
      <c r="F54" s="146"/>
      <c r="G54" s="146"/>
      <c r="H54" s="146"/>
      <c r="I54" s="146"/>
      <c r="J54" s="146"/>
    </row>
    <row r="55" spans="1:13" ht="57">
      <c r="A55" s="85" t="s">
        <v>118</v>
      </c>
      <c r="B55" s="80" t="s">
        <v>119</v>
      </c>
      <c r="C55" s="79" t="s">
        <v>60</v>
      </c>
      <c r="D55" s="146"/>
      <c r="E55" s="146"/>
      <c r="F55" s="146"/>
      <c r="G55" s="146"/>
      <c r="H55" s="146"/>
      <c r="I55" s="146"/>
      <c r="J55" s="146"/>
    </row>
    <row r="56" spans="1:13">
      <c r="A56" s="85" t="s">
        <v>120</v>
      </c>
      <c r="B56" s="78" t="s">
        <v>121</v>
      </c>
      <c r="C56" s="79" t="s">
        <v>27</v>
      </c>
      <c r="D56" s="146" t="s">
        <v>635</v>
      </c>
      <c r="E56" s="146"/>
      <c r="F56" s="146"/>
      <c r="G56" s="146"/>
      <c r="H56" s="146"/>
      <c r="I56" s="146"/>
      <c r="J56" s="146"/>
      <c r="K56" s="5">
        <v>289.64999999999998</v>
      </c>
    </row>
    <row r="57" spans="1:13" ht="28.5">
      <c r="A57" s="85" t="s">
        <v>122</v>
      </c>
      <c r="B57" s="80" t="s">
        <v>469</v>
      </c>
      <c r="C57" s="79" t="s">
        <v>60</v>
      </c>
      <c r="D57" s="146"/>
      <c r="E57" s="146"/>
      <c r="F57" s="146"/>
      <c r="G57" s="146"/>
      <c r="H57" s="146"/>
      <c r="I57" s="146"/>
      <c r="J57" s="146"/>
    </row>
    <row r="58" spans="1:13" ht="57">
      <c r="A58" s="85" t="s">
        <v>124</v>
      </c>
      <c r="B58" s="78" t="s">
        <v>125</v>
      </c>
      <c r="C58" s="79" t="s">
        <v>27</v>
      </c>
      <c r="D58" s="147"/>
      <c r="E58" s="147"/>
      <c r="F58" s="147"/>
      <c r="G58" s="147"/>
      <c r="H58" s="147"/>
      <c r="I58" s="147"/>
      <c r="J58" s="147"/>
    </row>
    <row r="59" spans="1:13" ht="42.75">
      <c r="A59" s="85" t="s">
        <v>126</v>
      </c>
      <c r="B59" s="80" t="s">
        <v>127</v>
      </c>
      <c r="C59" s="79" t="s">
        <v>60</v>
      </c>
      <c r="D59" s="146"/>
      <c r="E59" s="146"/>
      <c r="F59" s="146"/>
      <c r="G59" s="146"/>
      <c r="H59" s="146"/>
      <c r="I59" s="146"/>
      <c r="J59" s="146"/>
    </row>
    <row r="60" spans="1:13" ht="28.5">
      <c r="A60" s="85" t="s">
        <v>128</v>
      </c>
      <c r="B60" s="78" t="s">
        <v>129</v>
      </c>
      <c r="C60" s="79" t="s">
        <v>60</v>
      </c>
      <c r="D60" s="147"/>
      <c r="E60" s="147"/>
      <c r="F60" s="147"/>
      <c r="G60" s="147"/>
      <c r="H60" s="147"/>
      <c r="I60" s="147"/>
      <c r="J60" s="147"/>
    </row>
    <row r="61" spans="1:13" ht="15">
      <c r="A61" s="72" t="s">
        <v>130</v>
      </c>
      <c r="B61" s="81" t="s">
        <v>131</v>
      </c>
      <c r="C61" s="73"/>
      <c r="D61" s="146"/>
      <c r="E61" s="146"/>
      <c r="F61" s="146"/>
      <c r="G61" s="146"/>
      <c r="H61" s="146"/>
      <c r="I61" s="146"/>
      <c r="J61" s="146"/>
    </row>
    <row r="62" spans="1:13" ht="28.5">
      <c r="A62" s="85" t="s">
        <v>132</v>
      </c>
      <c r="B62" s="80" t="s">
        <v>133</v>
      </c>
      <c r="C62" s="79" t="s">
        <v>27</v>
      </c>
      <c r="D62" s="146"/>
      <c r="E62" s="146"/>
      <c r="F62" s="146"/>
      <c r="G62" s="146"/>
      <c r="H62" s="146"/>
      <c r="I62" s="146"/>
      <c r="J62" s="146"/>
    </row>
    <row r="63" spans="1:13" ht="42.75">
      <c r="A63" s="85" t="s">
        <v>134</v>
      </c>
      <c r="B63" s="80" t="s">
        <v>470</v>
      </c>
      <c r="C63" s="79" t="s">
        <v>27</v>
      </c>
      <c r="D63" s="146"/>
      <c r="E63" s="146"/>
      <c r="F63" s="146"/>
      <c r="G63" s="146"/>
      <c r="H63" s="146"/>
      <c r="I63" s="146"/>
      <c r="J63" s="146"/>
    </row>
    <row r="64" spans="1:13" ht="28.5">
      <c r="A64" s="85" t="s">
        <v>136</v>
      </c>
      <c r="B64" s="78" t="s">
        <v>137</v>
      </c>
      <c r="C64" s="79" t="s">
        <v>27</v>
      </c>
      <c r="D64" s="146"/>
      <c r="E64" s="146"/>
      <c r="F64" s="146"/>
      <c r="G64" s="146"/>
      <c r="H64" s="146"/>
      <c r="I64" s="146"/>
      <c r="J64" s="146"/>
    </row>
    <row r="65" spans="1:14" ht="57">
      <c r="A65" s="85" t="s">
        <v>138</v>
      </c>
      <c r="B65" s="78" t="s">
        <v>139</v>
      </c>
      <c r="C65" s="79" t="s">
        <v>27</v>
      </c>
      <c r="D65" s="169"/>
      <c r="E65" s="169"/>
      <c r="F65" s="169"/>
      <c r="G65" s="169"/>
      <c r="H65" s="169"/>
      <c r="I65" s="169"/>
      <c r="J65" s="169"/>
    </row>
    <row r="66" spans="1:14" ht="28.5">
      <c r="A66" s="85" t="s">
        <v>140</v>
      </c>
      <c r="B66" s="80" t="s">
        <v>141</v>
      </c>
      <c r="C66" s="79" t="s">
        <v>27</v>
      </c>
      <c r="D66" s="146"/>
      <c r="E66" s="146"/>
      <c r="F66" s="146"/>
      <c r="G66" s="146"/>
      <c r="H66" s="146"/>
      <c r="I66" s="146"/>
      <c r="J66" s="146"/>
      <c r="M66" s="5">
        <f>1317.64-K65</f>
        <v>1317.64</v>
      </c>
      <c r="N66" s="5" t="s">
        <v>568</v>
      </c>
    </row>
    <row r="67" spans="1:14" ht="28.5">
      <c r="A67" s="85" t="s">
        <v>142</v>
      </c>
      <c r="B67" s="80" t="s">
        <v>143</v>
      </c>
      <c r="C67" s="79" t="s">
        <v>27</v>
      </c>
      <c r="D67" s="146"/>
      <c r="E67" s="146"/>
      <c r="F67" s="146"/>
      <c r="G67" s="146"/>
      <c r="H67" s="146"/>
      <c r="I67" s="146"/>
      <c r="J67" s="146"/>
      <c r="M67" s="5">
        <f>M66-K69</f>
        <v>1317.64</v>
      </c>
      <c r="N67" s="5" t="s">
        <v>569</v>
      </c>
    </row>
    <row r="68" spans="1:14">
      <c r="A68" s="85" t="s">
        <v>144</v>
      </c>
      <c r="B68" s="78" t="s">
        <v>145</v>
      </c>
      <c r="C68" s="79" t="s">
        <v>60</v>
      </c>
      <c r="D68" s="146"/>
      <c r="E68" s="146"/>
      <c r="F68" s="146"/>
      <c r="G68" s="146"/>
      <c r="H68" s="146"/>
      <c r="I68" s="146"/>
      <c r="J68" s="146"/>
    </row>
    <row r="69" spans="1:14" ht="28.5">
      <c r="A69" s="85" t="s">
        <v>146</v>
      </c>
      <c r="B69" s="78" t="s">
        <v>147</v>
      </c>
      <c r="C69" s="79" t="s">
        <v>27</v>
      </c>
      <c r="D69" s="146"/>
      <c r="E69" s="146"/>
      <c r="F69" s="146"/>
      <c r="G69" s="146"/>
      <c r="H69" s="146"/>
      <c r="I69" s="146"/>
      <c r="J69" s="146"/>
      <c r="M69" s="5" t="s">
        <v>570</v>
      </c>
    </row>
    <row r="70" spans="1:14" ht="15">
      <c r="A70" s="72" t="s">
        <v>148</v>
      </c>
      <c r="B70" s="81" t="s">
        <v>149</v>
      </c>
      <c r="C70" s="73"/>
      <c r="D70" s="146"/>
      <c r="E70" s="146"/>
      <c r="F70" s="146"/>
      <c r="G70" s="146"/>
      <c r="H70" s="146"/>
      <c r="I70" s="146"/>
      <c r="J70" s="146"/>
    </row>
    <row r="71" spans="1:14" ht="28.5">
      <c r="A71" s="85" t="s">
        <v>150</v>
      </c>
      <c r="B71" s="80" t="s">
        <v>471</v>
      </c>
      <c r="C71" s="79" t="s">
        <v>27</v>
      </c>
      <c r="D71" s="146"/>
      <c r="E71" s="146"/>
      <c r="F71" s="146"/>
      <c r="G71" s="146"/>
      <c r="H71" s="146"/>
      <c r="I71" s="146"/>
      <c r="J71" s="146"/>
    </row>
    <row r="72" spans="1:14" ht="28.5">
      <c r="A72" s="85" t="s">
        <v>152</v>
      </c>
      <c r="B72" s="80" t="s">
        <v>153</v>
      </c>
      <c r="C72" s="79" t="s">
        <v>27</v>
      </c>
      <c r="D72" s="146"/>
      <c r="E72" s="146"/>
      <c r="F72" s="146"/>
      <c r="G72" s="146"/>
      <c r="H72" s="146"/>
      <c r="I72" s="146"/>
      <c r="J72" s="146"/>
    </row>
    <row r="73" spans="1:14" ht="41.25" customHeight="1">
      <c r="A73" s="85" t="s">
        <v>154</v>
      </c>
      <c r="B73" s="80" t="s">
        <v>155</v>
      </c>
      <c r="C73" s="79" t="s">
        <v>27</v>
      </c>
      <c r="D73" s="147"/>
      <c r="E73" s="147"/>
      <c r="F73" s="147"/>
      <c r="G73" s="147"/>
      <c r="H73" s="147"/>
      <c r="I73" s="147"/>
      <c r="J73" s="147"/>
    </row>
    <row r="74" spans="1:14" ht="28.5">
      <c r="A74" s="85" t="s">
        <v>156</v>
      </c>
      <c r="B74" s="80" t="s">
        <v>143</v>
      </c>
      <c r="C74" s="79" t="s">
        <v>27</v>
      </c>
      <c r="D74" s="146"/>
      <c r="E74" s="146"/>
      <c r="F74" s="146"/>
      <c r="G74" s="146"/>
      <c r="H74" s="146"/>
      <c r="I74" s="146"/>
      <c r="J74" s="146"/>
    </row>
    <row r="75" spans="1:14" ht="28.5">
      <c r="A75" s="85" t="s">
        <v>157</v>
      </c>
      <c r="B75" s="78" t="s">
        <v>147</v>
      </c>
      <c r="C75" s="79" t="s">
        <v>27</v>
      </c>
      <c r="D75" s="146"/>
      <c r="E75" s="146"/>
      <c r="F75" s="146"/>
      <c r="G75" s="146"/>
      <c r="H75" s="146"/>
      <c r="I75" s="146"/>
      <c r="J75" s="146"/>
    </row>
    <row r="76" spans="1:14" ht="42.75">
      <c r="A76" s="85" t="s">
        <v>158</v>
      </c>
      <c r="B76" s="87" t="s">
        <v>159</v>
      </c>
      <c r="C76" s="88" t="s">
        <v>27</v>
      </c>
      <c r="D76" s="146"/>
      <c r="E76" s="146"/>
      <c r="F76" s="146"/>
      <c r="G76" s="146"/>
      <c r="H76" s="146"/>
      <c r="I76" s="146"/>
      <c r="J76" s="146"/>
    </row>
    <row r="77" spans="1:14" ht="15">
      <c r="A77" s="72" t="s">
        <v>160</v>
      </c>
      <c r="B77" s="148" t="s">
        <v>161</v>
      </c>
      <c r="C77" s="148"/>
      <c r="D77" s="146"/>
      <c r="E77" s="146"/>
      <c r="F77" s="146"/>
      <c r="G77" s="146"/>
      <c r="H77" s="146"/>
      <c r="I77" s="146"/>
      <c r="J77" s="146"/>
    </row>
    <row r="78" spans="1:14" ht="28.5">
      <c r="A78" s="85" t="s">
        <v>162</v>
      </c>
      <c r="B78" s="78" t="s">
        <v>147</v>
      </c>
      <c r="C78" s="79" t="s">
        <v>27</v>
      </c>
      <c r="D78" s="146"/>
      <c r="E78" s="146"/>
      <c r="F78" s="146"/>
      <c r="G78" s="146"/>
      <c r="H78" s="146"/>
      <c r="I78" s="146"/>
      <c r="J78" s="146"/>
    </row>
    <row r="79" spans="1:14">
      <c r="A79" s="74">
        <v>8</v>
      </c>
      <c r="B79" s="75" t="s">
        <v>163</v>
      </c>
      <c r="C79" s="76"/>
      <c r="D79" s="146"/>
      <c r="E79" s="146"/>
      <c r="F79" s="146"/>
      <c r="G79" s="146"/>
      <c r="H79" s="146"/>
      <c r="I79" s="146"/>
      <c r="J79" s="146"/>
    </row>
    <row r="80" spans="1:14" ht="15">
      <c r="A80" s="72" t="s">
        <v>164</v>
      </c>
      <c r="B80" s="89" t="s">
        <v>165</v>
      </c>
      <c r="C80" s="73"/>
      <c r="D80" s="146"/>
      <c r="E80" s="146"/>
      <c r="F80" s="146"/>
      <c r="G80" s="146"/>
      <c r="H80" s="146"/>
      <c r="I80" s="146"/>
      <c r="J80" s="146"/>
    </row>
    <row r="81" spans="1:10" ht="28.5">
      <c r="A81" s="85" t="s">
        <v>166</v>
      </c>
      <c r="B81" s="80" t="s">
        <v>167</v>
      </c>
      <c r="C81" s="79" t="s">
        <v>36</v>
      </c>
      <c r="D81" s="146"/>
      <c r="E81" s="146"/>
      <c r="F81" s="146"/>
      <c r="G81" s="146"/>
      <c r="H81" s="146"/>
      <c r="I81" s="146"/>
      <c r="J81" s="146"/>
    </row>
    <row r="82" spans="1:10" ht="28.5">
      <c r="A82" s="85" t="s">
        <v>168</v>
      </c>
      <c r="B82" s="80" t="s">
        <v>169</v>
      </c>
      <c r="C82" s="79" t="s">
        <v>36</v>
      </c>
      <c r="D82" s="146"/>
      <c r="E82" s="146"/>
      <c r="F82" s="146"/>
      <c r="G82" s="146"/>
      <c r="H82" s="146"/>
      <c r="I82" s="146"/>
      <c r="J82" s="146"/>
    </row>
    <row r="83" spans="1:10" ht="28.5">
      <c r="A83" s="85" t="s">
        <v>170</v>
      </c>
      <c r="B83" s="80" t="s">
        <v>171</v>
      </c>
      <c r="C83" s="79" t="s">
        <v>36</v>
      </c>
      <c r="D83" s="147"/>
      <c r="E83" s="147"/>
      <c r="F83" s="147"/>
      <c r="G83" s="147"/>
      <c r="H83" s="147"/>
      <c r="I83" s="147"/>
      <c r="J83" s="147"/>
    </row>
    <row r="84" spans="1:10" ht="28.5">
      <c r="A84" s="85" t="s">
        <v>172</v>
      </c>
      <c r="B84" s="80" t="s">
        <v>173</v>
      </c>
      <c r="C84" s="79" t="s">
        <v>36</v>
      </c>
      <c r="D84" s="146"/>
      <c r="E84" s="146"/>
      <c r="F84" s="146"/>
      <c r="G84" s="146"/>
      <c r="H84" s="146"/>
      <c r="I84" s="146"/>
      <c r="J84" s="146"/>
    </row>
    <row r="85" spans="1:10" ht="42.75">
      <c r="A85" s="85" t="s">
        <v>174</v>
      </c>
      <c r="B85" s="80" t="s">
        <v>175</v>
      </c>
      <c r="C85" s="79" t="s">
        <v>36</v>
      </c>
      <c r="D85" s="146"/>
      <c r="E85" s="146"/>
      <c r="F85" s="146"/>
      <c r="G85" s="146"/>
      <c r="H85" s="146"/>
      <c r="I85" s="146"/>
      <c r="J85" s="146"/>
    </row>
    <row r="86" spans="1:10" ht="42.75">
      <c r="A86" s="85" t="s">
        <v>176</v>
      </c>
      <c r="B86" s="80" t="s">
        <v>177</v>
      </c>
      <c r="C86" s="79" t="s">
        <v>36</v>
      </c>
      <c r="D86" s="146"/>
      <c r="E86" s="146"/>
      <c r="F86" s="146"/>
      <c r="G86" s="146"/>
      <c r="H86" s="146"/>
      <c r="I86" s="146"/>
      <c r="J86" s="146"/>
    </row>
    <row r="87" spans="1:10" ht="42.75">
      <c r="A87" s="85" t="s">
        <v>178</v>
      </c>
      <c r="B87" s="80" t="s">
        <v>179</v>
      </c>
      <c r="C87" s="79" t="s">
        <v>36</v>
      </c>
      <c r="D87" s="146"/>
      <c r="E87" s="146"/>
      <c r="F87" s="146"/>
      <c r="G87" s="146"/>
      <c r="H87" s="146"/>
      <c r="I87" s="146"/>
      <c r="J87" s="146"/>
    </row>
    <row r="88" spans="1:10" ht="28.5">
      <c r="A88" s="85" t="s">
        <v>180</v>
      </c>
      <c r="B88" s="80" t="s">
        <v>472</v>
      </c>
      <c r="C88" s="79" t="s">
        <v>27</v>
      </c>
      <c r="D88" s="147"/>
      <c r="E88" s="147"/>
      <c r="F88" s="147"/>
      <c r="G88" s="147"/>
      <c r="H88" s="147"/>
      <c r="I88" s="147"/>
      <c r="J88" s="147"/>
    </row>
    <row r="89" spans="1:10" ht="15">
      <c r="A89" s="72" t="s">
        <v>182</v>
      </c>
      <c r="B89" s="81" t="s">
        <v>183</v>
      </c>
      <c r="C89" s="73"/>
      <c r="D89" s="146"/>
      <c r="E89" s="146"/>
      <c r="F89" s="146"/>
      <c r="G89" s="146"/>
      <c r="H89" s="146"/>
      <c r="I89" s="146"/>
      <c r="J89" s="146"/>
    </row>
    <row r="90" spans="1:10" ht="28.5">
      <c r="A90" s="85" t="s">
        <v>184</v>
      </c>
      <c r="B90" s="80" t="s">
        <v>185</v>
      </c>
      <c r="C90" s="79" t="s">
        <v>27</v>
      </c>
      <c r="D90" s="146"/>
      <c r="E90" s="146"/>
      <c r="F90" s="146"/>
      <c r="G90" s="146"/>
      <c r="H90" s="146"/>
      <c r="I90" s="146"/>
      <c r="J90" s="146"/>
    </row>
    <row r="91" spans="1:10" ht="28.5">
      <c r="A91" s="85" t="s">
        <v>186</v>
      </c>
      <c r="B91" s="78" t="s">
        <v>187</v>
      </c>
      <c r="C91" s="79" t="s">
        <v>27</v>
      </c>
      <c r="D91" s="147"/>
      <c r="E91" s="147"/>
      <c r="F91" s="147"/>
      <c r="G91" s="147"/>
      <c r="H91" s="147"/>
      <c r="I91" s="147"/>
      <c r="J91" s="147"/>
    </row>
    <row r="92" spans="1:10">
      <c r="A92" s="85" t="s">
        <v>188</v>
      </c>
      <c r="B92" s="78" t="s">
        <v>189</v>
      </c>
      <c r="C92" s="79" t="s">
        <v>27</v>
      </c>
      <c r="D92" s="147"/>
      <c r="E92" s="147"/>
      <c r="F92" s="147"/>
      <c r="G92" s="147"/>
      <c r="H92" s="147"/>
      <c r="I92" s="147"/>
      <c r="J92" s="147"/>
    </row>
    <row r="93" spans="1:10" ht="28.5">
      <c r="A93" s="85" t="s">
        <v>190</v>
      </c>
      <c r="B93" s="80" t="s">
        <v>473</v>
      </c>
      <c r="C93" s="79" t="s">
        <v>60</v>
      </c>
      <c r="D93" s="146"/>
      <c r="E93" s="146"/>
      <c r="F93" s="146"/>
      <c r="G93" s="146"/>
      <c r="H93" s="146"/>
      <c r="I93" s="146"/>
      <c r="J93" s="146"/>
    </row>
    <row r="94" spans="1:10" ht="15">
      <c r="A94" s="72" t="s">
        <v>192</v>
      </c>
      <c r="B94" s="81" t="s">
        <v>193</v>
      </c>
      <c r="C94" s="73"/>
      <c r="D94" s="146"/>
      <c r="E94" s="146"/>
      <c r="F94" s="146"/>
      <c r="G94" s="146"/>
      <c r="H94" s="146"/>
      <c r="I94" s="146"/>
      <c r="J94" s="146"/>
    </row>
    <row r="95" spans="1:10">
      <c r="A95" s="85" t="s">
        <v>194</v>
      </c>
      <c r="B95" s="82" t="s">
        <v>195</v>
      </c>
      <c r="C95" s="79" t="s">
        <v>27</v>
      </c>
      <c r="D95" s="146"/>
      <c r="E95" s="146"/>
      <c r="F95" s="146"/>
      <c r="G95" s="146"/>
      <c r="H95" s="146"/>
      <c r="I95" s="146"/>
      <c r="J95" s="146"/>
    </row>
    <row r="96" spans="1:10">
      <c r="A96" s="85" t="s">
        <v>196</v>
      </c>
      <c r="B96" s="82" t="s">
        <v>197</v>
      </c>
      <c r="C96" s="79" t="s">
        <v>27</v>
      </c>
      <c r="D96" s="146"/>
      <c r="E96" s="146"/>
      <c r="F96" s="146"/>
      <c r="G96" s="146"/>
      <c r="H96" s="146"/>
      <c r="I96" s="146"/>
      <c r="J96" s="146"/>
    </row>
    <row r="97" spans="1:10" ht="28.5">
      <c r="A97" s="85" t="s">
        <v>198</v>
      </c>
      <c r="B97" s="83" t="s">
        <v>474</v>
      </c>
      <c r="C97" s="79" t="s">
        <v>27</v>
      </c>
      <c r="D97" s="146"/>
      <c r="E97" s="146"/>
      <c r="F97" s="146"/>
      <c r="G97" s="146"/>
      <c r="H97" s="146"/>
      <c r="I97" s="146"/>
      <c r="J97" s="146"/>
    </row>
    <row r="98" spans="1:10">
      <c r="A98" s="74">
        <v>9</v>
      </c>
      <c r="B98" s="75" t="s">
        <v>200</v>
      </c>
      <c r="C98" s="76"/>
      <c r="D98" s="146"/>
      <c r="E98" s="146"/>
      <c r="F98" s="146"/>
      <c r="G98" s="146"/>
      <c r="H98" s="146"/>
      <c r="I98" s="146"/>
      <c r="J98" s="146"/>
    </row>
    <row r="99" spans="1:10" ht="15">
      <c r="A99" s="72" t="s">
        <v>201</v>
      </c>
      <c r="B99" s="81" t="s">
        <v>202</v>
      </c>
      <c r="C99" s="73"/>
      <c r="D99" s="146"/>
      <c r="E99" s="146"/>
      <c r="F99" s="146"/>
      <c r="G99" s="146"/>
      <c r="H99" s="146"/>
      <c r="I99" s="146"/>
      <c r="J99" s="146"/>
    </row>
    <row r="100" spans="1:10" ht="28.5">
      <c r="A100" s="85" t="s">
        <v>203</v>
      </c>
      <c r="B100" s="80" t="s">
        <v>204</v>
      </c>
      <c r="C100" s="79" t="s">
        <v>36</v>
      </c>
      <c r="D100" s="146"/>
      <c r="E100" s="146"/>
      <c r="F100" s="146"/>
      <c r="G100" s="146"/>
      <c r="H100" s="146"/>
      <c r="I100" s="146"/>
      <c r="J100" s="146"/>
    </row>
    <row r="101" spans="1:10" ht="15">
      <c r="A101" s="72" t="s">
        <v>205</v>
      </c>
      <c r="B101" s="81" t="s">
        <v>206</v>
      </c>
      <c r="C101" s="73"/>
      <c r="D101" s="146"/>
      <c r="E101" s="146"/>
      <c r="F101" s="146"/>
      <c r="G101" s="146"/>
      <c r="H101" s="146"/>
      <c r="I101" s="146"/>
      <c r="J101" s="146"/>
    </row>
    <row r="102" spans="1:10" ht="42.75">
      <c r="A102" s="85" t="s">
        <v>207</v>
      </c>
      <c r="B102" s="80" t="s">
        <v>475</v>
      </c>
      <c r="C102" s="79" t="s">
        <v>36</v>
      </c>
      <c r="D102" s="146"/>
      <c r="E102" s="146"/>
      <c r="F102" s="146"/>
      <c r="G102" s="146"/>
      <c r="H102" s="146"/>
      <c r="I102" s="146"/>
      <c r="J102" s="146"/>
    </row>
    <row r="103" spans="1:10" ht="28.5">
      <c r="A103" s="85" t="s">
        <v>209</v>
      </c>
      <c r="B103" s="80" t="s">
        <v>476</v>
      </c>
      <c r="C103" s="79" t="s">
        <v>36</v>
      </c>
      <c r="D103" s="146"/>
      <c r="E103" s="146"/>
      <c r="F103" s="146"/>
      <c r="G103" s="146"/>
      <c r="H103" s="146"/>
      <c r="I103" s="146"/>
      <c r="J103" s="146"/>
    </row>
    <row r="104" spans="1:10" ht="28.5">
      <c r="A104" s="85" t="s">
        <v>211</v>
      </c>
      <c r="B104" s="78" t="s">
        <v>212</v>
      </c>
      <c r="C104" s="79" t="s">
        <v>36</v>
      </c>
      <c r="D104" s="146"/>
      <c r="E104" s="146"/>
      <c r="F104" s="146"/>
      <c r="G104" s="146"/>
      <c r="H104" s="146"/>
      <c r="I104" s="146"/>
      <c r="J104" s="146"/>
    </row>
    <row r="105" spans="1:10" ht="28.5">
      <c r="A105" s="85" t="s">
        <v>213</v>
      </c>
      <c r="B105" s="78" t="s">
        <v>214</v>
      </c>
      <c r="C105" s="79" t="s">
        <v>36</v>
      </c>
      <c r="D105" s="146"/>
      <c r="E105" s="146"/>
      <c r="F105" s="146"/>
      <c r="G105" s="146"/>
      <c r="H105" s="146"/>
      <c r="I105" s="146"/>
      <c r="J105" s="146"/>
    </row>
    <row r="106" spans="1:10" ht="42.75">
      <c r="A106" s="85" t="s">
        <v>215</v>
      </c>
      <c r="B106" s="78" t="s">
        <v>216</v>
      </c>
      <c r="C106" s="79" t="s">
        <v>36</v>
      </c>
      <c r="D106" s="146"/>
      <c r="E106" s="146"/>
      <c r="F106" s="146"/>
      <c r="G106" s="146"/>
      <c r="H106" s="146"/>
      <c r="I106" s="146"/>
      <c r="J106" s="146"/>
    </row>
    <row r="107" spans="1:10" ht="28.5">
      <c r="A107" s="85" t="s">
        <v>217</v>
      </c>
      <c r="B107" s="80" t="s">
        <v>477</v>
      </c>
      <c r="C107" s="79" t="s">
        <v>36</v>
      </c>
      <c r="D107" s="146"/>
      <c r="E107" s="146"/>
      <c r="F107" s="146"/>
      <c r="G107" s="146"/>
      <c r="H107" s="146"/>
      <c r="I107" s="146"/>
      <c r="J107" s="146"/>
    </row>
    <row r="108" spans="1:10" ht="28.5">
      <c r="A108" s="85" t="s">
        <v>219</v>
      </c>
      <c r="B108" s="80" t="s">
        <v>220</v>
      </c>
      <c r="C108" s="79" t="s">
        <v>36</v>
      </c>
      <c r="D108" s="147"/>
      <c r="E108" s="147"/>
      <c r="F108" s="147"/>
      <c r="G108" s="147"/>
      <c r="H108" s="147"/>
      <c r="I108" s="147"/>
      <c r="J108" s="147"/>
    </row>
    <row r="109" spans="1:10">
      <c r="A109" s="85" t="s">
        <v>221</v>
      </c>
      <c r="B109" s="78" t="s">
        <v>222</v>
      </c>
      <c r="C109" s="79" t="s">
        <v>36</v>
      </c>
      <c r="D109" s="146"/>
      <c r="E109" s="146"/>
      <c r="F109" s="146"/>
      <c r="G109" s="146"/>
      <c r="H109" s="146"/>
      <c r="I109" s="146"/>
      <c r="J109" s="146"/>
    </row>
    <row r="110" spans="1:10">
      <c r="A110" s="85" t="s">
        <v>223</v>
      </c>
      <c r="B110" s="78" t="s">
        <v>224</v>
      </c>
      <c r="C110" s="79" t="s">
        <v>36</v>
      </c>
      <c r="D110" s="146"/>
      <c r="E110" s="146"/>
      <c r="F110" s="146"/>
      <c r="G110" s="146"/>
      <c r="H110" s="146"/>
      <c r="I110" s="146"/>
      <c r="J110" s="146"/>
    </row>
    <row r="111" spans="1:10" ht="28.5">
      <c r="A111" s="85" t="s">
        <v>225</v>
      </c>
      <c r="B111" s="80" t="s">
        <v>226</v>
      </c>
      <c r="C111" s="79" t="s">
        <v>36</v>
      </c>
      <c r="D111" s="146"/>
      <c r="E111" s="146"/>
      <c r="F111" s="146"/>
      <c r="G111" s="146"/>
      <c r="H111" s="146"/>
      <c r="I111" s="146"/>
      <c r="J111" s="146"/>
    </row>
    <row r="112" spans="1:10">
      <c r="A112" s="85" t="s">
        <v>227</v>
      </c>
      <c r="B112" s="78" t="s">
        <v>224</v>
      </c>
      <c r="C112" s="79" t="s">
        <v>36</v>
      </c>
      <c r="D112" s="146"/>
      <c r="E112" s="146"/>
      <c r="F112" s="146"/>
      <c r="G112" s="146"/>
      <c r="H112" s="146"/>
      <c r="I112" s="146"/>
      <c r="J112" s="146"/>
    </row>
    <row r="113" spans="1:10">
      <c r="A113" s="85" t="s">
        <v>228</v>
      </c>
      <c r="B113" s="78" t="s">
        <v>229</v>
      </c>
      <c r="C113" s="79" t="s">
        <v>36</v>
      </c>
      <c r="D113" s="146"/>
      <c r="E113" s="146"/>
      <c r="F113" s="146"/>
      <c r="G113" s="146"/>
      <c r="H113" s="146"/>
      <c r="I113" s="146"/>
      <c r="J113" s="146"/>
    </row>
    <row r="114" spans="1:10" ht="28.5">
      <c r="A114" s="85" t="s">
        <v>230</v>
      </c>
      <c r="B114" s="80" t="s">
        <v>220</v>
      </c>
      <c r="C114" s="79" t="s">
        <v>36</v>
      </c>
      <c r="D114" s="147"/>
      <c r="E114" s="147"/>
      <c r="F114" s="147"/>
      <c r="G114" s="147"/>
      <c r="H114" s="147"/>
      <c r="I114" s="147"/>
      <c r="J114" s="147"/>
    </row>
    <row r="115" spans="1:10" ht="28.5">
      <c r="A115" s="85" t="s">
        <v>231</v>
      </c>
      <c r="B115" s="80" t="s">
        <v>232</v>
      </c>
      <c r="C115" s="79" t="s">
        <v>36</v>
      </c>
      <c r="D115" s="146"/>
      <c r="E115" s="146"/>
      <c r="F115" s="146"/>
      <c r="G115" s="146"/>
      <c r="H115" s="146"/>
      <c r="I115" s="146"/>
      <c r="J115" s="146"/>
    </row>
    <row r="116" spans="1:10" ht="28.5">
      <c r="A116" s="85" t="s">
        <v>233</v>
      </c>
      <c r="B116" s="80" t="s">
        <v>234</v>
      </c>
      <c r="C116" s="79" t="s">
        <v>36</v>
      </c>
      <c r="D116" s="146"/>
      <c r="E116" s="146"/>
      <c r="F116" s="146"/>
      <c r="G116" s="146"/>
      <c r="H116" s="146"/>
      <c r="I116" s="146"/>
      <c r="J116" s="146"/>
    </row>
    <row r="117" spans="1:10" ht="28.5">
      <c r="A117" s="85" t="s">
        <v>235</v>
      </c>
      <c r="B117" s="80" t="s">
        <v>236</v>
      </c>
      <c r="C117" s="79" t="s">
        <v>36</v>
      </c>
      <c r="D117" s="146"/>
      <c r="E117" s="146"/>
      <c r="F117" s="146"/>
      <c r="G117" s="146"/>
      <c r="H117" s="146"/>
      <c r="I117" s="146"/>
      <c r="J117" s="146"/>
    </row>
    <row r="118" spans="1:10" ht="28.5">
      <c r="A118" s="85" t="s">
        <v>237</v>
      </c>
      <c r="B118" s="80" t="s">
        <v>238</v>
      </c>
      <c r="C118" s="79" t="s">
        <v>36</v>
      </c>
      <c r="D118" s="146"/>
      <c r="E118" s="146"/>
      <c r="F118" s="146"/>
      <c r="G118" s="146"/>
      <c r="H118" s="146"/>
      <c r="I118" s="146"/>
      <c r="J118" s="146"/>
    </row>
    <row r="119" spans="1:10" ht="28.5">
      <c r="A119" s="85" t="s">
        <v>239</v>
      </c>
      <c r="B119" s="80" t="s">
        <v>240</v>
      </c>
      <c r="C119" s="79" t="s">
        <v>36</v>
      </c>
      <c r="D119" s="146"/>
      <c r="E119" s="146"/>
      <c r="F119" s="146"/>
      <c r="G119" s="146"/>
      <c r="H119" s="146"/>
      <c r="I119" s="146"/>
      <c r="J119" s="146"/>
    </row>
    <row r="120" spans="1:10">
      <c r="A120" s="85" t="s">
        <v>241</v>
      </c>
      <c r="B120" s="78" t="s">
        <v>242</v>
      </c>
      <c r="C120" s="79" t="s">
        <v>36</v>
      </c>
      <c r="D120" s="146"/>
      <c r="E120" s="146"/>
      <c r="F120" s="146"/>
      <c r="G120" s="146"/>
      <c r="H120" s="146"/>
      <c r="I120" s="146"/>
      <c r="J120" s="146"/>
    </row>
    <row r="121" spans="1:10">
      <c r="A121" s="85" t="s">
        <v>243</v>
      </c>
      <c r="B121" s="78" t="s">
        <v>244</v>
      </c>
      <c r="C121" s="79" t="s">
        <v>36</v>
      </c>
      <c r="D121" s="146"/>
      <c r="E121" s="146"/>
      <c r="F121" s="146"/>
      <c r="G121" s="146"/>
      <c r="H121" s="146"/>
      <c r="I121" s="146"/>
      <c r="J121" s="146"/>
    </row>
    <row r="122" spans="1:10" ht="28.5">
      <c r="A122" s="85" t="s">
        <v>245</v>
      </c>
      <c r="B122" s="80" t="s">
        <v>220</v>
      </c>
      <c r="C122" s="79" t="s">
        <v>36</v>
      </c>
      <c r="D122" s="147"/>
      <c r="E122" s="147"/>
      <c r="F122" s="147"/>
      <c r="G122" s="147"/>
      <c r="H122" s="147"/>
      <c r="I122" s="147"/>
      <c r="J122" s="147"/>
    </row>
    <row r="123" spans="1:10" ht="15">
      <c r="A123" s="72" t="s">
        <v>246</v>
      </c>
      <c r="B123" s="81" t="s">
        <v>247</v>
      </c>
      <c r="C123" s="73"/>
      <c r="D123" s="146"/>
      <c r="E123" s="146"/>
      <c r="F123" s="146"/>
      <c r="G123" s="146"/>
      <c r="H123" s="146"/>
      <c r="I123" s="146"/>
      <c r="J123" s="146"/>
    </row>
    <row r="124" spans="1:10" ht="57">
      <c r="A124" s="85" t="s">
        <v>248</v>
      </c>
      <c r="B124" s="78" t="s">
        <v>249</v>
      </c>
      <c r="C124" s="79" t="s">
        <v>36</v>
      </c>
      <c r="D124" s="146"/>
      <c r="E124" s="146"/>
      <c r="F124" s="146"/>
      <c r="G124" s="146"/>
      <c r="H124" s="146"/>
      <c r="I124" s="146"/>
      <c r="J124" s="146"/>
    </row>
    <row r="125" spans="1:10" ht="28.5">
      <c r="A125" s="85" t="s">
        <v>250</v>
      </c>
      <c r="B125" s="78" t="s">
        <v>251</v>
      </c>
      <c r="C125" s="79" t="s">
        <v>36</v>
      </c>
      <c r="D125" s="146"/>
      <c r="E125" s="146"/>
      <c r="F125" s="146"/>
      <c r="G125" s="146"/>
      <c r="H125" s="146"/>
      <c r="I125" s="146"/>
      <c r="J125" s="146"/>
    </row>
    <row r="126" spans="1:10" ht="28.5">
      <c r="A126" s="85" t="s">
        <v>252</v>
      </c>
      <c r="B126" s="80" t="s">
        <v>253</v>
      </c>
      <c r="C126" s="79" t="s">
        <v>36</v>
      </c>
      <c r="D126" s="146"/>
      <c r="E126" s="146"/>
      <c r="F126" s="146"/>
      <c r="G126" s="146"/>
      <c r="H126" s="146"/>
      <c r="I126" s="146"/>
      <c r="J126" s="146"/>
    </row>
    <row r="127" spans="1:10">
      <c r="A127" s="85" t="s">
        <v>254</v>
      </c>
      <c r="B127" s="78" t="s">
        <v>255</v>
      </c>
      <c r="C127" s="79" t="s">
        <v>36</v>
      </c>
      <c r="D127" s="146"/>
      <c r="E127" s="146"/>
      <c r="F127" s="146"/>
      <c r="G127" s="146"/>
      <c r="H127" s="146"/>
      <c r="I127" s="146"/>
      <c r="J127" s="146"/>
    </row>
    <row r="128" spans="1:10" ht="15">
      <c r="A128" s="72" t="s">
        <v>256</v>
      </c>
      <c r="B128" s="81" t="s">
        <v>257</v>
      </c>
      <c r="C128" s="73"/>
      <c r="D128" s="146"/>
      <c r="E128" s="146"/>
      <c r="F128" s="146"/>
      <c r="G128" s="146"/>
      <c r="H128" s="146"/>
      <c r="I128" s="146"/>
      <c r="J128" s="146"/>
    </row>
    <row r="129" spans="1:10" ht="57">
      <c r="A129" s="85" t="s">
        <v>258</v>
      </c>
      <c r="B129" s="78" t="s">
        <v>249</v>
      </c>
      <c r="C129" s="79" t="s">
        <v>36</v>
      </c>
      <c r="D129" s="146"/>
      <c r="E129" s="146"/>
      <c r="F129" s="146"/>
      <c r="G129" s="146"/>
      <c r="H129" s="146"/>
      <c r="I129" s="146"/>
      <c r="J129" s="146"/>
    </row>
    <row r="130" spans="1:10" ht="28.5">
      <c r="A130" s="85" t="s">
        <v>259</v>
      </c>
      <c r="B130" s="78" t="s">
        <v>260</v>
      </c>
      <c r="C130" s="79" t="s">
        <v>36</v>
      </c>
      <c r="D130" s="146"/>
      <c r="E130" s="146"/>
      <c r="F130" s="146"/>
      <c r="G130" s="146"/>
      <c r="H130" s="146"/>
      <c r="I130" s="146"/>
      <c r="J130" s="146"/>
    </row>
    <row r="131" spans="1:10">
      <c r="A131" s="85" t="s">
        <v>261</v>
      </c>
      <c r="B131" s="78" t="s">
        <v>255</v>
      </c>
      <c r="C131" s="79" t="s">
        <v>36</v>
      </c>
      <c r="D131" s="146"/>
      <c r="E131" s="146"/>
      <c r="F131" s="146"/>
      <c r="G131" s="146"/>
      <c r="H131" s="146"/>
      <c r="I131" s="146"/>
      <c r="J131" s="146"/>
    </row>
    <row r="132" spans="1:10" ht="28.5">
      <c r="A132" s="85" t="s">
        <v>262</v>
      </c>
      <c r="B132" s="80" t="s">
        <v>253</v>
      </c>
      <c r="C132" s="79" t="s">
        <v>36</v>
      </c>
      <c r="D132" s="146"/>
      <c r="E132" s="146"/>
      <c r="F132" s="146"/>
      <c r="G132" s="146"/>
      <c r="H132" s="146"/>
      <c r="I132" s="146"/>
      <c r="J132" s="146"/>
    </row>
    <row r="133" spans="1:10" ht="28.5">
      <c r="A133" s="85" t="s">
        <v>263</v>
      </c>
      <c r="B133" s="80" t="s">
        <v>264</v>
      </c>
      <c r="C133" s="79" t="s">
        <v>36</v>
      </c>
      <c r="D133" s="147"/>
      <c r="E133" s="147"/>
      <c r="F133" s="147"/>
      <c r="G133" s="147"/>
      <c r="H133" s="147"/>
      <c r="I133" s="147"/>
      <c r="J133" s="147"/>
    </row>
    <row r="134" spans="1:10" ht="28.5">
      <c r="A134" s="85" t="s">
        <v>265</v>
      </c>
      <c r="B134" s="80" t="s">
        <v>266</v>
      </c>
      <c r="C134" s="79" t="s">
        <v>36</v>
      </c>
      <c r="D134" s="146"/>
      <c r="E134" s="146"/>
      <c r="F134" s="146"/>
      <c r="G134" s="146"/>
      <c r="H134" s="146"/>
      <c r="I134" s="146"/>
      <c r="J134" s="146"/>
    </row>
    <row r="135" spans="1:10" ht="28.5">
      <c r="A135" s="85" t="s">
        <v>267</v>
      </c>
      <c r="B135" s="80" t="s">
        <v>268</v>
      </c>
      <c r="C135" s="79" t="s">
        <v>36</v>
      </c>
      <c r="D135" s="146"/>
      <c r="E135" s="146"/>
      <c r="F135" s="146"/>
      <c r="G135" s="146"/>
      <c r="H135" s="146"/>
      <c r="I135" s="146"/>
      <c r="J135" s="146"/>
    </row>
    <row r="136" spans="1:10" ht="15">
      <c r="A136" s="72" t="s">
        <v>269</v>
      </c>
      <c r="B136" s="81" t="s">
        <v>270</v>
      </c>
      <c r="C136" s="73"/>
      <c r="D136" s="146"/>
      <c r="E136" s="146"/>
      <c r="F136" s="146"/>
      <c r="G136" s="146"/>
      <c r="H136" s="146"/>
      <c r="I136" s="146"/>
      <c r="J136" s="146"/>
    </row>
    <row r="137" spans="1:10">
      <c r="A137" s="85" t="s">
        <v>271</v>
      </c>
      <c r="B137" s="78" t="s">
        <v>272</v>
      </c>
      <c r="C137" s="79" t="s">
        <v>36</v>
      </c>
      <c r="D137" s="146"/>
      <c r="E137" s="146"/>
      <c r="F137" s="146"/>
      <c r="G137" s="146"/>
      <c r="H137" s="146"/>
      <c r="I137" s="146"/>
      <c r="J137" s="146"/>
    </row>
    <row r="138" spans="1:10" ht="28.5">
      <c r="A138" s="85" t="s">
        <v>273</v>
      </c>
      <c r="B138" s="78" t="s">
        <v>274</v>
      </c>
      <c r="C138" s="79" t="s">
        <v>36</v>
      </c>
      <c r="D138" s="146"/>
      <c r="E138" s="146"/>
      <c r="F138" s="146"/>
      <c r="G138" s="146"/>
      <c r="H138" s="146"/>
      <c r="I138" s="146"/>
      <c r="J138" s="146"/>
    </row>
    <row r="139" spans="1:10" ht="28.5">
      <c r="A139" s="85" t="s">
        <v>275</v>
      </c>
      <c r="B139" s="80" t="s">
        <v>276</v>
      </c>
      <c r="C139" s="79" t="s">
        <v>36</v>
      </c>
      <c r="D139" s="146"/>
      <c r="E139" s="146"/>
      <c r="F139" s="146"/>
      <c r="G139" s="146"/>
      <c r="H139" s="146"/>
      <c r="I139" s="146"/>
      <c r="J139" s="146"/>
    </row>
    <row r="140" spans="1:10" ht="28.5">
      <c r="A140" s="85" t="s">
        <v>277</v>
      </c>
      <c r="B140" s="80" t="s">
        <v>278</v>
      </c>
      <c r="C140" s="79" t="s">
        <v>279</v>
      </c>
      <c r="D140" s="146"/>
      <c r="E140" s="146"/>
      <c r="F140" s="146"/>
      <c r="G140" s="146"/>
      <c r="H140" s="146"/>
      <c r="I140" s="146"/>
      <c r="J140" s="146"/>
    </row>
    <row r="141" spans="1:10">
      <c r="A141" s="85" t="s">
        <v>280</v>
      </c>
      <c r="B141" s="78" t="s">
        <v>281</v>
      </c>
      <c r="C141" s="79" t="s">
        <v>36</v>
      </c>
      <c r="D141" s="146"/>
      <c r="E141" s="146"/>
      <c r="F141" s="146"/>
      <c r="G141" s="146"/>
      <c r="H141" s="146"/>
      <c r="I141" s="146"/>
      <c r="J141" s="146"/>
    </row>
    <row r="142" spans="1:10">
      <c r="A142" s="85" t="s">
        <v>282</v>
      </c>
      <c r="B142" s="78" t="s">
        <v>283</v>
      </c>
      <c r="C142" s="79" t="s">
        <v>36</v>
      </c>
      <c r="D142" s="146"/>
      <c r="E142" s="146"/>
      <c r="F142" s="146"/>
      <c r="G142" s="146"/>
      <c r="H142" s="146"/>
      <c r="I142" s="146"/>
      <c r="J142" s="146"/>
    </row>
    <row r="143" spans="1:10">
      <c r="A143" s="85" t="s">
        <v>284</v>
      </c>
      <c r="B143" s="78" t="s">
        <v>285</v>
      </c>
      <c r="C143" s="79" t="s">
        <v>36</v>
      </c>
      <c r="D143" s="146"/>
      <c r="E143" s="146"/>
      <c r="F143" s="146"/>
      <c r="G143" s="146"/>
      <c r="H143" s="146"/>
      <c r="I143" s="146"/>
      <c r="J143" s="146"/>
    </row>
    <row r="144" spans="1:10">
      <c r="A144" s="85" t="s">
        <v>286</v>
      </c>
      <c r="B144" s="78" t="s">
        <v>287</v>
      </c>
      <c r="C144" s="79" t="s">
        <v>36</v>
      </c>
      <c r="D144" s="146"/>
      <c r="E144" s="146"/>
      <c r="F144" s="146"/>
      <c r="G144" s="146"/>
      <c r="H144" s="146"/>
      <c r="I144" s="146"/>
      <c r="J144" s="146"/>
    </row>
    <row r="145" spans="1:10" ht="28.5">
      <c r="A145" s="85" t="s">
        <v>288</v>
      </c>
      <c r="B145" s="78" t="s">
        <v>289</v>
      </c>
      <c r="C145" s="79" t="s">
        <v>279</v>
      </c>
      <c r="D145" s="146"/>
      <c r="E145" s="146"/>
      <c r="F145" s="146"/>
      <c r="G145" s="146"/>
      <c r="H145" s="146"/>
      <c r="I145" s="146"/>
      <c r="J145" s="146"/>
    </row>
    <row r="146" spans="1:10" ht="42.75">
      <c r="A146" s="85" t="s">
        <v>290</v>
      </c>
      <c r="B146" s="80" t="s">
        <v>291</v>
      </c>
      <c r="C146" s="79" t="s">
        <v>36</v>
      </c>
      <c r="D146" s="146"/>
      <c r="E146" s="146"/>
      <c r="F146" s="146"/>
      <c r="G146" s="146"/>
      <c r="H146" s="146"/>
      <c r="I146" s="146"/>
      <c r="J146" s="146"/>
    </row>
    <row r="147" spans="1:10" ht="28.5">
      <c r="A147" s="85" t="s">
        <v>292</v>
      </c>
      <c r="B147" s="78" t="s">
        <v>293</v>
      </c>
      <c r="C147" s="79" t="s">
        <v>36</v>
      </c>
      <c r="D147" s="146"/>
      <c r="E147" s="146"/>
      <c r="F147" s="146"/>
      <c r="G147" s="146"/>
      <c r="H147" s="146"/>
      <c r="I147" s="146"/>
      <c r="J147" s="146"/>
    </row>
    <row r="148" spans="1:10" ht="15">
      <c r="A148" s="90">
        <v>10</v>
      </c>
      <c r="B148" s="91" t="s">
        <v>294</v>
      </c>
      <c r="C148" s="92"/>
      <c r="D148" s="146"/>
      <c r="E148" s="146"/>
      <c r="F148" s="146"/>
      <c r="G148" s="146"/>
      <c r="H148" s="146"/>
      <c r="I148" s="146"/>
      <c r="J148" s="146"/>
    </row>
    <row r="149" spans="1:10" ht="15">
      <c r="A149" s="72" t="s">
        <v>295</v>
      </c>
      <c r="B149" s="81" t="s">
        <v>296</v>
      </c>
      <c r="C149" s="73"/>
      <c r="D149" s="146"/>
      <c r="E149" s="146"/>
      <c r="F149" s="146"/>
      <c r="G149" s="146"/>
      <c r="H149" s="146"/>
      <c r="I149" s="146"/>
      <c r="J149" s="146"/>
    </row>
    <row r="150" spans="1:10" ht="28.5">
      <c r="A150" s="85" t="s">
        <v>297</v>
      </c>
      <c r="B150" s="83" t="s">
        <v>298</v>
      </c>
      <c r="C150" s="79" t="s">
        <v>36</v>
      </c>
      <c r="D150" s="146"/>
      <c r="E150" s="146"/>
      <c r="F150" s="146"/>
      <c r="G150" s="146"/>
      <c r="H150" s="146"/>
      <c r="I150" s="146"/>
      <c r="J150" s="146"/>
    </row>
    <row r="151" spans="1:10" ht="28.5">
      <c r="A151" s="85" t="s">
        <v>299</v>
      </c>
      <c r="B151" s="82" t="s">
        <v>300</v>
      </c>
      <c r="C151" s="79" t="s">
        <v>36</v>
      </c>
      <c r="D151" s="146"/>
      <c r="E151" s="146"/>
      <c r="F151" s="146"/>
      <c r="G151" s="146"/>
      <c r="H151" s="146"/>
      <c r="I151" s="146"/>
      <c r="J151" s="146"/>
    </row>
    <row r="152" spans="1:10" ht="71.25">
      <c r="A152" s="85" t="s">
        <v>301</v>
      </c>
      <c r="B152" s="82" t="s">
        <v>302</v>
      </c>
      <c r="C152" s="79" t="s">
        <v>36</v>
      </c>
      <c r="D152" s="146"/>
      <c r="E152" s="146"/>
      <c r="F152" s="146"/>
      <c r="G152" s="146"/>
      <c r="H152" s="146"/>
      <c r="I152" s="146"/>
      <c r="J152" s="146"/>
    </row>
    <row r="153" spans="1:10" ht="28.5">
      <c r="A153" s="85" t="s">
        <v>303</v>
      </c>
      <c r="B153" s="82" t="s">
        <v>304</v>
      </c>
      <c r="C153" s="79" t="s">
        <v>36</v>
      </c>
      <c r="D153" s="146"/>
      <c r="E153" s="146"/>
      <c r="F153" s="146"/>
      <c r="G153" s="146"/>
      <c r="H153" s="146"/>
      <c r="I153" s="146"/>
      <c r="J153" s="146"/>
    </row>
    <row r="154" spans="1:10" ht="42.75">
      <c r="A154" s="85" t="s">
        <v>305</v>
      </c>
      <c r="B154" s="82" t="s">
        <v>306</v>
      </c>
      <c r="C154" s="79" t="s">
        <v>36</v>
      </c>
      <c r="D154" s="146"/>
      <c r="E154" s="146"/>
      <c r="F154" s="146"/>
      <c r="G154" s="146"/>
      <c r="H154" s="146"/>
      <c r="I154" s="146"/>
      <c r="J154" s="146"/>
    </row>
    <row r="155" spans="1:10">
      <c r="A155" s="85" t="s">
        <v>307</v>
      </c>
      <c r="B155" s="82" t="s">
        <v>308</v>
      </c>
      <c r="C155" s="79" t="s">
        <v>36</v>
      </c>
      <c r="D155" s="146"/>
      <c r="E155" s="146"/>
      <c r="F155" s="146"/>
      <c r="G155" s="146"/>
      <c r="H155" s="146"/>
      <c r="I155" s="146"/>
      <c r="J155" s="146"/>
    </row>
    <row r="156" spans="1:10">
      <c r="A156" s="85" t="s">
        <v>309</v>
      </c>
      <c r="B156" s="82" t="s">
        <v>310</v>
      </c>
      <c r="C156" s="79" t="s">
        <v>36</v>
      </c>
      <c r="D156" s="146"/>
      <c r="E156" s="146"/>
      <c r="F156" s="146"/>
      <c r="G156" s="146"/>
      <c r="H156" s="146"/>
      <c r="I156" s="146"/>
      <c r="J156" s="146"/>
    </row>
    <row r="157" spans="1:10">
      <c r="A157" s="85" t="s">
        <v>311</v>
      </c>
      <c r="B157" s="82" t="s">
        <v>312</v>
      </c>
      <c r="C157" s="79" t="s">
        <v>36</v>
      </c>
      <c r="D157" s="146"/>
      <c r="E157" s="146"/>
      <c r="F157" s="146"/>
      <c r="G157" s="146"/>
      <c r="H157" s="146"/>
      <c r="I157" s="146"/>
      <c r="J157" s="146"/>
    </row>
    <row r="158" spans="1:10" ht="42.75">
      <c r="A158" s="85" t="s">
        <v>313</v>
      </c>
      <c r="B158" s="82" t="s">
        <v>314</v>
      </c>
      <c r="C158" s="79" t="s">
        <v>36</v>
      </c>
      <c r="D158" s="146"/>
      <c r="E158" s="146"/>
      <c r="F158" s="146"/>
      <c r="G158" s="146"/>
      <c r="H158" s="146"/>
      <c r="I158" s="146"/>
      <c r="J158" s="146"/>
    </row>
    <row r="159" spans="1:10" ht="28.5">
      <c r="A159" s="85" t="s">
        <v>315</v>
      </c>
      <c r="B159" s="82" t="s">
        <v>316</v>
      </c>
      <c r="C159" s="79" t="s">
        <v>36</v>
      </c>
      <c r="D159" s="146"/>
      <c r="E159" s="146"/>
      <c r="F159" s="146"/>
      <c r="G159" s="146"/>
      <c r="H159" s="146"/>
      <c r="I159" s="146"/>
      <c r="J159" s="146"/>
    </row>
    <row r="160" spans="1:10" ht="28.5">
      <c r="A160" s="85" t="s">
        <v>317</v>
      </c>
      <c r="B160" s="83" t="s">
        <v>318</v>
      </c>
      <c r="C160" s="79" t="s">
        <v>60</v>
      </c>
      <c r="D160" s="147"/>
      <c r="E160" s="147"/>
      <c r="F160" s="147"/>
      <c r="G160" s="147"/>
      <c r="H160" s="147"/>
      <c r="I160" s="147"/>
      <c r="J160" s="147"/>
    </row>
    <row r="161" spans="1:10">
      <c r="A161" s="85" t="s">
        <v>319</v>
      </c>
      <c r="B161" s="82" t="s">
        <v>320</v>
      </c>
      <c r="C161" s="79" t="s">
        <v>60</v>
      </c>
      <c r="D161" s="146"/>
      <c r="E161" s="146"/>
      <c r="F161" s="146"/>
      <c r="G161" s="146"/>
      <c r="H161" s="146"/>
      <c r="I161" s="146"/>
      <c r="J161" s="146"/>
    </row>
    <row r="162" spans="1:10">
      <c r="A162" s="85" t="s">
        <v>321</v>
      </c>
      <c r="B162" s="82" t="s">
        <v>322</v>
      </c>
      <c r="C162" s="79" t="s">
        <v>60</v>
      </c>
      <c r="D162" s="146"/>
      <c r="E162" s="146"/>
      <c r="F162" s="146"/>
      <c r="G162" s="146"/>
      <c r="H162" s="146"/>
      <c r="I162" s="146"/>
      <c r="J162" s="146"/>
    </row>
    <row r="163" spans="1:10" ht="28.5">
      <c r="A163" s="85" t="s">
        <v>323</v>
      </c>
      <c r="B163" s="82" t="s">
        <v>324</v>
      </c>
      <c r="C163" s="79" t="s">
        <v>36</v>
      </c>
      <c r="D163" s="146"/>
      <c r="E163" s="146"/>
      <c r="F163" s="146"/>
      <c r="G163" s="146"/>
      <c r="H163" s="146"/>
      <c r="I163" s="146"/>
      <c r="J163" s="146"/>
    </row>
    <row r="164" spans="1:10" ht="28.5">
      <c r="A164" s="85" t="s">
        <v>325</v>
      </c>
      <c r="B164" s="83" t="s">
        <v>478</v>
      </c>
      <c r="C164" s="79" t="s">
        <v>36</v>
      </c>
      <c r="D164" s="146"/>
      <c r="E164" s="146"/>
      <c r="F164" s="146"/>
      <c r="G164" s="146"/>
      <c r="H164" s="146"/>
      <c r="I164" s="146"/>
      <c r="J164" s="146"/>
    </row>
    <row r="165" spans="1:10">
      <c r="A165" s="85" t="s">
        <v>327</v>
      </c>
      <c r="B165" s="82" t="s">
        <v>328</v>
      </c>
      <c r="C165" s="79" t="s">
        <v>36</v>
      </c>
      <c r="D165" s="146"/>
      <c r="E165" s="146"/>
      <c r="F165" s="146"/>
      <c r="G165" s="146"/>
      <c r="H165" s="146"/>
      <c r="I165" s="146"/>
      <c r="J165" s="146"/>
    </row>
    <row r="166" spans="1:10" ht="28.5">
      <c r="A166" s="85" t="s">
        <v>329</v>
      </c>
      <c r="B166" s="82" t="s">
        <v>330</v>
      </c>
      <c r="C166" s="79" t="s">
        <v>36</v>
      </c>
      <c r="D166" s="146"/>
      <c r="E166" s="146"/>
      <c r="F166" s="146"/>
      <c r="G166" s="146"/>
      <c r="H166" s="146"/>
      <c r="I166" s="146"/>
      <c r="J166" s="146"/>
    </row>
    <row r="167" spans="1:10" ht="28.5">
      <c r="A167" s="85" t="s">
        <v>331</v>
      </c>
      <c r="B167" s="82" t="s">
        <v>332</v>
      </c>
      <c r="C167" s="79" t="s">
        <v>36</v>
      </c>
      <c r="D167" s="146"/>
      <c r="E167" s="146"/>
      <c r="F167" s="146"/>
      <c r="G167" s="146"/>
      <c r="H167" s="146"/>
      <c r="I167" s="146"/>
      <c r="J167" s="146"/>
    </row>
    <row r="168" spans="1:10" ht="28.5">
      <c r="A168" s="85" t="s">
        <v>333</v>
      </c>
      <c r="B168" s="83" t="s">
        <v>334</v>
      </c>
      <c r="C168" s="79" t="s">
        <v>36</v>
      </c>
      <c r="D168" s="146"/>
      <c r="E168" s="146"/>
      <c r="F168" s="146"/>
      <c r="G168" s="146"/>
      <c r="H168" s="146"/>
      <c r="I168" s="146"/>
      <c r="J168" s="146"/>
    </row>
    <row r="169" spans="1:10" ht="42.75">
      <c r="A169" s="85" t="s">
        <v>335</v>
      </c>
      <c r="B169" s="82" t="s">
        <v>336</v>
      </c>
      <c r="C169" s="79" t="s">
        <v>36</v>
      </c>
      <c r="D169" s="146"/>
      <c r="E169" s="146"/>
      <c r="F169" s="146"/>
      <c r="G169" s="146"/>
      <c r="H169" s="146"/>
      <c r="I169" s="146"/>
      <c r="J169" s="146"/>
    </row>
    <row r="170" spans="1:10" ht="15">
      <c r="A170" s="72" t="s">
        <v>337</v>
      </c>
      <c r="B170" s="81" t="s">
        <v>338</v>
      </c>
      <c r="C170" s="73"/>
      <c r="D170" s="146"/>
      <c r="E170" s="146"/>
      <c r="F170" s="146"/>
      <c r="G170" s="146"/>
      <c r="H170" s="146"/>
      <c r="I170" s="146"/>
      <c r="J170" s="146"/>
    </row>
    <row r="171" spans="1:10" ht="28.5">
      <c r="A171" s="85" t="s">
        <v>339</v>
      </c>
      <c r="B171" s="83" t="s">
        <v>340</v>
      </c>
      <c r="C171" s="79" t="s">
        <v>36</v>
      </c>
      <c r="D171" s="146"/>
      <c r="E171" s="146"/>
      <c r="F171" s="146"/>
      <c r="G171" s="146"/>
      <c r="H171" s="146"/>
      <c r="I171" s="146"/>
      <c r="J171" s="146"/>
    </row>
    <row r="172" spans="1:10" ht="28.5">
      <c r="A172" s="85" t="s">
        <v>341</v>
      </c>
      <c r="B172" s="83" t="s">
        <v>342</v>
      </c>
      <c r="C172" s="79" t="s">
        <v>36</v>
      </c>
      <c r="D172" s="146"/>
      <c r="E172" s="146"/>
      <c r="F172" s="146"/>
      <c r="G172" s="146"/>
      <c r="H172" s="146"/>
      <c r="I172" s="146"/>
      <c r="J172" s="146"/>
    </row>
    <row r="173" spans="1:10" ht="28.5">
      <c r="A173" s="85" t="s">
        <v>343</v>
      </c>
      <c r="B173" s="83" t="s">
        <v>344</v>
      </c>
      <c r="C173" s="79" t="s">
        <v>36</v>
      </c>
      <c r="D173" s="146"/>
      <c r="E173" s="146"/>
      <c r="F173" s="146"/>
      <c r="G173" s="146"/>
      <c r="H173" s="146"/>
      <c r="I173" s="146"/>
      <c r="J173" s="146"/>
    </row>
    <row r="174" spans="1:10">
      <c r="A174" s="85" t="s">
        <v>345</v>
      </c>
      <c r="B174" s="82" t="s">
        <v>346</v>
      </c>
      <c r="C174" s="79" t="s">
        <v>36</v>
      </c>
      <c r="D174" s="146"/>
      <c r="E174" s="146"/>
      <c r="F174" s="146"/>
      <c r="G174" s="146"/>
      <c r="H174" s="146"/>
      <c r="I174" s="146"/>
      <c r="J174" s="146"/>
    </row>
    <row r="175" spans="1:10">
      <c r="A175" s="85" t="s">
        <v>347</v>
      </c>
      <c r="B175" s="82" t="s">
        <v>348</v>
      </c>
      <c r="C175" s="79" t="s">
        <v>36</v>
      </c>
      <c r="D175" s="146"/>
      <c r="E175" s="146"/>
      <c r="F175" s="146"/>
      <c r="G175" s="146"/>
      <c r="H175" s="146"/>
      <c r="I175" s="146"/>
      <c r="J175" s="146"/>
    </row>
    <row r="176" spans="1:10">
      <c r="A176" s="85" t="s">
        <v>349</v>
      </c>
      <c r="B176" s="82" t="s">
        <v>350</v>
      </c>
      <c r="C176" s="79" t="s">
        <v>351</v>
      </c>
      <c r="D176" s="146"/>
      <c r="E176" s="146"/>
      <c r="F176" s="146"/>
      <c r="G176" s="146"/>
      <c r="H176" s="146"/>
      <c r="I176" s="146"/>
      <c r="J176" s="146"/>
    </row>
    <row r="177" spans="1:10" ht="28.5">
      <c r="A177" s="85" t="s">
        <v>352</v>
      </c>
      <c r="B177" s="82" t="s">
        <v>353</v>
      </c>
      <c r="C177" s="79" t="s">
        <v>36</v>
      </c>
      <c r="D177" s="146"/>
      <c r="E177" s="146"/>
      <c r="F177" s="146"/>
      <c r="G177" s="146"/>
      <c r="H177" s="146"/>
      <c r="I177" s="146"/>
      <c r="J177" s="146"/>
    </row>
    <row r="178" spans="1:10" ht="28.5">
      <c r="A178" s="85" t="s">
        <v>354</v>
      </c>
      <c r="B178" s="83" t="s">
        <v>479</v>
      </c>
      <c r="C178" s="79" t="s">
        <v>351</v>
      </c>
      <c r="D178" s="146"/>
      <c r="E178" s="146"/>
      <c r="F178" s="146"/>
      <c r="G178" s="146"/>
      <c r="H178" s="146"/>
      <c r="I178" s="146"/>
      <c r="J178" s="146"/>
    </row>
    <row r="179" spans="1:10">
      <c r="A179" s="85" t="s">
        <v>356</v>
      </c>
      <c r="B179" s="82" t="s">
        <v>357</v>
      </c>
      <c r="C179" s="79" t="s">
        <v>36</v>
      </c>
      <c r="D179" s="146"/>
      <c r="E179" s="146"/>
      <c r="F179" s="146"/>
      <c r="G179" s="146"/>
      <c r="H179" s="146"/>
      <c r="I179" s="146"/>
      <c r="J179" s="146"/>
    </row>
    <row r="180" spans="1:10" ht="28.5">
      <c r="A180" s="85" t="s">
        <v>358</v>
      </c>
      <c r="B180" s="83" t="s">
        <v>480</v>
      </c>
      <c r="C180" s="79" t="s">
        <v>36</v>
      </c>
      <c r="D180" s="146"/>
      <c r="E180" s="146"/>
      <c r="F180" s="146"/>
      <c r="G180" s="146"/>
      <c r="H180" s="146"/>
      <c r="I180" s="146"/>
      <c r="J180" s="146"/>
    </row>
    <row r="181" spans="1:10" ht="28.5">
      <c r="A181" s="85" t="s">
        <v>360</v>
      </c>
      <c r="B181" s="83" t="s">
        <v>481</v>
      </c>
      <c r="C181" s="79" t="s">
        <v>36</v>
      </c>
      <c r="D181" s="146"/>
      <c r="E181" s="146"/>
      <c r="F181" s="146"/>
      <c r="G181" s="146"/>
      <c r="H181" s="146"/>
      <c r="I181" s="146"/>
      <c r="J181" s="146"/>
    </row>
    <row r="182" spans="1:10" ht="28.5">
      <c r="A182" s="85" t="s">
        <v>362</v>
      </c>
      <c r="B182" s="82" t="s">
        <v>363</v>
      </c>
      <c r="C182" s="79" t="s">
        <v>36</v>
      </c>
      <c r="D182" s="146"/>
      <c r="E182" s="146"/>
      <c r="F182" s="146"/>
      <c r="G182" s="146"/>
      <c r="H182" s="146"/>
      <c r="I182" s="146"/>
      <c r="J182" s="146"/>
    </row>
    <row r="183" spans="1:10" ht="28.5">
      <c r="A183" s="85" t="s">
        <v>364</v>
      </c>
      <c r="B183" s="82" t="s">
        <v>365</v>
      </c>
      <c r="C183" s="79" t="s">
        <v>36</v>
      </c>
      <c r="D183" s="146"/>
      <c r="E183" s="146"/>
      <c r="F183" s="146"/>
      <c r="G183" s="146"/>
      <c r="H183" s="146"/>
      <c r="I183" s="146"/>
      <c r="J183" s="146"/>
    </row>
    <row r="184" spans="1:10">
      <c r="A184" s="85" t="s">
        <v>366</v>
      </c>
      <c r="B184" s="82" t="s">
        <v>367</v>
      </c>
      <c r="C184" s="79" t="s">
        <v>36</v>
      </c>
      <c r="D184" s="146"/>
      <c r="E184" s="146"/>
      <c r="F184" s="146"/>
      <c r="G184" s="146"/>
      <c r="H184" s="146"/>
      <c r="I184" s="146"/>
      <c r="J184" s="146"/>
    </row>
    <row r="185" spans="1:10" ht="15">
      <c r="A185" s="72" t="s">
        <v>368</v>
      </c>
      <c r="B185" s="81" t="s">
        <v>369</v>
      </c>
      <c r="C185" s="73"/>
      <c r="D185" s="146"/>
      <c r="E185" s="146"/>
      <c r="F185" s="146"/>
      <c r="G185" s="146"/>
      <c r="H185" s="146"/>
      <c r="I185" s="146"/>
      <c r="J185" s="146"/>
    </row>
    <row r="186" spans="1:10" ht="42.75">
      <c r="A186" s="85" t="s">
        <v>370</v>
      </c>
      <c r="B186" s="83" t="s">
        <v>482</v>
      </c>
      <c r="C186" s="79" t="s">
        <v>36</v>
      </c>
      <c r="D186" s="146"/>
      <c r="E186" s="146"/>
      <c r="F186" s="146"/>
      <c r="G186" s="146"/>
      <c r="H186" s="146"/>
      <c r="I186" s="146"/>
      <c r="J186" s="146"/>
    </row>
    <row r="187" spans="1:10" ht="28.5">
      <c r="A187" s="85" t="s">
        <v>372</v>
      </c>
      <c r="B187" s="83" t="s">
        <v>483</v>
      </c>
      <c r="C187" s="79" t="s">
        <v>36</v>
      </c>
      <c r="D187" s="146"/>
      <c r="E187" s="146"/>
      <c r="F187" s="146"/>
      <c r="G187" s="146"/>
      <c r="H187" s="146"/>
      <c r="I187" s="146"/>
      <c r="J187" s="146"/>
    </row>
    <row r="188" spans="1:10" ht="28.5">
      <c r="A188" s="85" t="s">
        <v>374</v>
      </c>
      <c r="B188" s="83" t="s">
        <v>484</v>
      </c>
      <c r="C188" s="79" t="s">
        <v>36</v>
      </c>
      <c r="D188" s="146"/>
      <c r="E188" s="146"/>
      <c r="F188" s="146"/>
      <c r="G188" s="146"/>
      <c r="H188" s="146"/>
      <c r="I188" s="146"/>
      <c r="J188" s="146"/>
    </row>
    <row r="189" spans="1:10">
      <c r="A189" s="85" t="s">
        <v>376</v>
      </c>
      <c r="B189" s="82" t="s">
        <v>377</v>
      </c>
      <c r="C189" s="79" t="s">
        <v>36</v>
      </c>
      <c r="D189" s="146"/>
      <c r="E189" s="146"/>
      <c r="F189" s="146"/>
      <c r="G189" s="146"/>
      <c r="H189" s="146"/>
      <c r="I189" s="146"/>
      <c r="J189" s="146"/>
    </row>
    <row r="190" spans="1:10" ht="28.5">
      <c r="A190" s="85" t="s">
        <v>378</v>
      </c>
      <c r="B190" s="83" t="s">
        <v>379</v>
      </c>
      <c r="C190" s="79" t="s">
        <v>36</v>
      </c>
      <c r="D190" s="146"/>
      <c r="E190" s="146"/>
      <c r="F190" s="146"/>
      <c r="G190" s="146"/>
      <c r="H190" s="146"/>
      <c r="I190" s="146"/>
      <c r="J190" s="146"/>
    </row>
    <row r="191" spans="1:10">
      <c r="A191" s="85" t="s">
        <v>380</v>
      </c>
      <c r="B191" s="82" t="s">
        <v>346</v>
      </c>
      <c r="C191" s="79" t="s">
        <v>36</v>
      </c>
      <c r="D191" s="146"/>
      <c r="E191" s="146"/>
      <c r="F191" s="146"/>
      <c r="G191" s="146"/>
      <c r="H191" s="146"/>
      <c r="I191" s="146"/>
      <c r="J191" s="146"/>
    </row>
    <row r="192" spans="1:10" ht="28.5">
      <c r="A192" s="85" t="s">
        <v>381</v>
      </c>
      <c r="B192" s="82" t="s">
        <v>365</v>
      </c>
      <c r="C192" s="79" t="s">
        <v>36</v>
      </c>
      <c r="D192" s="146"/>
      <c r="E192" s="146"/>
      <c r="F192" s="146"/>
      <c r="G192" s="146"/>
      <c r="H192" s="146"/>
      <c r="I192" s="146"/>
      <c r="J192" s="146"/>
    </row>
    <row r="193" spans="1:10" ht="28.5">
      <c r="A193" s="85" t="s">
        <v>382</v>
      </c>
      <c r="B193" s="83" t="s">
        <v>485</v>
      </c>
      <c r="C193" s="79" t="s">
        <v>36</v>
      </c>
      <c r="D193" s="146"/>
      <c r="E193" s="146"/>
      <c r="F193" s="146"/>
      <c r="G193" s="146"/>
      <c r="H193" s="146"/>
      <c r="I193" s="146"/>
      <c r="J193" s="146"/>
    </row>
    <row r="194" spans="1:10" ht="15">
      <c r="A194" s="72" t="s">
        <v>384</v>
      </c>
      <c r="B194" s="81" t="s">
        <v>385</v>
      </c>
      <c r="C194" s="73"/>
      <c r="D194" s="146"/>
      <c r="E194" s="146"/>
      <c r="F194" s="146"/>
      <c r="G194" s="146"/>
      <c r="H194" s="146"/>
      <c r="I194" s="146"/>
      <c r="J194" s="146"/>
    </row>
    <row r="195" spans="1:10" ht="28.5">
      <c r="A195" s="85" t="s">
        <v>386</v>
      </c>
      <c r="B195" s="82" t="s">
        <v>387</v>
      </c>
      <c r="C195" s="79" t="s">
        <v>36</v>
      </c>
      <c r="D195" s="146"/>
      <c r="E195" s="146"/>
      <c r="F195" s="146"/>
      <c r="G195" s="146"/>
      <c r="H195" s="146"/>
      <c r="I195" s="146"/>
      <c r="J195" s="146"/>
    </row>
    <row r="196" spans="1:10" ht="28.5">
      <c r="A196" s="85" t="s">
        <v>388</v>
      </c>
      <c r="B196" s="82" t="s">
        <v>389</v>
      </c>
      <c r="C196" s="79" t="s">
        <v>36</v>
      </c>
      <c r="D196" s="146"/>
      <c r="E196" s="146"/>
      <c r="F196" s="146"/>
      <c r="G196" s="146"/>
      <c r="H196" s="146"/>
      <c r="I196" s="146"/>
      <c r="J196" s="146"/>
    </row>
    <row r="197" spans="1:10" ht="28.5">
      <c r="A197" s="85" t="s">
        <v>390</v>
      </c>
      <c r="B197" s="82" t="s">
        <v>391</v>
      </c>
      <c r="C197" s="79" t="s">
        <v>36</v>
      </c>
      <c r="D197" s="146"/>
      <c r="E197" s="146"/>
      <c r="F197" s="146"/>
      <c r="G197" s="146"/>
      <c r="H197" s="146"/>
      <c r="I197" s="146"/>
      <c r="J197" s="146"/>
    </row>
    <row r="198" spans="1:10" ht="28.5">
      <c r="A198" s="85" t="s">
        <v>392</v>
      </c>
      <c r="B198" s="82" t="s">
        <v>393</v>
      </c>
      <c r="C198" s="79" t="s">
        <v>279</v>
      </c>
      <c r="D198" s="146"/>
      <c r="E198" s="146"/>
      <c r="F198" s="146"/>
      <c r="G198" s="146"/>
      <c r="H198" s="146"/>
      <c r="I198" s="146"/>
      <c r="J198" s="146"/>
    </row>
    <row r="199" spans="1:10" ht="15">
      <c r="A199" s="72" t="s">
        <v>394</v>
      </c>
      <c r="B199" s="81" t="s">
        <v>395</v>
      </c>
      <c r="C199" s="73"/>
      <c r="D199" s="146"/>
      <c r="E199" s="146"/>
      <c r="F199" s="146"/>
      <c r="G199" s="146"/>
      <c r="H199" s="146"/>
      <c r="I199" s="146"/>
      <c r="J199" s="146"/>
    </row>
    <row r="200" spans="1:10" ht="57">
      <c r="A200" s="85" t="s">
        <v>396</v>
      </c>
      <c r="B200" s="82" t="s">
        <v>397</v>
      </c>
      <c r="C200" s="79" t="s">
        <v>36</v>
      </c>
      <c r="D200" s="146"/>
      <c r="E200" s="146"/>
      <c r="F200" s="146"/>
      <c r="G200" s="146"/>
      <c r="H200" s="146"/>
      <c r="I200" s="146"/>
      <c r="J200" s="146"/>
    </row>
    <row r="201" spans="1:10" ht="28.5">
      <c r="A201" s="85" t="s">
        <v>398</v>
      </c>
      <c r="B201" s="83" t="s">
        <v>399</v>
      </c>
      <c r="C201" s="79" t="s">
        <v>60</v>
      </c>
      <c r="D201" s="146"/>
      <c r="E201" s="146"/>
      <c r="F201" s="146"/>
      <c r="G201" s="146"/>
      <c r="H201" s="146"/>
      <c r="I201" s="146"/>
      <c r="J201" s="146"/>
    </row>
    <row r="202" spans="1:10" ht="28.5">
      <c r="A202" s="85" t="s">
        <v>400</v>
      </c>
      <c r="B202" s="83" t="s">
        <v>486</v>
      </c>
      <c r="C202" s="79" t="s">
        <v>60</v>
      </c>
      <c r="D202" s="146"/>
      <c r="E202" s="146"/>
      <c r="F202" s="146"/>
      <c r="G202" s="146"/>
      <c r="H202" s="146"/>
      <c r="I202" s="146"/>
      <c r="J202" s="146"/>
    </row>
    <row r="203" spans="1:10" ht="42.75">
      <c r="A203" s="85" t="s">
        <v>402</v>
      </c>
      <c r="B203" s="82" t="s">
        <v>403</v>
      </c>
      <c r="C203" s="79" t="s">
        <v>36</v>
      </c>
      <c r="D203" s="146"/>
      <c r="E203" s="146"/>
      <c r="F203" s="146"/>
      <c r="G203" s="146"/>
      <c r="H203" s="146"/>
      <c r="I203" s="146"/>
      <c r="J203" s="146"/>
    </row>
    <row r="204" spans="1:10" ht="42.75">
      <c r="A204" s="85" t="s">
        <v>404</v>
      </c>
      <c r="B204" s="82" t="s">
        <v>405</v>
      </c>
      <c r="C204" s="79" t="s">
        <v>36</v>
      </c>
      <c r="D204" s="146"/>
      <c r="E204" s="146"/>
      <c r="F204" s="146"/>
      <c r="G204" s="146"/>
      <c r="H204" s="146"/>
      <c r="I204" s="146"/>
      <c r="J204" s="146"/>
    </row>
    <row r="205" spans="1:10" ht="15">
      <c r="A205" s="90">
        <v>11</v>
      </c>
      <c r="B205" s="91" t="s">
        <v>406</v>
      </c>
      <c r="C205" s="92"/>
      <c r="D205" s="146"/>
      <c r="E205" s="146"/>
      <c r="F205" s="146"/>
      <c r="G205" s="146"/>
      <c r="H205" s="146"/>
      <c r="I205" s="146"/>
      <c r="J205" s="146"/>
    </row>
    <row r="206" spans="1:10">
      <c r="A206" s="77" t="s">
        <v>407</v>
      </c>
      <c r="B206" s="82" t="s">
        <v>408</v>
      </c>
      <c r="C206" s="79" t="s">
        <v>60</v>
      </c>
      <c r="D206" s="146"/>
      <c r="E206" s="146"/>
      <c r="F206" s="146"/>
      <c r="G206" s="146"/>
      <c r="H206" s="146"/>
      <c r="I206" s="146"/>
      <c r="J206" s="146"/>
    </row>
    <row r="207" spans="1:10" ht="28.5">
      <c r="A207" s="77" t="s">
        <v>409</v>
      </c>
      <c r="B207" s="82" t="s">
        <v>410</v>
      </c>
      <c r="C207" s="79" t="s">
        <v>36</v>
      </c>
      <c r="D207" s="146"/>
      <c r="E207" s="146"/>
      <c r="F207" s="146"/>
      <c r="G207" s="146"/>
      <c r="H207" s="146"/>
      <c r="I207" s="146"/>
      <c r="J207" s="146"/>
    </row>
    <row r="208" spans="1:10">
      <c r="A208" s="77" t="s">
        <v>411</v>
      </c>
      <c r="B208" s="82" t="s">
        <v>412</v>
      </c>
      <c r="C208" s="79" t="s">
        <v>36</v>
      </c>
      <c r="D208" s="146"/>
      <c r="E208" s="146"/>
      <c r="F208" s="146"/>
      <c r="G208" s="146"/>
      <c r="H208" s="146"/>
      <c r="I208" s="146"/>
      <c r="J208" s="146"/>
    </row>
    <row r="209" spans="1:10" ht="15">
      <c r="A209" s="90">
        <v>12</v>
      </c>
      <c r="B209" s="91" t="s">
        <v>413</v>
      </c>
      <c r="C209" s="92"/>
      <c r="D209" s="146"/>
      <c r="E209" s="146"/>
      <c r="F209" s="146"/>
      <c r="G209" s="146"/>
      <c r="H209" s="146"/>
      <c r="I209" s="146"/>
      <c r="J209" s="146"/>
    </row>
    <row r="210" spans="1:10" ht="57">
      <c r="A210" s="77" t="s">
        <v>414</v>
      </c>
      <c r="B210" s="83" t="s">
        <v>415</v>
      </c>
      <c r="C210" s="79" t="s">
        <v>36</v>
      </c>
      <c r="D210" s="146"/>
      <c r="E210" s="146"/>
      <c r="F210" s="146"/>
      <c r="G210" s="146"/>
      <c r="H210" s="146"/>
      <c r="I210" s="146"/>
      <c r="J210" s="146"/>
    </row>
    <row r="211" spans="1:10" ht="42.75">
      <c r="A211" s="77" t="s">
        <v>416</v>
      </c>
      <c r="B211" s="83" t="s">
        <v>417</v>
      </c>
      <c r="C211" s="79" t="s">
        <v>36</v>
      </c>
      <c r="D211" s="146"/>
      <c r="E211" s="146"/>
      <c r="F211" s="146"/>
      <c r="G211" s="146"/>
      <c r="H211" s="146"/>
      <c r="I211" s="146"/>
      <c r="J211" s="146"/>
    </row>
    <row r="212" spans="1:10" ht="42.75">
      <c r="A212" s="77" t="s">
        <v>418</v>
      </c>
      <c r="B212" s="83" t="s">
        <v>419</v>
      </c>
      <c r="C212" s="79" t="s">
        <v>36</v>
      </c>
      <c r="D212" s="146"/>
      <c r="E212" s="146"/>
      <c r="F212" s="146"/>
      <c r="G212" s="146"/>
      <c r="H212" s="146"/>
      <c r="I212" s="146"/>
      <c r="J212" s="146"/>
    </row>
    <row r="213" spans="1:10" ht="57">
      <c r="A213" s="77" t="s">
        <v>420</v>
      </c>
      <c r="B213" s="82" t="s">
        <v>421</v>
      </c>
      <c r="C213" s="79" t="s">
        <v>36</v>
      </c>
      <c r="D213" s="146"/>
      <c r="E213" s="146"/>
      <c r="F213" s="146"/>
      <c r="G213" s="146"/>
      <c r="H213" s="146"/>
      <c r="I213" s="146"/>
      <c r="J213" s="146"/>
    </row>
    <row r="214" spans="1:10" ht="42.75">
      <c r="A214" s="77" t="s">
        <v>422</v>
      </c>
      <c r="B214" s="83" t="s">
        <v>487</v>
      </c>
      <c r="C214" s="79" t="s">
        <v>36</v>
      </c>
      <c r="D214" s="146"/>
      <c r="E214" s="146"/>
      <c r="F214" s="146"/>
      <c r="G214" s="146"/>
      <c r="H214" s="146"/>
      <c r="I214" s="146"/>
      <c r="J214" s="146"/>
    </row>
    <row r="215" spans="1:10" ht="42.75">
      <c r="A215" s="77" t="s">
        <v>424</v>
      </c>
      <c r="B215" s="83" t="s">
        <v>425</v>
      </c>
      <c r="C215" s="79" t="s">
        <v>36</v>
      </c>
      <c r="D215" s="146"/>
      <c r="E215" s="146"/>
      <c r="F215" s="146"/>
      <c r="G215" s="146"/>
      <c r="H215" s="146"/>
      <c r="I215" s="146"/>
      <c r="J215" s="146"/>
    </row>
    <row r="216" spans="1:10" ht="15">
      <c r="A216" s="90">
        <v>13</v>
      </c>
      <c r="B216" s="91" t="s">
        <v>426</v>
      </c>
      <c r="C216" s="92"/>
      <c r="D216" s="146"/>
      <c r="E216" s="146"/>
      <c r="F216" s="146"/>
      <c r="G216" s="146"/>
      <c r="H216" s="146"/>
      <c r="I216" s="146"/>
      <c r="J216" s="146"/>
    </row>
    <row r="217" spans="1:10">
      <c r="A217" s="77" t="s">
        <v>427</v>
      </c>
      <c r="B217" s="82" t="s">
        <v>428</v>
      </c>
      <c r="C217" s="79" t="s">
        <v>351</v>
      </c>
      <c r="D217" s="146"/>
      <c r="E217" s="146"/>
      <c r="F217" s="146"/>
      <c r="G217" s="146"/>
      <c r="H217" s="146"/>
      <c r="I217" s="146"/>
      <c r="J217" s="146"/>
    </row>
    <row r="218" spans="1:10">
      <c r="A218" s="77" t="s">
        <v>429</v>
      </c>
      <c r="B218" s="82" t="s">
        <v>430</v>
      </c>
      <c r="C218" s="79" t="s">
        <v>36</v>
      </c>
      <c r="D218" s="146"/>
      <c r="E218" s="146"/>
      <c r="F218" s="146"/>
      <c r="G218" s="146"/>
      <c r="H218" s="146"/>
      <c r="I218" s="146"/>
      <c r="J218" s="146"/>
    </row>
    <row r="219" spans="1:10">
      <c r="A219" s="77" t="s">
        <v>431</v>
      </c>
      <c r="B219" s="82" t="s">
        <v>432</v>
      </c>
      <c r="C219" s="79" t="s">
        <v>27</v>
      </c>
      <c r="D219" s="146"/>
      <c r="E219" s="146"/>
      <c r="F219" s="146"/>
      <c r="G219" s="146"/>
      <c r="H219" s="146"/>
      <c r="I219" s="146"/>
      <c r="J219" s="146"/>
    </row>
    <row r="220" spans="1:10" ht="28.5">
      <c r="A220" s="77" t="s">
        <v>433</v>
      </c>
      <c r="B220" s="82" t="s">
        <v>434</v>
      </c>
      <c r="C220" s="79" t="s">
        <v>435</v>
      </c>
      <c r="D220" s="146"/>
      <c r="E220" s="146"/>
      <c r="F220" s="146"/>
      <c r="G220" s="146"/>
      <c r="H220" s="146"/>
      <c r="I220" s="146"/>
      <c r="J220" s="146"/>
    </row>
    <row r="221" spans="1:10" ht="28.5">
      <c r="A221" s="77" t="s">
        <v>436</v>
      </c>
      <c r="B221" s="82" t="s">
        <v>437</v>
      </c>
      <c r="C221" s="79" t="s">
        <v>438</v>
      </c>
      <c r="D221" s="146"/>
      <c r="E221" s="146"/>
      <c r="F221" s="146"/>
      <c r="G221" s="146"/>
      <c r="H221" s="146"/>
      <c r="I221" s="146"/>
      <c r="J221" s="146"/>
    </row>
    <row r="222" spans="1:10" ht="15">
      <c r="A222" s="90">
        <f>'[2]BM 05'!B229</f>
        <v>14</v>
      </c>
      <c r="B222" s="91" t="str">
        <f>'[2]BM 05'!C229</f>
        <v>ITENS ADITADOS</v>
      </c>
      <c r="C222" s="92"/>
      <c r="D222" s="146"/>
      <c r="E222" s="146"/>
      <c r="F222" s="146"/>
      <c r="G222" s="146"/>
      <c r="H222" s="146"/>
      <c r="I222" s="146"/>
      <c r="J222" s="146"/>
    </row>
    <row r="223" spans="1:10" ht="15">
      <c r="A223" s="105" t="str">
        <f>'[2]BM 05'!B230</f>
        <v>14.1</v>
      </c>
      <c r="B223" s="81" t="str">
        <f>'[2]BM 05'!C230</f>
        <v>MURO DE ENTORNO</v>
      </c>
      <c r="C223" s="106"/>
      <c r="D223" s="150"/>
      <c r="E223" s="150"/>
      <c r="F223" s="150"/>
      <c r="G223" s="150"/>
      <c r="H223" s="150"/>
      <c r="I223" s="150"/>
      <c r="J223" s="150"/>
    </row>
    <row r="224" spans="1:10" ht="57">
      <c r="A224" s="107" t="str">
        <f>'[2]BM 05'!B231</f>
        <v>14.1.1</v>
      </c>
      <c r="B224" s="82" t="str">
        <f>'[2]BM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79" t="str">
        <f>'[2]BM 05'!D231</f>
        <v>m²</v>
      </c>
      <c r="D224" s="146"/>
      <c r="E224" s="146"/>
      <c r="F224" s="146"/>
      <c r="G224" s="146"/>
      <c r="H224" s="146"/>
      <c r="I224" s="146"/>
      <c r="J224" s="146"/>
    </row>
    <row r="225" spans="1:10" ht="71.25">
      <c r="A225" s="107" t="str">
        <f>'[2]BM 05'!B232</f>
        <v>14.1.2</v>
      </c>
      <c r="B225" s="82" t="str">
        <f>'[2]BM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79" t="str">
        <f>'[2]BM 05'!D232</f>
        <v>m²</v>
      </c>
      <c r="D225" s="147"/>
      <c r="E225" s="147"/>
      <c r="F225" s="147"/>
      <c r="G225" s="147"/>
      <c r="H225" s="147"/>
      <c r="I225" s="147"/>
      <c r="J225" s="147"/>
    </row>
    <row r="226" spans="1:10" ht="28.5">
      <c r="A226" s="107" t="str">
        <f>'[2]BM 05'!B233</f>
        <v>14.1.3</v>
      </c>
      <c r="B226" s="82" t="str">
        <f>'[2]BM 05'!C233</f>
        <v>CHAPISCO EM PAREDE COM ARGAMASSA TRAÇO T1 - 1:3 (CIMENTO / AREIA) - REVISADO 08/2015</v>
      </c>
      <c r="C226" s="79" t="str">
        <f>'[2]BM 05'!D233</f>
        <v>m²</v>
      </c>
      <c r="D226" s="146"/>
      <c r="E226" s="146"/>
      <c r="F226" s="146"/>
      <c r="G226" s="146"/>
      <c r="H226" s="146"/>
      <c r="I226" s="146"/>
      <c r="J226" s="146"/>
    </row>
    <row r="227" spans="1:10" ht="28.5">
      <c r="A227" s="107" t="str">
        <f>'[2]BM 05'!B234</f>
        <v>14.1.4</v>
      </c>
      <c r="B227" s="82" t="str">
        <f>'[2]BM 05'!C234</f>
        <v>REBOCO OU EMBOÇO EXTERNO, DE PAREDE, COM ARGAMASSA TRAÇO T5 - 1:2:8 (CIMENTO / CAL / AREIA), ESPESSURA 2,0 CM</v>
      </c>
      <c r="C227" s="79" t="str">
        <f>'[2]BM 05'!D234</f>
        <v>m²</v>
      </c>
      <c r="D227" s="146"/>
      <c r="E227" s="146"/>
      <c r="F227" s="146"/>
      <c r="G227" s="146"/>
      <c r="H227" s="146"/>
      <c r="I227" s="146"/>
      <c r="J227" s="146"/>
    </row>
    <row r="228" spans="1:10" ht="15">
      <c r="A228" s="105" t="str">
        <f>'[2]BM 05'!B235</f>
        <v>14.2</v>
      </c>
      <c r="B228" s="81" t="str">
        <f>'[2]BM 05'!C235</f>
        <v>INFRAESTRUTURA</v>
      </c>
      <c r="C228" s="108"/>
      <c r="D228" s="150"/>
      <c r="E228" s="150"/>
      <c r="F228" s="150"/>
      <c r="G228" s="150"/>
      <c r="H228" s="150"/>
      <c r="I228" s="150"/>
      <c r="J228" s="150"/>
    </row>
    <row r="229" spans="1:10" ht="71.25">
      <c r="A229" s="107" t="str">
        <f>'[2]BM 05'!B236</f>
        <v>14.2.1</v>
      </c>
      <c r="B229" s="82" t="str">
        <f>'[2]BM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79" t="str">
        <f>'[2]BM 05'!D236</f>
        <v>m²</v>
      </c>
      <c r="D229" s="146"/>
      <c r="E229" s="146"/>
      <c r="F229" s="146"/>
      <c r="G229" s="146"/>
      <c r="H229" s="146"/>
      <c r="I229" s="146"/>
      <c r="J229" s="146"/>
    </row>
    <row r="230" spans="1:10" ht="57">
      <c r="A230" s="107" t="str">
        <f>'[2]BM 05'!B237</f>
        <v>14.2.2</v>
      </c>
      <c r="B230" s="82" t="str">
        <f>'[2]BM 05'!C237</f>
        <v>ATERRO MECANIZADO DE VALA COM ESCAVADEIRA HIDRÁULICA (CAPACIDADE DA CAÇAMBA: 0,8 M³ / POTÊNCIA: 111 HP), LARGURA DE 1,5 A 2,5 M, PROFUNDIDADE ATÉ 1,5 M, COM SOLO ARGILO-ARENOSO. AF_05/2016</v>
      </c>
      <c r="C230" s="79" t="str">
        <f>'[2]BM 05'!D237</f>
        <v>m³</v>
      </c>
      <c r="D230" s="147"/>
      <c r="E230" s="147"/>
      <c r="F230" s="147"/>
      <c r="G230" s="147"/>
      <c r="H230" s="147"/>
      <c r="I230" s="147"/>
      <c r="J230" s="147"/>
    </row>
    <row r="231" spans="1:10" ht="15">
      <c r="A231" s="105" t="str">
        <f>'[2]BM 05'!B238</f>
        <v>14.3</v>
      </c>
      <c r="B231" s="81" t="str">
        <f>'[2]BM 05'!C238</f>
        <v>DIVERSOS</v>
      </c>
      <c r="C231" s="108"/>
      <c r="D231" s="150"/>
      <c r="E231" s="150"/>
      <c r="F231" s="150"/>
      <c r="G231" s="150"/>
      <c r="H231" s="150"/>
      <c r="I231" s="150"/>
      <c r="J231" s="150"/>
    </row>
    <row r="232" spans="1:10" ht="28.5">
      <c r="A232" s="107" t="str">
        <f>'[2]BM 05'!B239</f>
        <v>14.3.1</v>
      </c>
      <c r="B232" s="82" t="str">
        <f>'[2]BM 05'!C239</f>
        <v>GRADIL EM ALUMÍNIO FIXADO EM VÃOS DE JANELAS, FORMADO POR TUBOS DE 3/4". AF_04/2019 (JANELAS DA FACHADA LESTE TERREO)</v>
      </c>
      <c r="C232" s="79" t="str">
        <f>'[2]BM 05'!D239</f>
        <v>m²</v>
      </c>
      <c r="D232" s="146"/>
      <c r="E232" s="146"/>
      <c r="F232" s="146"/>
      <c r="G232" s="146"/>
      <c r="H232" s="146"/>
      <c r="I232" s="146"/>
      <c r="J232" s="146"/>
    </row>
    <row r="233" spans="1:10" ht="28.5">
      <c r="A233" s="107" t="str">
        <f>'[2]BM 05'!B240</f>
        <v>14.3.2</v>
      </c>
      <c r="B233" s="82" t="str">
        <f>'[2]BM 05'!C240</f>
        <v>FORRO EM PLACAS DE GESSO, PARA AMBIENTES RESIDENCIAIS. AF_05/2017_P</v>
      </c>
      <c r="C233" s="79" t="str">
        <f>'[2]BM 05'!D240</f>
        <v>m²</v>
      </c>
      <c r="D233" s="147"/>
      <c r="E233" s="147"/>
      <c r="F233" s="147"/>
      <c r="G233" s="147"/>
      <c r="H233" s="147"/>
      <c r="I233" s="147"/>
      <c r="J233" s="147"/>
    </row>
    <row r="234" spans="1:10" ht="42.75">
      <c r="A234" s="107" t="str">
        <f>'[2]BM 05'!B241</f>
        <v>14.3.3</v>
      </c>
      <c r="B234" s="82" t="str">
        <f>'[2]BM 05'!C241</f>
        <v>Portão de abrir, 2 folhas, com quadro em tubo galvanizado 2", com barra quadrada de 3/4" na vertical e esticador redondo de 3/4", inclusive fechadura e dobradiças</v>
      </c>
      <c r="C234" s="79" t="str">
        <f>'[2]BM 05'!D241</f>
        <v>m²</v>
      </c>
      <c r="D234" s="146"/>
      <c r="E234" s="146"/>
      <c r="F234" s="146"/>
      <c r="G234" s="146"/>
      <c r="H234" s="146"/>
      <c r="I234" s="146"/>
      <c r="J234" s="146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A60-034E-4FD0-B10F-750A671A5F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5218-0968-4E08-9CC6-0DACF467E80B}">
  <dimension ref="A2:L222"/>
  <sheetViews>
    <sheetView view="pageBreakPreview" topLeftCell="A3" zoomScaleNormal="100" zoomScaleSheetLayoutView="100" workbookViewId="0">
      <selection activeCell="B4" sqref="B4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2" ht="15">
      <c r="A2" s="143" t="s">
        <v>440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2" ht="15">
      <c r="A3" s="72" t="s">
        <v>15</v>
      </c>
      <c r="B3" s="73" t="s">
        <v>441</v>
      </c>
      <c r="C3" s="72" t="s">
        <v>17</v>
      </c>
      <c r="D3" s="145" t="s">
        <v>442</v>
      </c>
      <c r="E3" s="145"/>
      <c r="F3" s="145"/>
      <c r="G3" s="145"/>
      <c r="H3" s="145"/>
      <c r="I3" s="145"/>
      <c r="J3" s="145"/>
    </row>
    <row r="4" spans="1:12">
      <c r="A4" s="74">
        <v>1</v>
      </c>
      <c r="B4" s="75" t="s">
        <v>443</v>
      </c>
      <c r="C4" s="76"/>
      <c r="D4" s="146"/>
      <c r="E4" s="146"/>
      <c r="F4" s="146"/>
      <c r="G4" s="146"/>
      <c r="H4" s="146"/>
      <c r="I4" s="146"/>
      <c r="J4" s="146"/>
    </row>
    <row r="5" spans="1:12">
      <c r="A5" s="77" t="s">
        <v>25</v>
      </c>
      <c r="B5" s="78" t="s">
        <v>26</v>
      </c>
      <c r="C5" s="79" t="s">
        <v>27</v>
      </c>
      <c r="D5" s="146" t="s">
        <v>444</v>
      </c>
      <c r="E5" s="146"/>
      <c r="F5" s="146"/>
      <c r="G5" s="146"/>
      <c r="H5" s="146"/>
      <c r="I5" s="146"/>
      <c r="J5" s="146"/>
      <c r="K5" s="5">
        <v>6</v>
      </c>
    </row>
    <row r="6" spans="1:12" ht="42.75">
      <c r="A6" s="77" t="s">
        <v>28</v>
      </c>
      <c r="B6" s="78" t="s">
        <v>29</v>
      </c>
      <c r="C6" s="79" t="s">
        <v>27</v>
      </c>
      <c r="D6" s="146" t="s">
        <v>445</v>
      </c>
      <c r="E6" s="146"/>
      <c r="F6" s="146"/>
      <c r="G6" s="146"/>
      <c r="H6" s="146"/>
      <c r="I6" s="146"/>
      <c r="J6" s="146"/>
      <c r="K6" s="5">
        <v>267.25</v>
      </c>
    </row>
    <row r="7" spans="1:12" ht="28.5">
      <c r="A7" s="77" t="s">
        <v>30</v>
      </c>
      <c r="B7" s="80" t="s">
        <v>446</v>
      </c>
      <c r="C7" s="79" t="s">
        <v>27</v>
      </c>
      <c r="D7" s="146"/>
      <c r="E7" s="146"/>
      <c r="F7" s="146"/>
      <c r="G7" s="146"/>
      <c r="H7" s="146"/>
      <c r="I7" s="146"/>
      <c r="J7" s="146"/>
    </row>
    <row r="8" spans="1:12" ht="28.5">
      <c r="A8" s="77" t="s">
        <v>32</v>
      </c>
      <c r="B8" s="80" t="s">
        <v>447</v>
      </c>
      <c r="C8" s="79" t="s">
        <v>27</v>
      </c>
      <c r="D8" s="146" t="s">
        <v>448</v>
      </c>
      <c r="E8" s="146"/>
      <c r="F8" s="146"/>
      <c r="G8" s="146"/>
      <c r="H8" s="146"/>
      <c r="I8" s="146"/>
      <c r="J8" s="146"/>
      <c r="K8" s="5">
        <v>829.73</v>
      </c>
    </row>
    <row r="9" spans="1:12" ht="28.5">
      <c r="A9" s="77" t="s">
        <v>34</v>
      </c>
      <c r="B9" s="78" t="s">
        <v>35</v>
      </c>
      <c r="C9" s="79" t="s">
        <v>36</v>
      </c>
      <c r="D9" s="146" t="s">
        <v>449</v>
      </c>
      <c r="E9" s="146"/>
      <c r="F9" s="146"/>
      <c r="G9" s="146"/>
      <c r="H9" s="146"/>
      <c r="I9" s="146"/>
      <c r="J9" s="146"/>
      <c r="K9" s="5">
        <v>1</v>
      </c>
    </row>
    <row r="10" spans="1:12">
      <c r="A10" s="77" t="s">
        <v>37</v>
      </c>
      <c r="B10" s="78" t="s">
        <v>38</v>
      </c>
      <c r="C10" s="79" t="s">
        <v>36</v>
      </c>
      <c r="D10" s="146"/>
      <c r="E10" s="146"/>
      <c r="F10" s="146"/>
      <c r="G10" s="146"/>
      <c r="H10" s="146"/>
      <c r="I10" s="146"/>
      <c r="J10" s="146"/>
    </row>
    <row r="11" spans="1:12" ht="28.5">
      <c r="A11" s="77" t="s">
        <v>39</v>
      </c>
      <c r="B11" s="80" t="s">
        <v>40</v>
      </c>
      <c r="C11" s="79" t="s">
        <v>27</v>
      </c>
      <c r="D11" s="146" t="s">
        <v>450</v>
      </c>
      <c r="E11" s="146"/>
      <c r="F11" s="146"/>
      <c r="G11" s="146"/>
      <c r="H11" s="146"/>
      <c r="I11" s="146"/>
      <c r="J11" s="146"/>
      <c r="K11" s="5">
        <v>10</v>
      </c>
    </row>
    <row r="12" spans="1:12" ht="42.75">
      <c r="A12" s="77" t="s">
        <v>41</v>
      </c>
      <c r="B12" s="80" t="s">
        <v>451</v>
      </c>
      <c r="C12" s="79" t="s">
        <v>27</v>
      </c>
      <c r="D12" s="146" t="s">
        <v>452</v>
      </c>
      <c r="E12" s="146"/>
      <c r="F12" s="146"/>
      <c r="G12" s="146"/>
      <c r="H12" s="146"/>
      <c r="I12" s="146"/>
      <c r="J12" s="146"/>
      <c r="K12" s="5">
        <v>23</v>
      </c>
    </row>
    <row r="13" spans="1:12">
      <c r="A13" s="74">
        <v>2</v>
      </c>
      <c r="B13" s="75" t="str">
        <f>[3]Planilha!$B$21</f>
        <v>MOVIMENTO DE TERRA</v>
      </c>
      <c r="C13" s="76"/>
      <c r="D13" s="146"/>
      <c r="E13" s="146"/>
      <c r="F13" s="146"/>
      <c r="G13" s="146"/>
      <c r="H13" s="146"/>
      <c r="I13" s="146"/>
      <c r="J13" s="146"/>
    </row>
    <row r="14" spans="1:12" ht="42.75">
      <c r="A14" s="77" t="s">
        <v>43</v>
      </c>
      <c r="B14" s="80" t="s">
        <v>44</v>
      </c>
      <c r="C14" s="79" t="s">
        <v>45</v>
      </c>
      <c r="D14" s="147" t="s">
        <v>453</v>
      </c>
      <c r="E14" s="147"/>
      <c r="F14" s="147"/>
      <c r="G14" s="147"/>
      <c r="H14" s="147"/>
      <c r="I14" s="147"/>
      <c r="J14" s="147"/>
      <c r="K14" s="5">
        <v>39.049999999999997</v>
      </c>
    </row>
    <row r="15" spans="1:12" ht="44.25" customHeight="1">
      <c r="A15" s="77" t="s">
        <v>46</v>
      </c>
      <c r="B15" s="80" t="s">
        <v>47</v>
      </c>
      <c r="C15" s="79" t="s">
        <v>45</v>
      </c>
      <c r="D15" s="147" t="s">
        <v>454</v>
      </c>
      <c r="E15" s="147"/>
      <c r="F15" s="147"/>
      <c r="G15" s="147"/>
      <c r="H15" s="147"/>
      <c r="I15" s="147"/>
      <c r="J15" s="147"/>
      <c r="K15" s="5">
        <v>18.09</v>
      </c>
      <c r="L15" s="5">
        <f>58.32-3.24-20</f>
        <v>35.08</v>
      </c>
    </row>
    <row r="16" spans="1:12" ht="28.5">
      <c r="A16" s="77" t="s">
        <v>48</v>
      </c>
      <c r="B16" s="80" t="s">
        <v>49</v>
      </c>
      <c r="C16" s="79" t="s">
        <v>45</v>
      </c>
      <c r="D16" s="147" t="s">
        <v>455</v>
      </c>
      <c r="E16" s="147"/>
      <c r="F16" s="147"/>
      <c r="G16" s="147"/>
      <c r="H16" s="147"/>
      <c r="I16" s="147"/>
      <c r="J16" s="147"/>
      <c r="K16" s="5">
        <v>18.09</v>
      </c>
      <c r="L16" s="5">
        <f>58.32-35.08</f>
        <v>23.240000000000002</v>
      </c>
    </row>
    <row r="17" spans="1:11" ht="28.5">
      <c r="A17" s="77" t="s">
        <v>50</v>
      </c>
      <c r="B17" s="80" t="s">
        <v>456</v>
      </c>
      <c r="C17" s="79" t="s">
        <v>45</v>
      </c>
      <c r="D17" s="146" t="s">
        <v>457</v>
      </c>
      <c r="E17" s="146"/>
      <c r="F17" s="146"/>
      <c r="G17" s="146"/>
      <c r="H17" s="146"/>
      <c r="I17" s="146"/>
      <c r="J17" s="146"/>
      <c r="K17" s="5">
        <v>18.09</v>
      </c>
    </row>
    <row r="18" spans="1:11">
      <c r="A18" s="74">
        <v>3</v>
      </c>
      <c r="B18" s="75" t="str">
        <f>[3]Planilha!$B$26</f>
        <v>COBERTURA</v>
      </c>
      <c r="C18" s="76"/>
      <c r="D18" s="146"/>
      <c r="E18" s="146"/>
      <c r="F18" s="146"/>
      <c r="G18" s="146"/>
      <c r="H18" s="146"/>
      <c r="I18" s="146"/>
      <c r="J18" s="146"/>
    </row>
    <row r="19" spans="1:11" ht="28.5">
      <c r="A19" s="77" t="s">
        <v>52</v>
      </c>
      <c r="B19" s="80" t="s">
        <v>53</v>
      </c>
      <c r="C19" s="79" t="s">
        <v>27</v>
      </c>
      <c r="D19" s="146"/>
      <c r="E19" s="146"/>
      <c r="F19" s="146"/>
      <c r="G19" s="146"/>
      <c r="H19" s="146"/>
      <c r="I19" s="146"/>
      <c r="J19" s="146"/>
    </row>
    <row r="20" spans="1:11" ht="28.5">
      <c r="A20" s="77" t="s">
        <v>54</v>
      </c>
      <c r="B20" s="80" t="s">
        <v>55</v>
      </c>
      <c r="C20" s="79" t="s">
        <v>27</v>
      </c>
      <c r="D20" s="146"/>
      <c r="E20" s="146"/>
      <c r="F20" s="146"/>
      <c r="G20" s="146"/>
      <c r="H20" s="146"/>
      <c r="I20" s="146"/>
      <c r="J20" s="146"/>
    </row>
    <row r="21" spans="1:11">
      <c r="A21" s="77" t="s">
        <v>56</v>
      </c>
      <c r="B21" s="78" t="s">
        <v>57</v>
      </c>
      <c r="C21" s="79" t="s">
        <v>27</v>
      </c>
      <c r="D21" s="146"/>
      <c r="E21" s="146"/>
      <c r="F21" s="146"/>
      <c r="G21" s="146"/>
      <c r="H21" s="146"/>
      <c r="I21" s="146"/>
      <c r="J21" s="146"/>
    </row>
    <row r="22" spans="1:11" ht="28.5">
      <c r="A22" s="77" t="s">
        <v>58</v>
      </c>
      <c r="B22" s="80" t="s">
        <v>458</v>
      </c>
      <c r="C22" s="79" t="s">
        <v>60</v>
      </c>
      <c r="D22" s="146"/>
      <c r="E22" s="146"/>
      <c r="F22" s="146"/>
      <c r="G22" s="146"/>
      <c r="H22" s="146"/>
      <c r="I22" s="146"/>
      <c r="J22" s="146"/>
    </row>
    <row r="23" spans="1:11" ht="28.5">
      <c r="A23" s="77" t="s">
        <v>61</v>
      </c>
      <c r="B23" s="80" t="s">
        <v>62</v>
      </c>
      <c r="C23" s="79" t="s">
        <v>60</v>
      </c>
      <c r="D23" s="146"/>
      <c r="E23" s="146"/>
      <c r="F23" s="146"/>
      <c r="G23" s="146"/>
      <c r="H23" s="146"/>
      <c r="I23" s="146"/>
      <c r="J23" s="146"/>
    </row>
    <row r="24" spans="1:11" ht="28.5">
      <c r="A24" s="77" t="s">
        <v>63</v>
      </c>
      <c r="B24" s="80" t="s">
        <v>64</v>
      </c>
      <c r="C24" s="79" t="s">
        <v>60</v>
      </c>
      <c r="D24" s="146"/>
      <c r="E24" s="146"/>
      <c r="F24" s="146"/>
      <c r="G24" s="146"/>
      <c r="H24" s="146"/>
      <c r="I24" s="146"/>
      <c r="J24" s="146"/>
    </row>
    <row r="25" spans="1:11">
      <c r="A25" s="74">
        <v>4</v>
      </c>
      <c r="B25" s="75" t="s">
        <v>65</v>
      </c>
      <c r="C25" s="76"/>
      <c r="D25" s="146"/>
      <c r="E25" s="146"/>
      <c r="F25" s="146"/>
      <c r="G25" s="146"/>
      <c r="H25" s="146"/>
      <c r="I25" s="146"/>
      <c r="J25" s="146"/>
    </row>
    <row r="26" spans="1:11" ht="15">
      <c r="A26" s="72" t="s">
        <v>66</v>
      </c>
      <c r="B26" s="81" t="s">
        <v>459</v>
      </c>
      <c r="C26" s="73"/>
      <c r="D26" s="146"/>
      <c r="E26" s="146"/>
      <c r="F26" s="146"/>
      <c r="G26" s="146"/>
      <c r="H26" s="146"/>
      <c r="I26" s="146"/>
      <c r="J26" s="146"/>
    </row>
    <row r="27" spans="1:11" ht="29.25" customHeight="1">
      <c r="A27" s="77" t="s">
        <v>67</v>
      </c>
      <c r="B27" s="78" t="s">
        <v>68</v>
      </c>
      <c r="C27" s="79" t="s">
        <v>45</v>
      </c>
      <c r="D27" s="147" t="s">
        <v>460</v>
      </c>
      <c r="E27" s="147"/>
      <c r="F27" s="147"/>
      <c r="G27" s="147"/>
      <c r="H27" s="147"/>
      <c r="I27" s="147"/>
      <c r="J27" s="147"/>
      <c r="K27" s="5">
        <v>2.0699999999999998</v>
      </c>
    </row>
    <row r="28" spans="1:11" ht="47.25" customHeight="1">
      <c r="A28" s="77" t="s">
        <v>69</v>
      </c>
      <c r="B28" s="78" t="s">
        <v>70</v>
      </c>
      <c r="C28" s="79" t="s">
        <v>27</v>
      </c>
      <c r="D28" s="147" t="s">
        <v>461</v>
      </c>
      <c r="E28" s="147"/>
      <c r="F28" s="147"/>
      <c r="G28" s="147"/>
      <c r="H28" s="147"/>
      <c r="I28" s="147"/>
      <c r="J28" s="147"/>
      <c r="K28" s="5">
        <v>212.53</v>
      </c>
    </row>
    <row r="29" spans="1:11" ht="71.25" customHeight="1">
      <c r="A29" s="77" t="s">
        <v>71</v>
      </c>
      <c r="B29" s="78" t="s">
        <v>72</v>
      </c>
      <c r="C29" s="79" t="s">
        <v>73</v>
      </c>
      <c r="D29" s="147" t="s">
        <v>462</v>
      </c>
      <c r="E29" s="147"/>
      <c r="F29" s="147"/>
      <c r="G29" s="147"/>
      <c r="H29" s="147"/>
      <c r="I29" s="147"/>
      <c r="J29" s="147"/>
      <c r="K29" s="5">
        <f>124.9+501.1+227+159.3+102</f>
        <v>1114.3</v>
      </c>
    </row>
    <row r="30" spans="1:11" ht="46.5" customHeight="1">
      <c r="A30" s="77" t="s">
        <v>74</v>
      </c>
      <c r="B30" s="80" t="s">
        <v>75</v>
      </c>
      <c r="C30" s="79" t="s">
        <v>73</v>
      </c>
      <c r="D30" s="147" t="s">
        <v>463</v>
      </c>
      <c r="E30" s="147"/>
      <c r="F30" s="147"/>
      <c r="G30" s="147"/>
      <c r="H30" s="147"/>
      <c r="I30" s="147"/>
      <c r="J30" s="147"/>
      <c r="K30" s="5">
        <v>225.7</v>
      </c>
    </row>
    <row r="31" spans="1:11" ht="28.5">
      <c r="A31" s="77" t="s">
        <v>76</v>
      </c>
      <c r="B31" s="78" t="s">
        <v>77</v>
      </c>
      <c r="C31" s="79" t="s">
        <v>45</v>
      </c>
      <c r="D31" s="147" t="s">
        <v>464</v>
      </c>
      <c r="E31" s="147"/>
      <c r="F31" s="147"/>
      <c r="G31" s="147"/>
      <c r="H31" s="147"/>
      <c r="I31" s="147"/>
      <c r="J31" s="147"/>
      <c r="K31" s="5">
        <v>20</v>
      </c>
    </row>
    <row r="32" spans="1:11" ht="15">
      <c r="A32" s="72" t="s">
        <v>78</v>
      </c>
      <c r="B32" s="81" t="s">
        <v>65</v>
      </c>
      <c r="C32" s="73"/>
      <c r="D32" s="146"/>
      <c r="E32" s="146"/>
      <c r="F32" s="146"/>
      <c r="G32" s="146"/>
      <c r="H32" s="146"/>
      <c r="I32" s="146"/>
      <c r="J32" s="146"/>
    </row>
    <row r="33" spans="1:11" ht="57">
      <c r="A33" s="77" t="s">
        <v>79</v>
      </c>
      <c r="B33" s="82" t="s">
        <v>80</v>
      </c>
      <c r="C33" s="79" t="s">
        <v>27</v>
      </c>
      <c r="D33" s="146"/>
      <c r="E33" s="146"/>
      <c r="F33" s="146"/>
      <c r="G33" s="146"/>
      <c r="H33" s="146"/>
      <c r="I33" s="146"/>
      <c r="J33" s="146"/>
    </row>
    <row r="34" spans="1:11" ht="28.5">
      <c r="A34" s="77" t="s">
        <v>81</v>
      </c>
      <c r="B34" s="82" t="s">
        <v>72</v>
      </c>
      <c r="C34" s="79" t="s">
        <v>73</v>
      </c>
      <c r="D34" s="146"/>
      <c r="E34" s="146"/>
      <c r="F34" s="146"/>
      <c r="G34" s="146"/>
      <c r="H34" s="146"/>
      <c r="I34" s="146"/>
      <c r="J34" s="146"/>
    </row>
    <row r="35" spans="1:11" ht="28.5">
      <c r="A35" s="77" t="s">
        <v>82</v>
      </c>
      <c r="B35" s="83" t="s">
        <v>465</v>
      </c>
      <c r="C35" s="79" t="s">
        <v>73</v>
      </c>
      <c r="D35" s="146"/>
      <c r="E35" s="146"/>
      <c r="F35" s="146"/>
      <c r="G35" s="146"/>
      <c r="H35" s="146"/>
      <c r="I35" s="146"/>
      <c r="J35" s="146"/>
    </row>
    <row r="36" spans="1:11" ht="28.5">
      <c r="A36" s="77" t="s">
        <v>83</v>
      </c>
      <c r="B36" s="82" t="s">
        <v>84</v>
      </c>
      <c r="C36" s="79" t="s">
        <v>45</v>
      </c>
      <c r="D36" s="146"/>
      <c r="E36" s="146"/>
      <c r="F36" s="146"/>
      <c r="G36" s="146"/>
      <c r="H36" s="146"/>
      <c r="I36" s="146"/>
      <c r="J36" s="146"/>
    </row>
    <row r="37" spans="1:11" ht="28.5">
      <c r="A37" s="77" t="s">
        <v>85</v>
      </c>
      <c r="B37" s="83" t="s">
        <v>466</v>
      </c>
      <c r="C37" s="79" t="s">
        <v>45</v>
      </c>
      <c r="D37" s="146"/>
      <c r="E37" s="146"/>
      <c r="F37" s="146"/>
      <c r="G37" s="146"/>
      <c r="H37" s="146"/>
      <c r="I37" s="146"/>
      <c r="J37" s="146"/>
    </row>
    <row r="38" spans="1:11" ht="42.75">
      <c r="A38" s="77" t="s">
        <v>87</v>
      </c>
      <c r="B38" s="83" t="s">
        <v>88</v>
      </c>
      <c r="C38" s="79" t="s">
        <v>27</v>
      </c>
      <c r="D38" s="146"/>
      <c r="E38" s="146"/>
      <c r="F38" s="146"/>
      <c r="G38" s="146"/>
      <c r="H38" s="146"/>
      <c r="I38" s="146"/>
      <c r="J38" s="146"/>
    </row>
    <row r="39" spans="1:11" ht="42.75">
      <c r="A39" s="77" t="s">
        <v>89</v>
      </c>
      <c r="B39" s="83" t="s">
        <v>90</v>
      </c>
      <c r="C39" s="79" t="s">
        <v>27</v>
      </c>
      <c r="D39" s="146"/>
      <c r="E39" s="146"/>
      <c r="F39" s="146"/>
      <c r="G39" s="146"/>
      <c r="H39" s="146"/>
      <c r="I39" s="146"/>
      <c r="J39" s="146"/>
    </row>
    <row r="40" spans="1:11" ht="42.75">
      <c r="A40" s="77" t="s">
        <v>91</v>
      </c>
      <c r="B40" s="82" t="s">
        <v>92</v>
      </c>
      <c r="C40" s="79" t="s">
        <v>60</v>
      </c>
      <c r="D40" s="146"/>
      <c r="E40" s="146"/>
      <c r="F40" s="146"/>
      <c r="G40" s="146"/>
      <c r="H40" s="146"/>
      <c r="I40" s="146"/>
      <c r="J40" s="146"/>
    </row>
    <row r="41" spans="1:11" ht="15">
      <c r="A41" s="74">
        <v>5</v>
      </c>
      <c r="B41" s="84" t="s">
        <v>93</v>
      </c>
      <c r="C41" s="76"/>
      <c r="D41" s="146"/>
      <c r="E41" s="146"/>
      <c r="F41" s="146"/>
      <c r="G41" s="146"/>
      <c r="H41" s="146"/>
      <c r="I41" s="146"/>
      <c r="J41" s="146"/>
    </row>
    <row r="42" spans="1:11" ht="57">
      <c r="A42" s="85" t="s">
        <v>94</v>
      </c>
      <c r="B42" s="78" t="s">
        <v>95</v>
      </c>
      <c r="C42" s="79" t="s">
        <v>27</v>
      </c>
      <c r="D42" s="146"/>
      <c r="E42" s="146"/>
      <c r="F42" s="146"/>
      <c r="G42" s="146"/>
      <c r="H42" s="146"/>
      <c r="I42" s="146"/>
      <c r="J42" s="146"/>
    </row>
    <row r="43" spans="1:11" ht="15">
      <c r="A43" s="72" t="s">
        <v>96</v>
      </c>
      <c r="B43" s="81" t="s">
        <v>97</v>
      </c>
      <c r="C43" s="73"/>
      <c r="D43" s="146"/>
      <c r="E43" s="146"/>
      <c r="F43" s="146"/>
      <c r="G43" s="146"/>
      <c r="H43" s="146"/>
      <c r="I43" s="146"/>
      <c r="J43" s="146"/>
    </row>
    <row r="44" spans="1:11" ht="28.5">
      <c r="A44" s="85" t="s">
        <v>98</v>
      </c>
      <c r="B44" s="82" t="s">
        <v>99</v>
      </c>
      <c r="C44" s="79" t="s">
        <v>27</v>
      </c>
      <c r="D44" s="146"/>
      <c r="E44" s="146"/>
      <c r="F44" s="146"/>
      <c r="G44" s="146"/>
      <c r="H44" s="146"/>
      <c r="I44" s="146"/>
      <c r="J44" s="146"/>
    </row>
    <row r="45" spans="1:11">
      <c r="A45" s="74">
        <v>6</v>
      </c>
      <c r="B45" s="75" t="s">
        <v>100</v>
      </c>
      <c r="C45" s="76"/>
      <c r="D45" s="146"/>
      <c r="E45" s="146"/>
      <c r="F45" s="146"/>
      <c r="G45" s="146"/>
      <c r="H45" s="146"/>
      <c r="I45" s="146"/>
      <c r="J45" s="146"/>
    </row>
    <row r="46" spans="1:11" ht="28.5">
      <c r="A46" s="85" t="s">
        <v>101</v>
      </c>
      <c r="B46" s="80" t="s">
        <v>102</v>
      </c>
      <c r="C46" s="86" t="s">
        <v>27</v>
      </c>
      <c r="D46" s="147" t="s">
        <v>467</v>
      </c>
      <c r="E46" s="147"/>
      <c r="F46" s="147"/>
      <c r="G46" s="147"/>
      <c r="H46" s="147"/>
      <c r="I46" s="147"/>
      <c r="J46" s="147"/>
      <c r="K46" s="5">
        <f>196.75*0.65</f>
        <v>127.8875</v>
      </c>
    </row>
    <row r="47" spans="1:11" ht="28.5">
      <c r="A47" s="85" t="s">
        <v>103</v>
      </c>
      <c r="B47" s="80" t="s">
        <v>104</v>
      </c>
      <c r="C47" s="86" t="s">
        <v>27</v>
      </c>
      <c r="D47" s="146"/>
      <c r="E47" s="146"/>
      <c r="F47" s="146"/>
      <c r="G47" s="146"/>
      <c r="H47" s="146"/>
      <c r="I47" s="146"/>
      <c r="J47" s="146"/>
    </row>
    <row r="48" spans="1:11" ht="28.5">
      <c r="A48" s="77" t="s">
        <v>105</v>
      </c>
      <c r="B48" s="80" t="s">
        <v>106</v>
      </c>
      <c r="C48" s="86" t="s">
        <v>27</v>
      </c>
      <c r="D48" s="146"/>
      <c r="E48" s="146"/>
      <c r="F48" s="146"/>
      <c r="G48" s="146"/>
      <c r="H48" s="146"/>
      <c r="I48" s="146"/>
      <c r="J48" s="146"/>
    </row>
    <row r="49" spans="1:10">
      <c r="A49" s="74">
        <v>7</v>
      </c>
      <c r="B49" s="75" t="s">
        <v>107</v>
      </c>
      <c r="C49" s="76"/>
      <c r="D49" s="146"/>
      <c r="E49" s="146"/>
      <c r="F49" s="146"/>
      <c r="G49" s="146"/>
      <c r="H49" s="146"/>
      <c r="I49" s="146"/>
      <c r="J49" s="146"/>
    </row>
    <row r="50" spans="1:10" ht="15">
      <c r="A50" s="72" t="s">
        <v>108</v>
      </c>
      <c r="B50" s="81" t="s">
        <v>109</v>
      </c>
      <c r="C50" s="73"/>
      <c r="D50" s="146"/>
      <c r="E50" s="146"/>
      <c r="F50" s="146"/>
      <c r="G50" s="146"/>
      <c r="H50" s="146"/>
      <c r="I50" s="146"/>
      <c r="J50" s="146"/>
    </row>
    <row r="51" spans="1:10" ht="28.5">
      <c r="A51" s="85" t="s">
        <v>110</v>
      </c>
      <c r="B51" s="80" t="s">
        <v>468</v>
      </c>
      <c r="C51" s="79" t="s">
        <v>27</v>
      </c>
      <c r="D51" s="146"/>
      <c r="E51" s="146"/>
      <c r="F51" s="146"/>
      <c r="G51" s="146"/>
      <c r="H51" s="146"/>
      <c r="I51" s="146"/>
      <c r="J51" s="146"/>
    </row>
    <row r="52" spans="1:10" ht="28.5">
      <c r="A52" s="85" t="s">
        <v>112</v>
      </c>
      <c r="B52" s="78" t="s">
        <v>113</v>
      </c>
      <c r="C52" s="79" t="s">
        <v>27</v>
      </c>
      <c r="D52" s="146"/>
      <c r="E52" s="146"/>
      <c r="F52" s="146"/>
      <c r="G52" s="146"/>
      <c r="H52" s="146"/>
      <c r="I52" s="146"/>
      <c r="J52" s="146"/>
    </row>
    <row r="53" spans="1:10" ht="57">
      <c r="A53" s="85" t="s">
        <v>114</v>
      </c>
      <c r="B53" s="78" t="s">
        <v>115</v>
      </c>
      <c r="C53" s="79" t="s">
        <v>27</v>
      </c>
      <c r="D53" s="146"/>
      <c r="E53" s="146"/>
      <c r="F53" s="146"/>
      <c r="G53" s="146"/>
      <c r="H53" s="146"/>
      <c r="I53" s="146"/>
      <c r="J53" s="146"/>
    </row>
    <row r="54" spans="1:10" ht="42.75">
      <c r="A54" s="85" t="s">
        <v>116</v>
      </c>
      <c r="B54" s="78" t="s">
        <v>117</v>
      </c>
      <c r="C54" s="79" t="s">
        <v>27</v>
      </c>
      <c r="D54" s="146"/>
      <c r="E54" s="146"/>
      <c r="F54" s="146"/>
      <c r="G54" s="146"/>
      <c r="H54" s="146"/>
      <c r="I54" s="146"/>
      <c r="J54" s="146"/>
    </row>
    <row r="55" spans="1:10" ht="57">
      <c r="A55" s="85" t="s">
        <v>118</v>
      </c>
      <c r="B55" s="80" t="s">
        <v>119</v>
      </c>
      <c r="C55" s="79" t="s">
        <v>60</v>
      </c>
      <c r="D55" s="146"/>
      <c r="E55" s="146"/>
      <c r="F55" s="146"/>
      <c r="G55" s="146"/>
      <c r="H55" s="146"/>
      <c r="I55" s="146"/>
      <c r="J55" s="146"/>
    </row>
    <row r="56" spans="1:10">
      <c r="A56" s="85" t="s">
        <v>120</v>
      </c>
      <c r="B56" s="78" t="s">
        <v>121</v>
      </c>
      <c r="C56" s="79" t="s">
        <v>27</v>
      </c>
      <c r="D56" s="146"/>
      <c r="E56" s="146"/>
      <c r="F56" s="146"/>
      <c r="G56" s="146"/>
      <c r="H56" s="146"/>
      <c r="I56" s="146"/>
      <c r="J56" s="146"/>
    </row>
    <row r="57" spans="1:10" ht="28.5">
      <c r="A57" s="85" t="s">
        <v>122</v>
      </c>
      <c r="B57" s="80" t="s">
        <v>469</v>
      </c>
      <c r="C57" s="79" t="s">
        <v>60</v>
      </c>
      <c r="D57" s="146"/>
      <c r="E57" s="146"/>
      <c r="F57" s="146"/>
      <c r="G57" s="146"/>
      <c r="H57" s="146"/>
      <c r="I57" s="146"/>
      <c r="J57" s="146"/>
    </row>
    <row r="58" spans="1:10" ht="57">
      <c r="A58" s="85" t="s">
        <v>124</v>
      </c>
      <c r="B58" s="78" t="s">
        <v>125</v>
      </c>
      <c r="C58" s="79" t="s">
        <v>27</v>
      </c>
      <c r="D58" s="146"/>
      <c r="E58" s="146"/>
      <c r="F58" s="146"/>
      <c r="G58" s="146"/>
      <c r="H58" s="146"/>
      <c r="I58" s="146"/>
      <c r="J58" s="146"/>
    </row>
    <row r="59" spans="1:10" ht="42.75">
      <c r="A59" s="85" t="s">
        <v>126</v>
      </c>
      <c r="B59" s="80" t="s">
        <v>127</v>
      </c>
      <c r="C59" s="79" t="s">
        <v>60</v>
      </c>
      <c r="D59" s="146"/>
      <c r="E59" s="146"/>
      <c r="F59" s="146"/>
      <c r="G59" s="146"/>
      <c r="H59" s="146"/>
      <c r="I59" s="146"/>
      <c r="J59" s="146"/>
    </row>
    <row r="60" spans="1:10" ht="28.5">
      <c r="A60" s="85" t="s">
        <v>128</v>
      </c>
      <c r="B60" s="78" t="s">
        <v>129</v>
      </c>
      <c r="C60" s="79" t="s">
        <v>60</v>
      </c>
      <c r="D60" s="146"/>
      <c r="E60" s="146"/>
      <c r="F60" s="146"/>
      <c r="G60" s="146"/>
      <c r="H60" s="146"/>
      <c r="I60" s="146"/>
      <c r="J60" s="146"/>
    </row>
    <row r="61" spans="1:10" ht="15">
      <c r="A61" s="72" t="s">
        <v>130</v>
      </c>
      <c r="B61" s="81" t="s">
        <v>131</v>
      </c>
      <c r="C61" s="73"/>
      <c r="D61" s="146"/>
      <c r="E61" s="146"/>
      <c r="F61" s="146"/>
      <c r="G61" s="146"/>
      <c r="H61" s="146"/>
      <c r="I61" s="146"/>
      <c r="J61" s="146"/>
    </row>
    <row r="62" spans="1:10" ht="28.5">
      <c r="A62" s="85" t="s">
        <v>132</v>
      </c>
      <c r="B62" s="80" t="s">
        <v>133</v>
      </c>
      <c r="C62" s="79" t="s">
        <v>27</v>
      </c>
      <c r="D62" s="146"/>
      <c r="E62" s="146"/>
      <c r="F62" s="146"/>
      <c r="G62" s="146"/>
      <c r="H62" s="146"/>
      <c r="I62" s="146"/>
      <c r="J62" s="146"/>
    </row>
    <row r="63" spans="1:10" ht="42.75">
      <c r="A63" s="85" t="s">
        <v>134</v>
      </c>
      <c r="B63" s="80" t="s">
        <v>470</v>
      </c>
      <c r="C63" s="79" t="s">
        <v>27</v>
      </c>
      <c r="D63" s="146"/>
      <c r="E63" s="146"/>
      <c r="F63" s="146"/>
      <c r="G63" s="146"/>
      <c r="H63" s="146"/>
      <c r="I63" s="146"/>
      <c r="J63" s="146"/>
    </row>
    <row r="64" spans="1:10" ht="28.5">
      <c r="A64" s="85" t="s">
        <v>136</v>
      </c>
      <c r="B64" s="78" t="s">
        <v>137</v>
      </c>
      <c r="C64" s="79" t="s">
        <v>27</v>
      </c>
      <c r="D64" s="146"/>
      <c r="E64" s="146"/>
      <c r="F64" s="146"/>
      <c r="G64" s="146"/>
      <c r="H64" s="146"/>
      <c r="I64" s="146"/>
      <c r="J64" s="146"/>
    </row>
    <row r="65" spans="1:10" ht="57">
      <c r="A65" s="85" t="s">
        <v>138</v>
      </c>
      <c r="B65" s="78" t="s">
        <v>139</v>
      </c>
      <c r="C65" s="79" t="s">
        <v>27</v>
      </c>
      <c r="D65" s="146"/>
      <c r="E65" s="146"/>
      <c r="F65" s="146"/>
      <c r="G65" s="146"/>
      <c r="H65" s="146"/>
      <c r="I65" s="146"/>
      <c r="J65" s="146"/>
    </row>
    <row r="66" spans="1:10" ht="28.5">
      <c r="A66" s="85" t="s">
        <v>140</v>
      </c>
      <c r="B66" s="80" t="s">
        <v>141</v>
      </c>
      <c r="C66" s="79" t="s">
        <v>27</v>
      </c>
      <c r="D66" s="146"/>
      <c r="E66" s="146"/>
      <c r="F66" s="146"/>
      <c r="G66" s="146"/>
      <c r="H66" s="146"/>
      <c r="I66" s="146"/>
      <c r="J66" s="146"/>
    </row>
    <row r="67" spans="1:10" ht="28.5">
      <c r="A67" s="85" t="s">
        <v>142</v>
      </c>
      <c r="B67" s="80" t="s">
        <v>143</v>
      </c>
      <c r="C67" s="79" t="s">
        <v>27</v>
      </c>
      <c r="D67" s="146"/>
      <c r="E67" s="146"/>
      <c r="F67" s="146"/>
      <c r="G67" s="146"/>
      <c r="H67" s="146"/>
      <c r="I67" s="146"/>
      <c r="J67" s="146"/>
    </row>
    <row r="68" spans="1:10">
      <c r="A68" s="85" t="s">
        <v>144</v>
      </c>
      <c r="B68" s="78" t="s">
        <v>145</v>
      </c>
      <c r="C68" s="79" t="s">
        <v>60</v>
      </c>
      <c r="D68" s="146"/>
      <c r="E68" s="146"/>
      <c r="F68" s="146"/>
      <c r="G68" s="146"/>
      <c r="H68" s="146"/>
      <c r="I68" s="146"/>
      <c r="J68" s="146"/>
    </row>
    <row r="69" spans="1:10" ht="28.5">
      <c r="A69" s="85" t="s">
        <v>146</v>
      </c>
      <c r="B69" s="78" t="s">
        <v>147</v>
      </c>
      <c r="C69" s="79" t="s">
        <v>27</v>
      </c>
      <c r="D69" s="146"/>
      <c r="E69" s="146"/>
      <c r="F69" s="146"/>
      <c r="G69" s="146"/>
      <c r="H69" s="146"/>
      <c r="I69" s="146"/>
      <c r="J69" s="146"/>
    </row>
    <row r="70" spans="1:10" ht="15">
      <c r="A70" s="72" t="s">
        <v>148</v>
      </c>
      <c r="B70" s="81" t="s">
        <v>149</v>
      </c>
      <c r="C70" s="73"/>
      <c r="D70" s="146"/>
      <c r="E70" s="146"/>
      <c r="F70" s="146"/>
      <c r="G70" s="146"/>
      <c r="H70" s="146"/>
      <c r="I70" s="146"/>
      <c r="J70" s="146"/>
    </row>
    <row r="71" spans="1:10" ht="28.5">
      <c r="A71" s="85" t="s">
        <v>150</v>
      </c>
      <c r="B71" s="80" t="s">
        <v>471</v>
      </c>
      <c r="C71" s="79" t="s">
        <v>27</v>
      </c>
      <c r="D71" s="146"/>
      <c r="E71" s="146"/>
      <c r="F71" s="146"/>
      <c r="G71" s="146"/>
      <c r="H71" s="146"/>
      <c r="I71" s="146"/>
      <c r="J71" s="146"/>
    </row>
    <row r="72" spans="1:10" ht="28.5">
      <c r="A72" s="85" t="s">
        <v>152</v>
      </c>
      <c r="B72" s="80" t="s">
        <v>153</v>
      </c>
      <c r="C72" s="79" t="s">
        <v>27</v>
      </c>
      <c r="D72" s="146"/>
      <c r="E72" s="146"/>
      <c r="F72" s="146"/>
      <c r="G72" s="146"/>
      <c r="H72" s="146"/>
      <c r="I72" s="146"/>
      <c r="J72" s="146"/>
    </row>
    <row r="73" spans="1:10" ht="28.5">
      <c r="A73" s="85" t="s">
        <v>154</v>
      </c>
      <c r="B73" s="80" t="s">
        <v>155</v>
      </c>
      <c r="C73" s="79" t="s">
        <v>27</v>
      </c>
      <c r="D73" s="146"/>
      <c r="E73" s="146"/>
      <c r="F73" s="146"/>
      <c r="G73" s="146"/>
      <c r="H73" s="146"/>
      <c r="I73" s="146"/>
      <c r="J73" s="146"/>
    </row>
    <row r="74" spans="1:10" ht="28.5">
      <c r="A74" s="85" t="s">
        <v>156</v>
      </c>
      <c r="B74" s="80" t="s">
        <v>143</v>
      </c>
      <c r="C74" s="79" t="s">
        <v>27</v>
      </c>
      <c r="D74" s="146"/>
      <c r="E74" s="146"/>
      <c r="F74" s="146"/>
      <c r="G74" s="146"/>
      <c r="H74" s="146"/>
      <c r="I74" s="146"/>
      <c r="J74" s="146"/>
    </row>
    <row r="75" spans="1:10" ht="28.5">
      <c r="A75" s="85" t="s">
        <v>157</v>
      </c>
      <c r="B75" s="78" t="s">
        <v>147</v>
      </c>
      <c r="C75" s="79" t="s">
        <v>27</v>
      </c>
      <c r="D75" s="146"/>
      <c r="E75" s="146"/>
      <c r="F75" s="146"/>
      <c r="G75" s="146"/>
      <c r="H75" s="146"/>
      <c r="I75" s="146"/>
      <c r="J75" s="146"/>
    </row>
    <row r="76" spans="1:10" ht="42.75">
      <c r="A76" s="85" t="s">
        <v>158</v>
      </c>
      <c r="B76" s="87" t="s">
        <v>159</v>
      </c>
      <c r="C76" s="88" t="s">
        <v>27</v>
      </c>
      <c r="D76" s="146"/>
      <c r="E76" s="146"/>
      <c r="F76" s="146"/>
      <c r="G76" s="146"/>
      <c r="H76" s="146"/>
      <c r="I76" s="146"/>
      <c r="J76" s="146"/>
    </row>
    <row r="77" spans="1:10" ht="15">
      <c r="A77" s="72" t="s">
        <v>160</v>
      </c>
      <c r="B77" s="148" t="s">
        <v>161</v>
      </c>
      <c r="C77" s="148"/>
      <c r="D77" s="146"/>
      <c r="E77" s="146"/>
      <c r="F77" s="146"/>
      <c r="G77" s="146"/>
      <c r="H77" s="146"/>
      <c r="I77" s="146"/>
      <c r="J77" s="146"/>
    </row>
    <row r="78" spans="1:10" ht="28.5">
      <c r="A78" s="85" t="s">
        <v>162</v>
      </c>
      <c r="B78" s="78" t="s">
        <v>147</v>
      </c>
      <c r="C78" s="79" t="s">
        <v>27</v>
      </c>
      <c r="D78" s="146"/>
      <c r="E78" s="146"/>
      <c r="F78" s="146"/>
      <c r="G78" s="146"/>
      <c r="H78" s="146"/>
      <c r="I78" s="146"/>
      <c r="J78" s="146"/>
    </row>
    <row r="79" spans="1:10">
      <c r="A79" s="74">
        <v>8</v>
      </c>
      <c r="B79" s="75" t="s">
        <v>163</v>
      </c>
      <c r="C79" s="76"/>
      <c r="D79" s="146"/>
      <c r="E79" s="146"/>
      <c r="F79" s="146"/>
      <c r="G79" s="146"/>
      <c r="H79" s="146"/>
      <c r="I79" s="146"/>
      <c r="J79" s="146"/>
    </row>
    <row r="80" spans="1:10" ht="15">
      <c r="A80" s="72" t="s">
        <v>164</v>
      </c>
      <c r="B80" s="89" t="s">
        <v>165</v>
      </c>
      <c r="C80" s="73"/>
      <c r="D80" s="146"/>
      <c r="E80" s="146"/>
      <c r="F80" s="146"/>
      <c r="G80" s="146"/>
      <c r="H80" s="146"/>
      <c r="I80" s="146"/>
      <c r="J80" s="146"/>
    </row>
    <row r="81" spans="1:10" ht="28.5">
      <c r="A81" s="85" t="s">
        <v>166</v>
      </c>
      <c r="B81" s="80" t="s">
        <v>167</v>
      </c>
      <c r="C81" s="79" t="s">
        <v>36</v>
      </c>
      <c r="D81" s="146"/>
      <c r="E81" s="146"/>
      <c r="F81" s="146"/>
      <c r="G81" s="146"/>
      <c r="H81" s="146"/>
      <c r="I81" s="146"/>
      <c r="J81" s="146"/>
    </row>
    <row r="82" spans="1:10" ht="28.5">
      <c r="A82" s="85" t="s">
        <v>168</v>
      </c>
      <c r="B82" s="80" t="s">
        <v>169</v>
      </c>
      <c r="C82" s="79" t="s">
        <v>36</v>
      </c>
      <c r="D82" s="146"/>
      <c r="E82" s="146"/>
      <c r="F82" s="146"/>
      <c r="G82" s="146"/>
      <c r="H82" s="146"/>
      <c r="I82" s="146"/>
      <c r="J82" s="146"/>
    </row>
    <row r="83" spans="1:10" ht="28.5">
      <c r="A83" s="85" t="s">
        <v>170</v>
      </c>
      <c r="B83" s="80" t="s">
        <v>171</v>
      </c>
      <c r="C83" s="79" t="s">
        <v>36</v>
      </c>
      <c r="D83" s="146"/>
      <c r="E83" s="146"/>
      <c r="F83" s="146"/>
      <c r="G83" s="146"/>
      <c r="H83" s="146"/>
      <c r="I83" s="146"/>
      <c r="J83" s="146"/>
    </row>
    <row r="84" spans="1:10" ht="28.5">
      <c r="A84" s="85" t="s">
        <v>172</v>
      </c>
      <c r="B84" s="80" t="s">
        <v>173</v>
      </c>
      <c r="C84" s="79" t="s">
        <v>36</v>
      </c>
      <c r="D84" s="146"/>
      <c r="E84" s="146"/>
      <c r="F84" s="146"/>
      <c r="G84" s="146"/>
      <c r="H84" s="146"/>
      <c r="I84" s="146"/>
      <c r="J84" s="146"/>
    </row>
    <row r="85" spans="1:10" ht="42.75">
      <c r="A85" s="85" t="s">
        <v>174</v>
      </c>
      <c r="B85" s="80" t="s">
        <v>175</v>
      </c>
      <c r="C85" s="79" t="s">
        <v>36</v>
      </c>
      <c r="D85" s="146"/>
      <c r="E85" s="146"/>
      <c r="F85" s="146"/>
      <c r="G85" s="146"/>
      <c r="H85" s="146"/>
      <c r="I85" s="146"/>
      <c r="J85" s="146"/>
    </row>
    <row r="86" spans="1:10" ht="42.75">
      <c r="A86" s="85" t="s">
        <v>176</v>
      </c>
      <c r="B86" s="80" t="s">
        <v>177</v>
      </c>
      <c r="C86" s="79" t="s">
        <v>36</v>
      </c>
      <c r="D86" s="146"/>
      <c r="E86" s="146"/>
      <c r="F86" s="146"/>
      <c r="G86" s="146"/>
      <c r="H86" s="146"/>
      <c r="I86" s="146"/>
      <c r="J86" s="146"/>
    </row>
    <row r="87" spans="1:10" ht="42.75">
      <c r="A87" s="85" t="s">
        <v>178</v>
      </c>
      <c r="B87" s="80" t="s">
        <v>179</v>
      </c>
      <c r="C87" s="79" t="s">
        <v>36</v>
      </c>
      <c r="D87" s="146"/>
      <c r="E87" s="146"/>
      <c r="F87" s="146"/>
      <c r="G87" s="146"/>
      <c r="H87" s="146"/>
      <c r="I87" s="146"/>
      <c r="J87" s="146"/>
    </row>
    <row r="88" spans="1:10" ht="28.5">
      <c r="A88" s="85" t="s">
        <v>180</v>
      </c>
      <c r="B88" s="80" t="s">
        <v>472</v>
      </c>
      <c r="C88" s="79" t="s">
        <v>27</v>
      </c>
      <c r="D88" s="146"/>
      <c r="E88" s="146"/>
      <c r="F88" s="146"/>
      <c r="G88" s="146"/>
      <c r="H88" s="146"/>
      <c r="I88" s="146"/>
      <c r="J88" s="146"/>
    </row>
    <row r="89" spans="1:10" ht="15">
      <c r="A89" s="72" t="s">
        <v>182</v>
      </c>
      <c r="B89" s="81" t="s">
        <v>183</v>
      </c>
      <c r="C89" s="73"/>
      <c r="D89" s="146"/>
      <c r="E89" s="146"/>
      <c r="F89" s="146"/>
      <c r="G89" s="146"/>
      <c r="H89" s="146"/>
      <c r="I89" s="146"/>
      <c r="J89" s="146"/>
    </row>
    <row r="90" spans="1:10" ht="28.5">
      <c r="A90" s="85" t="s">
        <v>184</v>
      </c>
      <c r="B90" s="80" t="s">
        <v>185</v>
      </c>
      <c r="C90" s="79" t="s">
        <v>27</v>
      </c>
      <c r="D90" s="146"/>
      <c r="E90" s="146"/>
      <c r="F90" s="146"/>
      <c r="G90" s="146"/>
      <c r="H90" s="146"/>
      <c r="I90" s="146"/>
      <c r="J90" s="146"/>
    </row>
    <row r="91" spans="1:10" ht="28.5">
      <c r="A91" s="85" t="s">
        <v>186</v>
      </c>
      <c r="B91" s="78" t="s">
        <v>187</v>
      </c>
      <c r="C91" s="79" t="s">
        <v>27</v>
      </c>
      <c r="D91" s="146"/>
      <c r="E91" s="146"/>
      <c r="F91" s="146"/>
      <c r="G91" s="146"/>
      <c r="H91" s="146"/>
      <c r="I91" s="146"/>
      <c r="J91" s="146"/>
    </row>
    <row r="92" spans="1:10">
      <c r="A92" s="85" t="s">
        <v>188</v>
      </c>
      <c r="B92" s="78" t="s">
        <v>189</v>
      </c>
      <c r="C92" s="79" t="s">
        <v>27</v>
      </c>
      <c r="D92" s="146"/>
      <c r="E92" s="146"/>
      <c r="F92" s="146"/>
      <c r="G92" s="146"/>
      <c r="H92" s="146"/>
      <c r="I92" s="146"/>
      <c r="J92" s="146"/>
    </row>
    <row r="93" spans="1:10" ht="28.5">
      <c r="A93" s="85" t="s">
        <v>190</v>
      </c>
      <c r="B93" s="80" t="s">
        <v>473</v>
      </c>
      <c r="C93" s="79" t="s">
        <v>60</v>
      </c>
      <c r="D93" s="146"/>
      <c r="E93" s="146"/>
      <c r="F93" s="146"/>
      <c r="G93" s="146"/>
      <c r="H93" s="146"/>
      <c r="I93" s="146"/>
      <c r="J93" s="146"/>
    </row>
    <row r="94" spans="1:10" ht="15">
      <c r="A94" s="72" t="s">
        <v>192</v>
      </c>
      <c r="B94" s="81" t="s">
        <v>193</v>
      </c>
      <c r="C94" s="73"/>
      <c r="D94" s="146"/>
      <c r="E94" s="146"/>
      <c r="F94" s="146"/>
      <c r="G94" s="146"/>
      <c r="H94" s="146"/>
      <c r="I94" s="146"/>
      <c r="J94" s="146"/>
    </row>
    <row r="95" spans="1:10">
      <c r="A95" s="85" t="s">
        <v>194</v>
      </c>
      <c r="B95" s="82" t="s">
        <v>195</v>
      </c>
      <c r="C95" s="79" t="s">
        <v>27</v>
      </c>
      <c r="D95" s="146"/>
      <c r="E95" s="146"/>
      <c r="F95" s="146"/>
      <c r="G95" s="146"/>
      <c r="H95" s="146"/>
      <c r="I95" s="146"/>
      <c r="J95" s="146"/>
    </row>
    <row r="96" spans="1:10">
      <c r="A96" s="85" t="s">
        <v>196</v>
      </c>
      <c r="B96" s="82" t="s">
        <v>197</v>
      </c>
      <c r="C96" s="79" t="s">
        <v>27</v>
      </c>
      <c r="D96" s="146"/>
      <c r="E96" s="146"/>
      <c r="F96" s="146"/>
      <c r="G96" s="146"/>
      <c r="H96" s="146"/>
      <c r="I96" s="146"/>
      <c r="J96" s="146"/>
    </row>
    <row r="97" spans="1:10" ht="28.5">
      <c r="A97" s="85" t="s">
        <v>198</v>
      </c>
      <c r="B97" s="83" t="s">
        <v>474</v>
      </c>
      <c r="C97" s="79" t="s">
        <v>27</v>
      </c>
      <c r="D97" s="146"/>
      <c r="E97" s="146"/>
      <c r="F97" s="146"/>
      <c r="G97" s="146"/>
      <c r="H97" s="146"/>
      <c r="I97" s="146"/>
      <c r="J97" s="146"/>
    </row>
    <row r="98" spans="1:10">
      <c r="A98" s="74">
        <v>9</v>
      </c>
      <c r="B98" s="75" t="s">
        <v>200</v>
      </c>
      <c r="C98" s="76"/>
      <c r="D98" s="146"/>
      <c r="E98" s="146"/>
      <c r="F98" s="146"/>
      <c r="G98" s="146"/>
      <c r="H98" s="146"/>
      <c r="I98" s="146"/>
      <c r="J98" s="146"/>
    </row>
    <row r="99" spans="1:10" ht="15">
      <c r="A99" s="72" t="s">
        <v>201</v>
      </c>
      <c r="B99" s="81" t="s">
        <v>202</v>
      </c>
      <c r="C99" s="73"/>
      <c r="D99" s="146"/>
      <c r="E99" s="146"/>
      <c r="F99" s="146"/>
      <c r="G99" s="146"/>
      <c r="H99" s="146"/>
      <c r="I99" s="146"/>
      <c r="J99" s="146"/>
    </row>
    <row r="100" spans="1:10" ht="28.5">
      <c r="A100" s="85" t="s">
        <v>203</v>
      </c>
      <c r="B100" s="80" t="s">
        <v>204</v>
      </c>
      <c r="C100" s="79" t="s">
        <v>36</v>
      </c>
      <c r="D100" s="146"/>
      <c r="E100" s="146"/>
      <c r="F100" s="146"/>
      <c r="G100" s="146"/>
      <c r="H100" s="146"/>
      <c r="I100" s="146"/>
      <c r="J100" s="146"/>
    </row>
    <row r="101" spans="1:10" ht="15">
      <c r="A101" s="72" t="s">
        <v>205</v>
      </c>
      <c r="B101" s="81" t="s">
        <v>206</v>
      </c>
      <c r="C101" s="73"/>
      <c r="D101" s="146"/>
      <c r="E101" s="146"/>
      <c r="F101" s="146"/>
      <c r="G101" s="146"/>
      <c r="H101" s="146"/>
      <c r="I101" s="146"/>
      <c r="J101" s="146"/>
    </row>
    <row r="102" spans="1:10" ht="42.75">
      <c r="A102" s="85" t="s">
        <v>207</v>
      </c>
      <c r="B102" s="80" t="s">
        <v>475</v>
      </c>
      <c r="C102" s="79" t="s">
        <v>36</v>
      </c>
      <c r="D102" s="146"/>
      <c r="E102" s="146"/>
      <c r="F102" s="146"/>
      <c r="G102" s="146"/>
      <c r="H102" s="146"/>
      <c r="I102" s="146"/>
      <c r="J102" s="146"/>
    </row>
    <row r="103" spans="1:10" ht="28.5">
      <c r="A103" s="85" t="s">
        <v>209</v>
      </c>
      <c r="B103" s="80" t="s">
        <v>476</v>
      </c>
      <c r="C103" s="79" t="s">
        <v>36</v>
      </c>
      <c r="D103" s="146"/>
      <c r="E103" s="146"/>
      <c r="F103" s="146"/>
      <c r="G103" s="146"/>
      <c r="H103" s="146"/>
      <c r="I103" s="146"/>
      <c r="J103" s="146"/>
    </row>
    <row r="104" spans="1:10" ht="28.5">
      <c r="A104" s="85" t="s">
        <v>211</v>
      </c>
      <c r="B104" s="78" t="s">
        <v>212</v>
      </c>
      <c r="C104" s="79" t="s">
        <v>36</v>
      </c>
      <c r="D104" s="146"/>
      <c r="E104" s="146"/>
      <c r="F104" s="146"/>
      <c r="G104" s="146"/>
      <c r="H104" s="146"/>
      <c r="I104" s="146"/>
      <c r="J104" s="146"/>
    </row>
    <row r="105" spans="1:10" ht="28.5">
      <c r="A105" s="85" t="s">
        <v>213</v>
      </c>
      <c r="B105" s="78" t="s">
        <v>214</v>
      </c>
      <c r="C105" s="79" t="s">
        <v>36</v>
      </c>
      <c r="D105" s="146"/>
      <c r="E105" s="146"/>
      <c r="F105" s="146"/>
      <c r="G105" s="146"/>
      <c r="H105" s="146"/>
      <c r="I105" s="146"/>
      <c r="J105" s="146"/>
    </row>
    <row r="106" spans="1:10" ht="42.75">
      <c r="A106" s="85" t="s">
        <v>215</v>
      </c>
      <c r="B106" s="78" t="s">
        <v>216</v>
      </c>
      <c r="C106" s="79" t="s">
        <v>36</v>
      </c>
      <c r="D106" s="146"/>
      <c r="E106" s="146"/>
      <c r="F106" s="146"/>
      <c r="G106" s="146"/>
      <c r="H106" s="146"/>
      <c r="I106" s="146"/>
      <c r="J106" s="146"/>
    </row>
    <row r="107" spans="1:10" ht="28.5">
      <c r="A107" s="85" t="s">
        <v>217</v>
      </c>
      <c r="B107" s="80" t="s">
        <v>477</v>
      </c>
      <c r="C107" s="79" t="s">
        <v>36</v>
      </c>
      <c r="D107" s="146"/>
      <c r="E107" s="146"/>
      <c r="F107" s="146"/>
      <c r="G107" s="146"/>
      <c r="H107" s="146"/>
      <c r="I107" s="146"/>
      <c r="J107" s="146"/>
    </row>
    <row r="108" spans="1:10" ht="28.5">
      <c r="A108" s="85" t="s">
        <v>219</v>
      </c>
      <c r="B108" s="80" t="s">
        <v>220</v>
      </c>
      <c r="C108" s="79" t="s">
        <v>36</v>
      </c>
      <c r="D108" s="146"/>
      <c r="E108" s="146"/>
      <c r="F108" s="146"/>
      <c r="G108" s="146"/>
      <c r="H108" s="146"/>
      <c r="I108" s="146"/>
      <c r="J108" s="146"/>
    </row>
    <row r="109" spans="1:10">
      <c r="A109" s="85" t="s">
        <v>221</v>
      </c>
      <c r="B109" s="78" t="s">
        <v>222</v>
      </c>
      <c r="C109" s="79" t="s">
        <v>36</v>
      </c>
      <c r="D109" s="146"/>
      <c r="E109" s="146"/>
      <c r="F109" s="146"/>
      <c r="G109" s="146"/>
      <c r="H109" s="146"/>
      <c r="I109" s="146"/>
      <c r="J109" s="146"/>
    </row>
    <row r="110" spans="1:10">
      <c r="A110" s="85" t="s">
        <v>223</v>
      </c>
      <c r="B110" s="78" t="s">
        <v>224</v>
      </c>
      <c r="C110" s="79" t="s">
        <v>36</v>
      </c>
      <c r="D110" s="146"/>
      <c r="E110" s="146"/>
      <c r="F110" s="146"/>
      <c r="G110" s="146"/>
      <c r="H110" s="146"/>
      <c r="I110" s="146"/>
      <c r="J110" s="146"/>
    </row>
    <row r="111" spans="1:10" ht="28.5">
      <c r="A111" s="85" t="s">
        <v>225</v>
      </c>
      <c r="B111" s="80" t="s">
        <v>226</v>
      </c>
      <c r="C111" s="79" t="s">
        <v>36</v>
      </c>
      <c r="D111" s="146"/>
      <c r="E111" s="146"/>
      <c r="F111" s="146"/>
      <c r="G111" s="146"/>
      <c r="H111" s="146"/>
      <c r="I111" s="146"/>
      <c r="J111" s="146"/>
    </row>
    <row r="112" spans="1:10">
      <c r="A112" s="85" t="s">
        <v>227</v>
      </c>
      <c r="B112" s="78" t="s">
        <v>224</v>
      </c>
      <c r="C112" s="79" t="s">
        <v>36</v>
      </c>
      <c r="D112" s="146"/>
      <c r="E112" s="146"/>
      <c r="F112" s="146"/>
      <c r="G112" s="146"/>
      <c r="H112" s="146"/>
      <c r="I112" s="146"/>
      <c r="J112" s="146"/>
    </row>
    <row r="113" spans="1:10">
      <c r="A113" s="85" t="s">
        <v>228</v>
      </c>
      <c r="B113" s="78" t="s">
        <v>229</v>
      </c>
      <c r="C113" s="79" t="s">
        <v>36</v>
      </c>
      <c r="D113" s="146"/>
      <c r="E113" s="146"/>
      <c r="F113" s="146"/>
      <c r="G113" s="146"/>
      <c r="H113" s="146"/>
      <c r="I113" s="146"/>
      <c r="J113" s="146"/>
    </row>
    <row r="114" spans="1:10" ht="28.5">
      <c r="A114" s="85" t="s">
        <v>230</v>
      </c>
      <c r="B114" s="80" t="s">
        <v>220</v>
      </c>
      <c r="C114" s="79" t="s">
        <v>36</v>
      </c>
      <c r="D114" s="146"/>
      <c r="E114" s="146"/>
      <c r="F114" s="146"/>
      <c r="G114" s="146"/>
      <c r="H114" s="146"/>
      <c r="I114" s="146"/>
      <c r="J114" s="146"/>
    </row>
    <row r="115" spans="1:10" ht="28.5">
      <c r="A115" s="85" t="s">
        <v>231</v>
      </c>
      <c r="B115" s="80" t="s">
        <v>232</v>
      </c>
      <c r="C115" s="79" t="s">
        <v>36</v>
      </c>
      <c r="D115" s="146"/>
      <c r="E115" s="146"/>
      <c r="F115" s="146"/>
      <c r="G115" s="146"/>
      <c r="H115" s="146"/>
      <c r="I115" s="146"/>
      <c r="J115" s="146"/>
    </row>
    <row r="116" spans="1:10" ht="28.5">
      <c r="A116" s="85" t="s">
        <v>233</v>
      </c>
      <c r="B116" s="80" t="s">
        <v>234</v>
      </c>
      <c r="C116" s="79" t="s">
        <v>36</v>
      </c>
      <c r="D116" s="146"/>
      <c r="E116" s="146"/>
      <c r="F116" s="146"/>
      <c r="G116" s="146"/>
      <c r="H116" s="146"/>
      <c r="I116" s="146"/>
      <c r="J116" s="146"/>
    </row>
    <row r="117" spans="1:10" ht="28.5">
      <c r="A117" s="85" t="s">
        <v>235</v>
      </c>
      <c r="B117" s="80" t="s">
        <v>236</v>
      </c>
      <c r="C117" s="79" t="s">
        <v>36</v>
      </c>
      <c r="D117" s="146"/>
      <c r="E117" s="146"/>
      <c r="F117" s="146"/>
      <c r="G117" s="146"/>
      <c r="H117" s="146"/>
      <c r="I117" s="146"/>
      <c r="J117" s="146"/>
    </row>
    <row r="118" spans="1:10" ht="28.5">
      <c r="A118" s="85" t="s">
        <v>237</v>
      </c>
      <c r="B118" s="80" t="s">
        <v>238</v>
      </c>
      <c r="C118" s="79" t="s">
        <v>36</v>
      </c>
      <c r="D118" s="146"/>
      <c r="E118" s="146"/>
      <c r="F118" s="146"/>
      <c r="G118" s="146"/>
      <c r="H118" s="146"/>
      <c r="I118" s="146"/>
      <c r="J118" s="146"/>
    </row>
    <row r="119" spans="1:10" ht="28.5">
      <c r="A119" s="85" t="s">
        <v>239</v>
      </c>
      <c r="B119" s="80" t="s">
        <v>240</v>
      </c>
      <c r="C119" s="79" t="s">
        <v>36</v>
      </c>
      <c r="D119" s="146"/>
      <c r="E119" s="146"/>
      <c r="F119" s="146"/>
      <c r="G119" s="146"/>
      <c r="H119" s="146"/>
      <c r="I119" s="146"/>
      <c r="J119" s="146"/>
    </row>
    <row r="120" spans="1:10">
      <c r="A120" s="85" t="s">
        <v>241</v>
      </c>
      <c r="B120" s="78" t="s">
        <v>242</v>
      </c>
      <c r="C120" s="79" t="s">
        <v>36</v>
      </c>
      <c r="D120" s="146"/>
      <c r="E120" s="146"/>
      <c r="F120" s="146"/>
      <c r="G120" s="146"/>
      <c r="H120" s="146"/>
      <c r="I120" s="146"/>
      <c r="J120" s="146"/>
    </row>
    <row r="121" spans="1:10">
      <c r="A121" s="85" t="s">
        <v>243</v>
      </c>
      <c r="B121" s="78" t="s">
        <v>244</v>
      </c>
      <c r="C121" s="79" t="s">
        <v>36</v>
      </c>
      <c r="D121" s="146"/>
      <c r="E121" s="146"/>
      <c r="F121" s="146"/>
      <c r="G121" s="146"/>
      <c r="H121" s="146"/>
      <c r="I121" s="146"/>
      <c r="J121" s="146"/>
    </row>
    <row r="122" spans="1:10" ht="28.5">
      <c r="A122" s="85" t="s">
        <v>245</v>
      </c>
      <c r="B122" s="80" t="s">
        <v>220</v>
      </c>
      <c r="C122" s="79" t="s">
        <v>36</v>
      </c>
      <c r="D122" s="146"/>
      <c r="E122" s="146"/>
      <c r="F122" s="146"/>
      <c r="G122" s="146"/>
      <c r="H122" s="146"/>
      <c r="I122" s="146"/>
      <c r="J122" s="146"/>
    </row>
    <row r="123" spans="1:10" ht="15">
      <c r="A123" s="72" t="s">
        <v>246</v>
      </c>
      <c r="B123" s="81" t="s">
        <v>247</v>
      </c>
      <c r="C123" s="73"/>
      <c r="D123" s="146"/>
      <c r="E123" s="146"/>
      <c r="F123" s="146"/>
      <c r="G123" s="146"/>
      <c r="H123" s="146"/>
      <c r="I123" s="146"/>
      <c r="J123" s="146"/>
    </row>
    <row r="124" spans="1:10" ht="57">
      <c r="A124" s="85" t="s">
        <v>248</v>
      </c>
      <c r="B124" s="78" t="s">
        <v>249</v>
      </c>
      <c r="C124" s="79" t="s">
        <v>36</v>
      </c>
      <c r="D124" s="146"/>
      <c r="E124" s="146"/>
      <c r="F124" s="146"/>
      <c r="G124" s="146"/>
      <c r="H124" s="146"/>
      <c r="I124" s="146"/>
      <c r="J124" s="146"/>
    </row>
    <row r="125" spans="1:10" ht="28.5">
      <c r="A125" s="85" t="s">
        <v>250</v>
      </c>
      <c r="B125" s="78" t="s">
        <v>251</v>
      </c>
      <c r="C125" s="79" t="s">
        <v>36</v>
      </c>
      <c r="D125" s="146"/>
      <c r="E125" s="146"/>
      <c r="F125" s="146"/>
      <c r="G125" s="146"/>
      <c r="H125" s="146"/>
      <c r="I125" s="146"/>
      <c r="J125" s="146"/>
    </row>
    <row r="126" spans="1:10" ht="28.5">
      <c r="A126" s="85" t="s">
        <v>252</v>
      </c>
      <c r="B126" s="80" t="s">
        <v>253</v>
      </c>
      <c r="C126" s="79" t="s">
        <v>36</v>
      </c>
      <c r="D126" s="146"/>
      <c r="E126" s="146"/>
      <c r="F126" s="146"/>
      <c r="G126" s="146"/>
      <c r="H126" s="146"/>
      <c r="I126" s="146"/>
      <c r="J126" s="146"/>
    </row>
    <row r="127" spans="1:10">
      <c r="A127" s="85" t="s">
        <v>254</v>
      </c>
      <c r="B127" s="78" t="s">
        <v>255</v>
      </c>
      <c r="C127" s="79" t="s">
        <v>36</v>
      </c>
      <c r="D127" s="146"/>
      <c r="E127" s="146"/>
      <c r="F127" s="146"/>
      <c r="G127" s="146"/>
      <c r="H127" s="146"/>
      <c r="I127" s="146"/>
      <c r="J127" s="146"/>
    </row>
    <row r="128" spans="1:10" ht="15">
      <c r="A128" s="72" t="s">
        <v>256</v>
      </c>
      <c r="B128" s="81" t="s">
        <v>257</v>
      </c>
      <c r="C128" s="73"/>
      <c r="D128" s="146"/>
      <c r="E128" s="146"/>
      <c r="F128" s="146"/>
      <c r="G128" s="146"/>
      <c r="H128" s="146"/>
      <c r="I128" s="146"/>
      <c r="J128" s="146"/>
    </row>
    <row r="129" spans="1:10" ht="57">
      <c r="A129" s="85" t="s">
        <v>258</v>
      </c>
      <c r="B129" s="78" t="s">
        <v>249</v>
      </c>
      <c r="C129" s="79" t="s">
        <v>36</v>
      </c>
      <c r="D129" s="146"/>
      <c r="E129" s="146"/>
      <c r="F129" s="146"/>
      <c r="G129" s="146"/>
      <c r="H129" s="146"/>
      <c r="I129" s="146"/>
      <c r="J129" s="146"/>
    </row>
    <row r="130" spans="1:10" ht="28.5">
      <c r="A130" s="85" t="s">
        <v>259</v>
      </c>
      <c r="B130" s="78" t="s">
        <v>260</v>
      </c>
      <c r="C130" s="79" t="s">
        <v>36</v>
      </c>
      <c r="D130" s="146"/>
      <c r="E130" s="146"/>
      <c r="F130" s="146"/>
      <c r="G130" s="146"/>
      <c r="H130" s="146"/>
      <c r="I130" s="146"/>
      <c r="J130" s="146"/>
    </row>
    <row r="131" spans="1:10">
      <c r="A131" s="85" t="s">
        <v>261</v>
      </c>
      <c r="B131" s="78" t="s">
        <v>255</v>
      </c>
      <c r="C131" s="79" t="s">
        <v>36</v>
      </c>
      <c r="D131" s="146"/>
      <c r="E131" s="146"/>
      <c r="F131" s="146"/>
      <c r="G131" s="146"/>
      <c r="H131" s="146"/>
      <c r="I131" s="146"/>
      <c r="J131" s="146"/>
    </row>
    <row r="132" spans="1:10" ht="28.5">
      <c r="A132" s="85" t="s">
        <v>262</v>
      </c>
      <c r="B132" s="80" t="s">
        <v>253</v>
      </c>
      <c r="C132" s="79" t="s">
        <v>36</v>
      </c>
      <c r="D132" s="146"/>
      <c r="E132" s="146"/>
      <c r="F132" s="146"/>
      <c r="G132" s="146"/>
      <c r="H132" s="146"/>
      <c r="I132" s="146"/>
      <c r="J132" s="146"/>
    </row>
    <row r="133" spans="1:10" ht="28.5">
      <c r="A133" s="85" t="s">
        <v>263</v>
      </c>
      <c r="B133" s="80" t="s">
        <v>264</v>
      </c>
      <c r="C133" s="79" t="s">
        <v>36</v>
      </c>
      <c r="D133" s="146"/>
      <c r="E133" s="146"/>
      <c r="F133" s="146"/>
      <c r="G133" s="146"/>
      <c r="H133" s="146"/>
      <c r="I133" s="146"/>
      <c r="J133" s="146"/>
    </row>
    <row r="134" spans="1:10" ht="28.5">
      <c r="A134" s="85" t="s">
        <v>265</v>
      </c>
      <c r="B134" s="80" t="s">
        <v>266</v>
      </c>
      <c r="C134" s="79" t="s">
        <v>36</v>
      </c>
      <c r="D134" s="146"/>
      <c r="E134" s="146"/>
      <c r="F134" s="146"/>
      <c r="G134" s="146"/>
      <c r="H134" s="146"/>
      <c r="I134" s="146"/>
      <c r="J134" s="146"/>
    </row>
    <row r="135" spans="1:10" ht="28.5">
      <c r="A135" s="85" t="s">
        <v>267</v>
      </c>
      <c r="B135" s="80" t="s">
        <v>268</v>
      </c>
      <c r="C135" s="79" t="s">
        <v>36</v>
      </c>
      <c r="D135" s="146"/>
      <c r="E135" s="146"/>
      <c r="F135" s="146"/>
      <c r="G135" s="146"/>
      <c r="H135" s="146"/>
      <c r="I135" s="146"/>
      <c r="J135" s="146"/>
    </row>
    <row r="136" spans="1:10" ht="15">
      <c r="A136" s="72" t="s">
        <v>269</v>
      </c>
      <c r="B136" s="81" t="s">
        <v>270</v>
      </c>
      <c r="C136" s="73"/>
      <c r="D136" s="146"/>
      <c r="E136" s="146"/>
      <c r="F136" s="146"/>
      <c r="G136" s="146"/>
      <c r="H136" s="146"/>
      <c r="I136" s="146"/>
      <c r="J136" s="146"/>
    </row>
    <row r="137" spans="1:10">
      <c r="A137" s="85" t="s">
        <v>271</v>
      </c>
      <c r="B137" s="78" t="s">
        <v>272</v>
      </c>
      <c r="C137" s="79" t="s">
        <v>36</v>
      </c>
      <c r="D137" s="146"/>
      <c r="E137" s="146"/>
      <c r="F137" s="146"/>
      <c r="G137" s="146"/>
      <c r="H137" s="146"/>
      <c r="I137" s="146"/>
      <c r="J137" s="146"/>
    </row>
    <row r="138" spans="1:10" ht="28.5">
      <c r="A138" s="85" t="s">
        <v>273</v>
      </c>
      <c r="B138" s="78" t="s">
        <v>274</v>
      </c>
      <c r="C138" s="79" t="s">
        <v>36</v>
      </c>
      <c r="D138" s="146"/>
      <c r="E138" s="146"/>
      <c r="F138" s="146"/>
      <c r="G138" s="146"/>
      <c r="H138" s="146"/>
      <c r="I138" s="146"/>
      <c r="J138" s="146"/>
    </row>
    <row r="139" spans="1:10" ht="28.5">
      <c r="A139" s="85" t="s">
        <v>275</v>
      </c>
      <c r="B139" s="80" t="s">
        <v>276</v>
      </c>
      <c r="C139" s="79" t="s">
        <v>36</v>
      </c>
      <c r="D139" s="146"/>
      <c r="E139" s="146"/>
      <c r="F139" s="146"/>
      <c r="G139" s="146"/>
      <c r="H139" s="146"/>
      <c r="I139" s="146"/>
      <c r="J139" s="146"/>
    </row>
    <row r="140" spans="1:10" ht="28.5">
      <c r="A140" s="85" t="s">
        <v>277</v>
      </c>
      <c r="B140" s="80" t="s">
        <v>278</v>
      </c>
      <c r="C140" s="79" t="s">
        <v>279</v>
      </c>
      <c r="D140" s="146"/>
      <c r="E140" s="146"/>
      <c r="F140" s="146"/>
      <c r="G140" s="146"/>
      <c r="H140" s="146"/>
      <c r="I140" s="146"/>
      <c r="J140" s="146"/>
    </row>
    <row r="141" spans="1:10">
      <c r="A141" s="85" t="s">
        <v>280</v>
      </c>
      <c r="B141" s="78" t="s">
        <v>281</v>
      </c>
      <c r="C141" s="79" t="s">
        <v>36</v>
      </c>
      <c r="D141" s="146"/>
      <c r="E141" s="146"/>
      <c r="F141" s="146"/>
      <c r="G141" s="146"/>
      <c r="H141" s="146"/>
      <c r="I141" s="146"/>
      <c r="J141" s="146"/>
    </row>
    <row r="142" spans="1:10">
      <c r="A142" s="85" t="s">
        <v>282</v>
      </c>
      <c r="B142" s="78" t="s">
        <v>283</v>
      </c>
      <c r="C142" s="79" t="s">
        <v>36</v>
      </c>
      <c r="D142" s="146"/>
      <c r="E142" s="146"/>
      <c r="F142" s="146"/>
      <c r="G142" s="146"/>
      <c r="H142" s="146"/>
      <c r="I142" s="146"/>
      <c r="J142" s="146"/>
    </row>
    <row r="143" spans="1:10">
      <c r="A143" s="85" t="s">
        <v>284</v>
      </c>
      <c r="B143" s="78" t="s">
        <v>285</v>
      </c>
      <c r="C143" s="79" t="s">
        <v>36</v>
      </c>
      <c r="D143" s="146"/>
      <c r="E143" s="146"/>
      <c r="F143" s="146"/>
      <c r="G143" s="146"/>
      <c r="H143" s="146"/>
      <c r="I143" s="146"/>
      <c r="J143" s="146"/>
    </row>
    <row r="144" spans="1:10">
      <c r="A144" s="85" t="s">
        <v>286</v>
      </c>
      <c r="B144" s="78" t="s">
        <v>287</v>
      </c>
      <c r="C144" s="79" t="s">
        <v>36</v>
      </c>
      <c r="D144" s="146"/>
      <c r="E144" s="146"/>
      <c r="F144" s="146"/>
      <c r="G144" s="146"/>
      <c r="H144" s="146"/>
      <c r="I144" s="146"/>
      <c r="J144" s="146"/>
    </row>
    <row r="145" spans="1:10" ht="28.5">
      <c r="A145" s="85" t="s">
        <v>288</v>
      </c>
      <c r="B145" s="78" t="s">
        <v>289</v>
      </c>
      <c r="C145" s="79" t="s">
        <v>279</v>
      </c>
      <c r="D145" s="146"/>
      <c r="E145" s="146"/>
      <c r="F145" s="146"/>
      <c r="G145" s="146"/>
      <c r="H145" s="146"/>
      <c r="I145" s="146"/>
      <c r="J145" s="146"/>
    </row>
    <row r="146" spans="1:10" ht="42.75">
      <c r="A146" s="85" t="s">
        <v>290</v>
      </c>
      <c r="B146" s="80" t="s">
        <v>291</v>
      </c>
      <c r="C146" s="79" t="s">
        <v>36</v>
      </c>
      <c r="D146" s="146"/>
      <c r="E146" s="146"/>
      <c r="F146" s="146"/>
      <c r="G146" s="146"/>
      <c r="H146" s="146"/>
      <c r="I146" s="146"/>
      <c r="J146" s="146"/>
    </row>
    <row r="147" spans="1:10" ht="28.5">
      <c r="A147" s="85" t="s">
        <v>292</v>
      </c>
      <c r="B147" s="78" t="s">
        <v>293</v>
      </c>
      <c r="C147" s="79" t="s">
        <v>36</v>
      </c>
      <c r="D147" s="146"/>
      <c r="E147" s="146"/>
      <c r="F147" s="146"/>
      <c r="G147" s="146"/>
      <c r="H147" s="146"/>
      <c r="I147" s="146"/>
      <c r="J147" s="146"/>
    </row>
    <row r="148" spans="1:10" ht="15">
      <c r="A148" s="90">
        <v>10</v>
      </c>
      <c r="B148" s="91" t="s">
        <v>294</v>
      </c>
      <c r="C148" s="92"/>
      <c r="D148" s="146"/>
      <c r="E148" s="146"/>
      <c r="F148" s="146"/>
      <c r="G148" s="146"/>
      <c r="H148" s="146"/>
      <c r="I148" s="146"/>
      <c r="J148" s="146"/>
    </row>
    <row r="149" spans="1:10" ht="15">
      <c r="A149" s="72" t="s">
        <v>295</v>
      </c>
      <c r="B149" s="81" t="s">
        <v>296</v>
      </c>
      <c r="C149" s="73"/>
      <c r="D149" s="146"/>
      <c r="E149" s="146"/>
      <c r="F149" s="146"/>
      <c r="G149" s="146"/>
      <c r="H149" s="146"/>
      <c r="I149" s="146"/>
      <c r="J149" s="146"/>
    </row>
    <row r="150" spans="1:10" ht="28.5">
      <c r="A150" s="85" t="s">
        <v>297</v>
      </c>
      <c r="B150" s="83" t="s">
        <v>298</v>
      </c>
      <c r="C150" s="79" t="s">
        <v>36</v>
      </c>
      <c r="D150" s="146"/>
      <c r="E150" s="146"/>
      <c r="F150" s="146"/>
      <c r="G150" s="146"/>
      <c r="H150" s="146"/>
      <c r="I150" s="146"/>
      <c r="J150" s="146"/>
    </row>
    <row r="151" spans="1:10" ht="28.5">
      <c r="A151" s="85" t="s">
        <v>299</v>
      </c>
      <c r="B151" s="82" t="s">
        <v>300</v>
      </c>
      <c r="C151" s="79" t="s">
        <v>36</v>
      </c>
      <c r="D151" s="146"/>
      <c r="E151" s="146"/>
      <c r="F151" s="146"/>
      <c r="G151" s="146"/>
      <c r="H151" s="146"/>
      <c r="I151" s="146"/>
      <c r="J151" s="146"/>
    </row>
    <row r="152" spans="1:10" ht="71.25">
      <c r="A152" s="85" t="s">
        <v>301</v>
      </c>
      <c r="B152" s="82" t="s">
        <v>302</v>
      </c>
      <c r="C152" s="79" t="s">
        <v>36</v>
      </c>
      <c r="D152" s="146"/>
      <c r="E152" s="146"/>
      <c r="F152" s="146"/>
      <c r="G152" s="146"/>
      <c r="H152" s="146"/>
      <c r="I152" s="146"/>
      <c r="J152" s="146"/>
    </row>
    <row r="153" spans="1:10" ht="28.5">
      <c r="A153" s="85" t="s">
        <v>303</v>
      </c>
      <c r="B153" s="82" t="s">
        <v>304</v>
      </c>
      <c r="C153" s="79" t="s">
        <v>36</v>
      </c>
      <c r="D153" s="146"/>
      <c r="E153" s="146"/>
      <c r="F153" s="146"/>
      <c r="G153" s="146"/>
      <c r="H153" s="146"/>
      <c r="I153" s="146"/>
      <c r="J153" s="146"/>
    </row>
    <row r="154" spans="1:10" ht="42.75">
      <c r="A154" s="85" t="s">
        <v>305</v>
      </c>
      <c r="B154" s="82" t="s">
        <v>306</v>
      </c>
      <c r="C154" s="79" t="s">
        <v>36</v>
      </c>
      <c r="D154" s="146"/>
      <c r="E154" s="146"/>
      <c r="F154" s="146"/>
      <c r="G154" s="146"/>
      <c r="H154" s="146"/>
      <c r="I154" s="146"/>
      <c r="J154" s="146"/>
    </row>
    <row r="155" spans="1:10">
      <c r="A155" s="85" t="s">
        <v>307</v>
      </c>
      <c r="B155" s="82" t="s">
        <v>308</v>
      </c>
      <c r="C155" s="79" t="s">
        <v>36</v>
      </c>
      <c r="D155" s="146"/>
      <c r="E155" s="146"/>
      <c r="F155" s="146"/>
      <c r="G155" s="146"/>
      <c r="H155" s="146"/>
      <c r="I155" s="146"/>
      <c r="J155" s="146"/>
    </row>
    <row r="156" spans="1:10">
      <c r="A156" s="85" t="s">
        <v>309</v>
      </c>
      <c r="B156" s="82" t="s">
        <v>310</v>
      </c>
      <c r="C156" s="79" t="s">
        <v>36</v>
      </c>
      <c r="D156" s="146"/>
      <c r="E156" s="146"/>
      <c r="F156" s="146"/>
      <c r="G156" s="146"/>
      <c r="H156" s="146"/>
      <c r="I156" s="146"/>
      <c r="J156" s="146"/>
    </row>
    <row r="157" spans="1:10">
      <c r="A157" s="85" t="s">
        <v>311</v>
      </c>
      <c r="B157" s="82" t="s">
        <v>312</v>
      </c>
      <c r="C157" s="79" t="s">
        <v>36</v>
      </c>
      <c r="D157" s="146"/>
      <c r="E157" s="146"/>
      <c r="F157" s="146"/>
      <c r="G157" s="146"/>
      <c r="H157" s="146"/>
      <c r="I157" s="146"/>
      <c r="J157" s="146"/>
    </row>
    <row r="158" spans="1:10" ht="42.75">
      <c r="A158" s="85" t="s">
        <v>313</v>
      </c>
      <c r="B158" s="82" t="s">
        <v>314</v>
      </c>
      <c r="C158" s="79" t="s">
        <v>36</v>
      </c>
      <c r="D158" s="146"/>
      <c r="E158" s="146"/>
      <c r="F158" s="146"/>
      <c r="G158" s="146"/>
      <c r="H158" s="146"/>
      <c r="I158" s="146"/>
      <c r="J158" s="146"/>
    </row>
    <row r="159" spans="1:10" ht="28.5">
      <c r="A159" s="85" t="s">
        <v>315</v>
      </c>
      <c r="B159" s="82" t="s">
        <v>316</v>
      </c>
      <c r="C159" s="79" t="s">
        <v>36</v>
      </c>
      <c r="D159" s="146"/>
      <c r="E159" s="146"/>
      <c r="F159" s="146"/>
      <c r="G159" s="146"/>
      <c r="H159" s="146"/>
      <c r="I159" s="146"/>
      <c r="J159" s="146"/>
    </row>
    <row r="160" spans="1:10" ht="28.5">
      <c r="A160" s="85" t="s">
        <v>317</v>
      </c>
      <c r="B160" s="83" t="s">
        <v>318</v>
      </c>
      <c r="C160" s="79" t="s">
        <v>60</v>
      </c>
      <c r="D160" s="146"/>
      <c r="E160" s="146"/>
      <c r="F160" s="146"/>
      <c r="G160" s="146"/>
      <c r="H160" s="146"/>
      <c r="I160" s="146"/>
      <c r="J160" s="146"/>
    </row>
    <row r="161" spans="1:10">
      <c r="A161" s="85" t="s">
        <v>319</v>
      </c>
      <c r="B161" s="82" t="s">
        <v>320</v>
      </c>
      <c r="C161" s="79" t="s">
        <v>60</v>
      </c>
      <c r="D161" s="146"/>
      <c r="E161" s="146"/>
      <c r="F161" s="146"/>
      <c r="G161" s="146"/>
      <c r="H161" s="146"/>
      <c r="I161" s="146"/>
      <c r="J161" s="146"/>
    </row>
    <row r="162" spans="1:10">
      <c r="A162" s="85" t="s">
        <v>321</v>
      </c>
      <c r="B162" s="82" t="s">
        <v>322</v>
      </c>
      <c r="C162" s="79" t="s">
        <v>60</v>
      </c>
      <c r="D162" s="146"/>
      <c r="E162" s="146"/>
      <c r="F162" s="146"/>
      <c r="G162" s="146"/>
      <c r="H162" s="146"/>
      <c r="I162" s="146"/>
      <c r="J162" s="146"/>
    </row>
    <row r="163" spans="1:10" ht="28.5">
      <c r="A163" s="85" t="s">
        <v>323</v>
      </c>
      <c r="B163" s="82" t="s">
        <v>324</v>
      </c>
      <c r="C163" s="79" t="s">
        <v>36</v>
      </c>
      <c r="D163" s="146"/>
      <c r="E163" s="146"/>
      <c r="F163" s="146"/>
      <c r="G163" s="146"/>
      <c r="H163" s="146"/>
      <c r="I163" s="146"/>
      <c r="J163" s="146"/>
    </row>
    <row r="164" spans="1:10" ht="28.5">
      <c r="A164" s="85" t="s">
        <v>325</v>
      </c>
      <c r="B164" s="83" t="s">
        <v>478</v>
      </c>
      <c r="C164" s="79" t="s">
        <v>36</v>
      </c>
      <c r="D164" s="146"/>
      <c r="E164" s="146"/>
      <c r="F164" s="146"/>
      <c r="G164" s="146"/>
      <c r="H164" s="146"/>
      <c r="I164" s="146"/>
      <c r="J164" s="146"/>
    </row>
    <row r="165" spans="1:10">
      <c r="A165" s="85" t="s">
        <v>327</v>
      </c>
      <c r="B165" s="82" t="s">
        <v>328</v>
      </c>
      <c r="C165" s="79" t="s">
        <v>36</v>
      </c>
      <c r="D165" s="146"/>
      <c r="E165" s="146"/>
      <c r="F165" s="146"/>
      <c r="G165" s="146"/>
      <c r="H165" s="146"/>
      <c r="I165" s="146"/>
      <c r="J165" s="146"/>
    </row>
    <row r="166" spans="1:10" ht="28.5">
      <c r="A166" s="85" t="s">
        <v>329</v>
      </c>
      <c r="B166" s="82" t="s">
        <v>330</v>
      </c>
      <c r="C166" s="79" t="s">
        <v>36</v>
      </c>
      <c r="D166" s="146"/>
      <c r="E166" s="146"/>
      <c r="F166" s="146"/>
      <c r="G166" s="146"/>
      <c r="H166" s="146"/>
      <c r="I166" s="146"/>
      <c r="J166" s="146"/>
    </row>
    <row r="167" spans="1:10" ht="28.5">
      <c r="A167" s="85" t="s">
        <v>331</v>
      </c>
      <c r="B167" s="82" t="s">
        <v>332</v>
      </c>
      <c r="C167" s="79" t="s">
        <v>36</v>
      </c>
      <c r="D167" s="146"/>
      <c r="E167" s="146"/>
      <c r="F167" s="146"/>
      <c r="G167" s="146"/>
      <c r="H167" s="146"/>
      <c r="I167" s="146"/>
      <c r="J167" s="146"/>
    </row>
    <row r="168" spans="1:10" ht="28.5">
      <c r="A168" s="85" t="s">
        <v>333</v>
      </c>
      <c r="B168" s="83" t="s">
        <v>334</v>
      </c>
      <c r="C168" s="79" t="s">
        <v>36</v>
      </c>
      <c r="D168" s="146"/>
      <c r="E168" s="146"/>
      <c r="F168" s="146"/>
      <c r="G168" s="146"/>
      <c r="H168" s="146"/>
      <c r="I168" s="146"/>
      <c r="J168" s="146"/>
    </row>
    <row r="169" spans="1:10" ht="42.75">
      <c r="A169" s="85" t="s">
        <v>335</v>
      </c>
      <c r="B169" s="82" t="s">
        <v>336</v>
      </c>
      <c r="C169" s="79" t="s">
        <v>36</v>
      </c>
      <c r="D169" s="146"/>
      <c r="E169" s="146"/>
      <c r="F169" s="146"/>
      <c r="G169" s="146"/>
      <c r="H169" s="146"/>
      <c r="I169" s="146"/>
      <c r="J169" s="146"/>
    </row>
    <row r="170" spans="1:10" ht="15">
      <c r="A170" s="72" t="s">
        <v>337</v>
      </c>
      <c r="B170" s="81" t="s">
        <v>338</v>
      </c>
      <c r="C170" s="73"/>
      <c r="D170" s="146"/>
      <c r="E170" s="146"/>
      <c r="F170" s="146"/>
      <c r="G170" s="146"/>
      <c r="H170" s="146"/>
      <c r="I170" s="146"/>
      <c r="J170" s="146"/>
    </row>
    <row r="171" spans="1:10" ht="28.5">
      <c r="A171" s="85" t="s">
        <v>339</v>
      </c>
      <c r="B171" s="83" t="s">
        <v>340</v>
      </c>
      <c r="C171" s="79" t="s">
        <v>36</v>
      </c>
      <c r="D171" s="146"/>
      <c r="E171" s="146"/>
      <c r="F171" s="146"/>
      <c r="G171" s="146"/>
      <c r="H171" s="146"/>
      <c r="I171" s="146"/>
      <c r="J171" s="146"/>
    </row>
    <row r="172" spans="1:10" ht="28.5">
      <c r="A172" s="85" t="s">
        <v>341</v>
      </c>
      <c r="B172" s="83" t="s">
        <v>342</v>
      </c>
      <c r="C172" s="79" t="s">
        <v>36</v>
      </c>
      <c r="D172" s="146"/>
      <c r="E172" s="146"/>
      <c r="F172" s="146"/>
      <c r="G172" s="146"/>
      <c r="H172" s="146"/>
      <c r="I172" s="146"/>
      <c r="J172" s="146"/>
    </row>
    <row r="173" spans="1:10" ht="28.5">
      <c r="A173" s="85" t="s">
        <v>343</v>
      </c>
      <c r="B173" s="83" t="s">
        <v>344</v>
      </c>
      <c r="C173" s="79" t="s">
        <v>36</v>
      </c>
      <c r="D173" s="146"/>
      <c r="E173" s="146"/>
      <c r="F173" s="146"/>
      <c r="G173" s="146"/>
      <c r="H173" s="146"/>
      <c r="I173" s="146"/>
      <c r="J173" s="146"/>
    </row>
    <row r="174" spans="1:10">
      <c r="A174" s="85" t="s">
        <v>345</v>
      </c>
      <c r="B174" s="82" t="s">
        <v>346</v>
      </c>
      <c r="C174" s="79" t="s">
        <v>36</v>
      </c>
      <c r="D174" s="146"/>
      <c r="E174" s="146"/>
      <c r="F174" s="146"/>
      <c r="G174" s="146"/>
      <c r="H174" s="146"/>
      <c r="I174" s="146"/>
      <c r="J174" s="146"/>
    </row>
    <row r="175" spans="1:10">
      <c r="A175" s="85" t="s">
        <v>347</v>
      </c>
      <c r="B175" s="82" t="s">
        <v>348</v>
      </c>
      <c r="C175" s="79" t="s">
        <v>36</v>
      </c>
      <c r="D175" s="146"/>
      <c r="E175" s="146"/>
      <c r="F175" s="146"/>
      <c r="G175" s="146"/>
      <c r="H175" s="146"/>
      <c r="I175" s="146"/>
      <c r="J175" s="146"/>
    </row>
    <row r="176" spans="1:10">
      <c r="A176" s="85" t="s">
        <v>349</v>
      </c>
      <c r="B176" s="82" t="s">
        <v>350</v>
      </c>
      <c r="C176" s="79" t="s">
        <v>351</v>
      </c>
      <c r="D176" s="146"/>
      <c r="E176" s="146"/>
      <c r="F176" s="146"/>
      <c r="G176" s="146"/>
      <c r="H176" s="146"/>
      <c r="I176" s="146"/>
      <c r="J176" s="146"/>
    </row>
    <row r="177" spans="1:10" ht="28.5">
      <c r="A177" s="85" t="s">
        <v>352</v>
      </c>
      <c r="B177" s="82" t="s">
        <v>353</v>
      </c>
      <c r="C177" s="79" t="s">
        <v>36</v>
      </c>
      <c r="D177" s="146"/>
      <c r="E177" s="146"/>
      <c r="F177" s="146"/>
      <c r="G177" s="146"/>
      <c r="H177" s="146"/>
      <c r="I177" s="146"/>
      <c r="J177" s="146"/>
    </row>
    <row r="178" spans="1:10" ht="28.5">
      <c r="A178" s="85" t="s">
        <v>354</v>
      </c>
      <c r="B178" s="83" t="s">
        <v>479</v>
      </c>
      <c r="C178" s="79" t="s">
        <v>351</v>
      </c>
      <c r="D178" s="146"/>
      <c r="E178" s="146"/>
      <c r="F178" s="146"/>
      <c r="G178" s="146"/>
      <c r="H178" s="146"/>
      <c r="I178" s="146"/>
      <c r="J178" s="146"/>
    </row>
    <row r="179" spans="1:10">
      <c r="A179" s="85" t="s">
        <v>356</v>
      </c>
      <c r="B179" s="82" t="s">
        <v>357</v>
      </c>
      <c r="C179" s="79" t="s">
        <v>36</v>
      </c>
      <c r="D179" s="146"/>
      <c r="E179" s="146"/>
      <c r="F179" s="146"/>
      <c r="G179" s="146"/>
      <c r="H179" s="146"/>
      <c r="I179" s="146"/>
      <c r="J179" s="146"/>
    </row>
    <row r="180" spans="1:10" ht="28.5">
      <c r="A180" s="85" t="s">
        <v>358</v>
      </c>
      <c r="B180" s="83" t="s">
        <v>480</v>
      </c>
      <c r="C180" s="79" t="s">
        <v>36</v>
      </c>
      <c r="D180" s="146"/>
      <c r="E180" s="146"/>
      <c r="F180" s="146"/>
      <c r="G180" s="146"/>
      <c r="H180" s="146"/>
      <c r="I180" s="146"/>
      <c r="J180" s="146"/>
    </row>
    <row r="181" spans="1:10" ht="28.5">
      <c r="A181" s="85" t="s">
        <v>360</v>
      </c>
      <c r="B181" s="83" t="s">
        <v>481</v>
      </c>
      <c r="C181" s="79" t="s">
        <v>36</v>
      </c>
      <c r="D181" s="146"/>
      <c r="E181" s="146"/>
      <c r="F181" s="146"/>
      <c r="G181" s="146"/>
      <c r="H181" s="146"/>
      <c r="I181" s="146"/>
      <c r="J181" s="146"/>
    </row>
    <row r="182" spans="1:10" ht="28.5">
      <c r="A182" s="85" t="s">
        <v>362</v>
      </c>
      <c r="B182" s="82" t="s">
        <v>363</v>
      </c>
      <c r="C182" s="79" t="s">
        <v>36</v>
      </c>
      <c r="D182" s="146"/>
      <c r="E182" s="146"/>
      <c r="F182" s="146"/>
      <c r="G182" s="146"/>
      <c r="H182" s="146"/>
      <c r="I182" s="146"/>
      <c r="J182" s="146"/>
    </row>
    <row r="183" spans="1:10" ht="28.5">
      <c r="A183" s="85" t="s">
        <v>364</v>
      </c>
      <c r="B183" s="82" t="s">
        <v>365</v>
      </c>
      <c r="C183" s="79" t="s">
        <v>36</v>
      </c>
      <c r="D183" s="146"/>
      <c r="E183" s="146"/>
      <c r="F183" s="146"/>
      <c r="G183" s="146"/>
      <c r="H183" s="146"/>
      <c r="I183" s="146"/>
      <c r="J183" s="146"/>
    </row>
    <row r="184" spans="1:10">
      <c r="A184" s="85" t="s">
        <v>366</v>
      </c>
      <c r="B184" s="82" t="s">
        <v>367</v>
      </c>
      <c r="C184" s="79" t="s">
        <v>36</v>
      </c>
      <c r="D184" s="146"/>
      <c r="E184" s="146"/>
      <c r="F184" s="146"/>
      <c r="G184" s="146"/>
      <c r="H184" s="146"/>
      <c r="I184" s="146"/>
      <c r="J184" s="146"/>
    </row>
    <row r="185" spans="1:10" ht="15">
      <c r="A185" s="72" t="s">
        <v>368</v>
      </c>
      <c r="B185" s="81" t="s">
        <v>369</v>
      </c>
      <c r="C185" s="73"/>
      <c r="D185" s="146"/>
      <c r="E185" s="146"/>
      <c r="F185" s="146"/>
      <c r="G185" s="146"/>
      <c r="H185" s="146"/>
      <c r="I185" s="146"/>
      <c r="J185" s="146"/>
    </row>
    <row r="186" spans="1:10" ht="42.75">
      <c r="A186" s="85" t="s">
        <v>370</v>
      </c>
      <c r="B186" s="83" t="s">
        <v>482</v>
      </c>
      <c r="C186" s="79" t="s">
        <v>36</v>
      </c>
      <c r="D186" s="146"/>
      <c r="E186" s="146"/>
      <c r="F186" s="146"/>
      <c r="G186" s="146"/>
      <c r="H186" s="146"/>
      <c r="I186" s="146"/>
      <c r="J186" s="146"/>
    </row>
    <row r="187" spans="1:10" ht="28.5">
      <c r="A187" s="85" t="s">
        <v>372</v>
      </c>
      <c r="B187" s="83" t="s">
        <v>483</v>
      </c>
      <c r="C187" s="79" t="s">
        <v>36</v>
      </c>
      <c r="D187" s="146"/>
      <c r="E187" s="146"/>
      <c r="F187" s="146"/>
      <c r="G187" s="146"/>
      <c r="H187" s="146"/>
      <c r="I187" s="146"/>
      <c r="J187" s="146"/>
    </row>
    <row r="188" spans="1:10" ht="28.5">
      <c r="A188" s="85" t="s">
        <v>374</v>
      </c>
      <c r="B188" s="83" t="s">
        <v>484</v>
      </c>
      <c r="C188" s="79" t="s">
        <v>36</v>
      </c>
      <c r="D188" s="146"/>
      <c r="E188" s="146"/>
      <c r="F188" s="146"/>
      <c r="G188" s="146"/>
      <c r="H188" s="146"/>
      <c r="I188" s="146"/>
      <c r="J188" s="146"/>
    </row>
    <row r="189" spans="1:10">
      <c r="A189" s="85" t="s">
        <v>376</v>
      </c>
      <c r="B189" s="82" t="s">
        <v>377</v>
      </c>
      <c r="C189" s="79" t="s">
        <v>36</v>
      </c>
      <c r="D189" s="146"/>
      <c r="E189" s="146"/>
      <c r="F189" s="146"/>
      <c r="G189" s="146"/>
      <c r="H189" s="146"/>
      <c r="I189" s="146"/>
      <c r="J189" s="146"/>
    </row>
    <row r="190" spans="1:10" ht="28.5">
      <c r="A190" s="85" t="s">
        <v>378</v>
      </c>
      <c r="B190" s="83" t="s">
        <v>379</v>
      </c>
      <c r="C190" s="79" t="s">
        <v>36</v>
      </c>
      <c r="D190" s="146"/>
      <c r="E190" s="146"/>
      <c r="F190" s="146"/>
      <c r="G190" s="146"/>
      <c r="H190" s="146"/>
      <c r="I190" s="146"/>
      <c r="J190" s="146"/>
    </row>
    <row r="191" spans="1:10">
      <c r="A191" s="85" t="s">
        <v>380</v>
      </c>
      <c r="B191" s="82" t="s">
        <v>346</v>
      </c>
      <c r="C191" s="79" t="s">
        <v>36</v>
      </c>
      <c r="D191" s="146"/>
      <c r="E191" s="146"/>
      <c r="F191" s="146"/>
      <c r="G191" s="146"/>
      <c r="H191" s="146"/>
      <c r="I191" s="146"/>
      <c r="J191" s="146"/>
    </row>
    <row r="192" spans="1:10" ht="28.5">
      <c r="A192" s="85" t="s">
        <v>381</v>
      </c>
      <c r="B192" s="82" t="s">
        <v>365</v>
      </c>
      <c r="C192" s="79" t="s">
        <v>36</v>
      </c>
      <c r="D192" s="146"/>
      <c r="E192" s="146"/>
      <c r="F192" s="146"/>
      <c r="G192" s="146"/>
      <c r="H192" s="146"/>
      <c r="I192" s="146"/>
      <c r="J192" s="146"/>
    </row>
    <row r="193" spans="1:10" ht="28.5">
      <c r="A193" s="85" t="s">
        <v>382</v>
      </c>
      <c r="B193" s="83" t="s">
        <v>485</v>
      </c>
      <c r="C193" s="79" t="s">
        <v>36</v>
      </c>
      <c r="D193" s="146"/>
      <c r="E193" s="146"/>
      <c r="F193" s="146"/>
      <c r="G193" s="146"/>
      <c r="H193" s="146"/>
      <c r="I193" s="146"/>
      <c r="J193" s="146"/>
    </row>
    <row r="194" spans="1:10" ht="15">
      <c r="A194" s="72" t="s">
        <v>384</v>
      </c>
      <c r="B194" s="81" t="s">
        <v>385</v>
      </c>
      <c r="C194" s="73"/>
      <c r="D194" s="146"/>
      <c r="E194" s="146"/>
      <c r="F194" s="146"/>
      <c r="G194" s="146"/>
      <c r="H194" s="146"/>
      <c r="I194" s="146"/>
      <c r="J194" s="146"/>
    </row>
    <row r="195" spans="1:10" ht="28.5">
      <c r="A195" s="85" t="s">
        <v>386</v>
      </c>
      <c r="B195" s="82" t="s">
        <v>387</v>
      </c>
      <c r="C195" s="79" t="s">
        <v>36</v>
      </c>
      <c r="D195" s="146"/>
      <c r="E195" s="146"/>
      <c r="F195" s="146"/>
      <c r="G195" s="146"/>
      <c r="H195" s="146"/>
      <c r="I195" s="146"/>
      <c r="J195" s="146"/>
    </row>
    <row r="196" spans="1:10" ht="28.5">
      <c r="A196" s="85" t="s">
        <v>388</v>
      </c>
      <c r="B196" s="82" t="s">
        <v>389</v>
      </c>
      <c r="C196" s="79" t="s">
        <v>36</v>
      </c>
      <c r="D196" s="146"/>
      <c r="E196" s="146"/>
      <c r="F196" s="146"/>
      <c r="G196" s="146"/>
      <c r="H196" s="146"/>
      <c r="I196" s="146"/>
      <c r="J196" s="146"/>
    </row>
    <row r="197" spans="1:10" ht="28.5">
      <c r="A197" s="85" t="s">
        <v>390</v>
      </c>
      <c r="B197" s="82" t="s">
        <v>391</v>
      </c>
      <c r="C197" s="79" t="s">
        <v>36</v>
      </c>
      <c r="D197" s="146"/>
      <c r="E197" s="146"/>
      <c r="F197" s="146"/>
      <c r="G197" s="146"/>
      <c r="H197" s="146"/>
      <c r="I197" s="146"/>
      <c r="J197" s="146"/>
    </row>
    <row r="198" spans="1:10" ht="28.5">
      <c r="A198" s="85" t="s">
        <v>392</v>
      </c>
      <c r="B198" s="82" t="s">
        <v>393</v>
      </c>
      <c r="C198" s="79" t="s">
        <v>279</v>
      </c>
      <c r="D198" s="146"/>
      <c r="E198" s="146"/>
      <c r="F198" s="146"/>
      <c r="G198" s="146"/>
      <c r="H198" s="146"/>
      <c r="I198" s="146"/>
      <c r="J198" s="146"/>
    </row>
    <row r="199" spans="1:10" ht="15">
      <c r="A199" s="72" t="s">
        <v>394</v>
      </c>
      <c r="B199" s="81" t="s">
        <v>395</v>
      </c>
      <c r="C199" s="73"/>
      <c r="D199" s="146"/>
      <c r="E199" s="146"/>
      <c r="F199" s="146"/>
      <c r="G199" s="146"/>
      <c r="H199" s="146"/>
      <c r="I199" s="146"/>
      <c r="J199" s="146"/>
    </row>
    <row r="200" spans="1:10" ht="57">
      <c r="A200" s="85" t="s">
        <v>396</v>
      </c>
      <c r="B200" s="82" t="s">
        <v>397</v>
      </c>
      <c r="C200" s="79" t="s">
        <v>36</v>
      </c>
      <c r="D200" s="146"/>
      <c r="E200" s="146"/>
      <c r="F200" s="146"/>
      <c r="G200" s="146"/>
      <c r="H200" s="146"/>
      <c r="I200" s="146"/>
      <c r="J200" s="146"/>
    </row>
    <row r="201" spans="1:10" ht="28.5">
      <c r="A201" s="85" t="s">
        <v>398</v>
      </c>
      <c r="B201" s="83" t="s">
        <v>399</v>
      </c>
      <c r="C201" s="79" t="s">
        <v>60</v>
      </c>
      <c r="D201" s="146"/>
      <c r="E201" s="146"/>
      <c r="F201" s="146"/>
      <c r="G201" s="146"/>
      <c r="H201" s="146"/>
      <c r="I201" s="146"/>
      <c r="J201" s="146"/>
    </row>
    <row r="202" spans="1:10" ht="28.5">
      <c r="A202" s="85" t="s">
        <v>400</v>
      </c>
      <c r="B202" s="83" t="s">
        <v>486</v>
      </c>
      <c r="C202" s="79" t="s">
        <v>60</v>
      </c>
      <c r="D202" s="146"/>
      <c r="E202" s="146"/>
      <c r="F202" s="146"/>
      <c r="G202" s="146"/>
      <c r="H202" s="146"/>
      <c r="I202" s="146"/>
      <c r="J202" s="146"/>
    </row>
    <row r="203" spans="1:10" ht="42.75">
      <c r="A203" s="85" t="s">
        <v>402</v>
      </c>
      <c r="B203" s="82" t="s">
        <v>403</v>
      </c>
      <c r="C203" s="79" t="s">
        <v>36</v>
      </c>
      <c r="D203" s="146"/>
      <c r="E203" s="146"/>
      <c r="F203" s="146"/>
      <c r="G203" s="146"/>
      <c r="H203" s="146"/>
      <c r="I203" s="146"/>
      <c r="J203" s="146"/>
    </row>
    <row r="204" spans="1:10" ht="42.75">
      <c r="A204" s="85" t="s">
        <v>404</v>
      </c>
      <c r="B204" s="82" t="s">
        <v>405</v>
      </c>
      <c r="C204" s="79" t="s">
        <v>36</v>
      </c>
      <c r="D204" s="146"/>
      <c r="E204" s="146"/>
      <c r="F204" s="146"/>
      <c r="G204" s="146"/>
      <c r="H204" s="146"/>
      <c r="I204" s="146"/>
      <c r="J204" s="146"/>
    </row>
    <row r="205" spans="1:10" ht="15">
      <c r="A205" s="90">
        <v>11</v>
      </c>
      <c r="B205" s="91" t="s">
        <v>406</v>
      </c>
      <c r="C205" s="92"/>
      <c r="D205" s="146"/>
      <c r="E205" s="146"/>
      <c r="F205" s="146"/>
      <c r="G205" s="146"/>
      <c r="H205" s="146"/>
      <c r="I205" s="146"/>
      <c r="J205" s="146"/>
    </row>
    <row r="206" spans="1:10">
      <c r="A206" s="77" t="s">
        <v>407</v>
      </c>
      <c r="B206" s="82" t="s">
        <v>408</v>
      </c>
      <c r="C206" s="79" t="s">
        <v>60</v>
      </c>
      <c r="D206" s="146"/>
      <c r="E206" s="146"/>
      <c r="F206" s="146"/>
      <c r="G206" s="146"/>
      <c r="H206" s="146"/>
      <c r="I206" s="146"/>
      <c r="J206" s="146"/>
    </row>
    <row r="207" spans="1:10" ht="28.5">
      <c r="A207" s="77" t="s">
        <v>409</v>
      </c>
      <c r="B207" s="82" t="s">
        <v>410</v>
      </c>
      <c r="C207" s="79" t="s">
        <v>36</v>
      </c>
      <c r="D207" s="146"/>
      <c r="E207" s="146"/>
      <c r="F207" s="146"/>
      <c r="G207" s="146"/>
      <c r="H207" s="146"/>
      <c r="I207" s="146"/>
      <c r="J207" s="146"/>
    </row>
    <row r="208" spans="1:10">
      <c r="A208" s="77" t="s">
        <v>411</v>
      </c>
      <c r="B208" s="82" t="s">
        <v>412</v>
      </c>
      <c r="C208" s="79" t="s">
        <v>36</v>
      </c>
      <c r="D208" s="146"/>
      <c r="E208" s="146"/>
      <c r="F208" s="146"/>
      <c r="G208" s="146"/>
      <c r="H208" s="146"/>
      <c r="I208" s="146"/>
      <c r="J208" s="146"/>
    </row>
    <row r="209" spans="1:10" ht="15">
      <c r="A209" s="90">
        <v>12</v>
      </c>
      <c r="B209" s="91" t="s">
        <v>413</v>
      </c>
      <c r="C209" s="92"/>
      <c r="D209" s="146"/>
      <c r="E209" s="146"/>
      <c r="F209" s="146"/>
      <c r="G209" s="146"/>
      <c r="H209" s="146"/>
      <c r="I209" s="146"/>
      <c r="J209" s="146"/>
    </row>
    <row r="210" spans="1:10" ht="57">
      <c r="A210" s="77" t="s">
        <v>414</v>
      </c>
      <c r="B210" s="83" t="s">
        <v>415</v>
      </c>
      <c r="C210" s="79" t="s">
        <v>36</v>
      </c>
      <c r="D210" s="146"/>
      <c r="E210" s="146"/>
      <c r="F210" s="146"/>
      <c r="G210" s="146"/>
      <c r="H210" s="146"/>
      <c r="I210" s="146"/>
      <c r="J210" s="146"/>
    </row>
    <row r="211" spans="1:10" ht="42.75">
      <c r="A211" s="77" t="s">
        <v>416</v>
      </c>
      <c r="B211" s="83" t="s">
        <v>417</v>
      </c>
      <c r="C211" s="79" t="s">
        <v>36</v>
      </c>
      <c r="D211" s="146"/>
      <c r="E211" s="146"/>
      <c r="F211" s="146"/>
      <c r="G211" s="146"/>
      <c r="H211" s="146"/>
      <c r="I211" s="146"/>
      <c r="J211" s="146"/>
    </row>
    <row r="212" spans="1:10" ht="42.75">
      <c r="A212" s="77" t="s">
        <v>418</v>
      </c>
      <c r="B212" s="83" t="s">
        <v>419</v>
      </c>
      <c r="C212" s="79" t="s">
        <v>36</v>
      </c>
      <c r="D212" s="146"/>
      <c r="E212" s="146"/>
      <c r="F212" s="146"/>
      <c r="G212" s="146"/>
      <c r="H212" s="146"/>
      <c r="I212" s="146"/>
      <c r="J212" s="146"/>
    </row>
    <row r="213" spans="1:10" ht="57">
      <c r="A213" s="77" t="s">
        <v>420</v>
      </c>
      <c r="B213" s="82" t="s">
        <v>421</v>
      </c>
      <c r="C213" s="79" t="s">
        <v>36</v>
      </c>
      <c r="D213" s="146"/>
      <c r="E213" s="146"/>
      <c r="F213" s="146"/>
      <c r="G213" s="146"/>
      <c r="H213" s="146"/>
      <c r="I213" s="146"/>
      <c r="J213" s="146"/>
    </row>
    <row r="214" spans="1:10" ht="42.75">
      <c r="A214" s="77" t="s">
        <v>422</v>
      </c>
      <c r="B214" s="83" t="s">
        <v>487</v>
      </c>
      <c r="C214" s="79" t="s">
        <v>36</v>
      </c>
      <c r="D214" s="146"/>
      <c r="E214" s="146"/>
      <c r="F214" s="146"/>
      <c r="G214" s="146"/>
      <c r="H214" s="146"/>
      <c r="I214" s="146"/>
      <c r="J214" s="146"/>
    </row>
    <row r="215" spans="1:10" ht="42.75">
      <c r="A215" s="77" t="s">
        <v>424</v>
      </c>
      <c r="B215" s="83" t="s">
        <v>425</v>
      </c>
      <c r="C215" s="79" t="s">
        <v>36</v>
      </c>
      <c r="D215" s="146"/>
      <c r="E215" s="146"/>
      <c r="F215" s="146"/>
      <c r="G215" s="146"/>
      <c r="H215" s="146"/>
      <c r="I215" s="146"/>
      <c r="J215" s="146"/>
    </row>
    <row r="216" spans="1:10" ht="15">
      <c r="A216" s="90">
        <v>13</v>
      </c>
      <c r="B216" s="91" t="s">
        <v>426</v>
      </c>
      <c r="C216" s="92"/>
      <c r="D216" s="146"/>
      <c r="E216" s="146"/>
      <c r="F216" s="146"/>
      <c r="G216" s="146"/>
      <c r="H216" s="146"/>
      <c r="I216" s="146"/>
      <c r="J216" s="146"/>
    </row>
    <row r="217" spans="1:10">
      <c r="A217" s="77" t="s">
        <v>427</v>
      </c>
      <c r="B217" s="82" t="s">
        <v>428</v>
      </c>
      <c r="C217" s="79" t="s">
        <v>351</v>
      </c>
      <c r="D217" s="146"/>
      <c r="E217" s="146"/>
      <c r="F217" s="146"/>
      <c r="G217" s="146"/>
      <c r="H217" s="146"/>
      <c r="I217" s="146"/>
      <c r="J217" s="146"/>
    </row>
    <row r="218" spans="1:10">
      <c r="A218" s="77" t="s">
        <v>429</v>
      </c>
      <c r="B218" s="82" t="s">
        <v>430</v>
      </c>
      <c r="C218" s="79" t="s">
        <v>36</v>
      </c>
      <c r="D218" s="146"/>
      <c r="E218" s="146"/>
      <c r="F218" s="146"/>
      <c r="G218" s="146"/>
      <c r="H218" s="146"/>
      <c r="I218" s="146"/>
      <c r="J218" s="146"/>
    </row>
    <row r="219" spans="1:10">
      <c r="A219" s="77" t="s">
        <v>431</v>
      </c>
      <c r="B219" s="82" t="s">
        <v>432</v>
      </c>
      <c r="C219" s="79" t="s">
        <v>27</v>
      </c>
      <c r="D219" s="146"/>
      <c r="E219" s="146"/>
      <c r="F219" s="146"/>
      <c r="G219" s="146"/>
      <c r="H219" s="146"/>
      <c r="I219" s="146"/>
      <c r="J219" s="146"/>
    </row>
    <row r="220" spans="1:10" ht="28.5">
      <c r="A220" s="77" t="s">
        <v>433</v>
      </c>
      <c r="B220" s="82" t="s">
        <v>434</v>
      </c>
      <c r="C220" s="79" t="s">
        <v>435</v>
      </c>
      <c r="D220" s="146"/>
      <c r="E220" s="146"/>
      <c r="F220" s="146"/>
      <c r="G220" s="146"/>
      <c r="H220" s="146"/>
      <c r="I220" s="146"/>
      <c r="J220" s="146"/>
    </row>
    <row r="221" spans="1:10" ht="28.5">
      <c r="A221" s="77" t="s">
        <v>436</v>
      </c>
      <c r="B221" s="82" t="s">
        <v>437</v>
      </c>
      <c r="C221" s="79" t="s">
        <v>438</v>
      </c>
      <c r="D221" s="146"/>
      <c r="E221" s="146"/>
      <c r="F221" s="146"/>
      <c r="G221" s="146"/>
      <c r="H221" s="146"/>
      <c r="I221" s="146"/>
      <c r="J221" s="146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44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1505-278E-4AB3-A0A4-60F7E25C2E7B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K233" sqref="K233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"/>
      <c r="M2" s="2"/>
    </row>
    <row r="3" spans="2:13" s="3" customFormat="1" ht="18">
      <c r="B3" s="129" t="s">
        <v>1</v>
      </c>
      <c r="C3" s="130"/>
      <c r="D3" s="130"/>
      <c r="E3" s="130"/>
      <c r="F3" s="130"/>
      <c r="G3" s="130"/>
      <c r="H3" s="130"/>
      <c r="I3" s="130"/>
      <c r="J3" s="130"/>
      <c r="K3" s="131"/>
      <c r="L3" s="1"/>
      <c r="M3" s="2"/>
    </row>
    <row r="4" spans="2:13" s="5" customFormat="1" ht="15">
      <c r="B4" s="132" t="s">
        <v>2</v>
      </c>
      <c r="C4" s="133"/>
      <c r="D4" s="133" t="s">
        <v>3</v>
      </c>
      <c r="E4" s="133"/>
      <c r="F4" s="133"/>
      <c r="G4" s="133"/>
      <c r="H4" s="133"/>
      <c r="I4" s="133" t="s">
        <v>488</v>
      </c>
      <c r="J4" s="133"/>
      <c r="K4" s="134"/>
      <c r="L4" s="4"/>
    </row>
    <row r="5" spans="2:13" s="5" customFormat="1" ht="15">
      <c r="B5" s="125" t="s">
        <v>5</v>
      </c>
      <c r="C5" s="126"/>
      <c r="D5" s="126" t="s">
        <v>6</v>
      </c>
      <c r="E5" s="126"/>
      <c r="F5" s="126"/>
      <c r="G5" s="126"/>
      <c r="H5" s="126"/>
      <c r="I5" s="126" t="s">
        <v>489</v>
      </c>
      <c r="J5" s="126"/>
      <c r="K5" s="127"/>
      <c r="L5" s="4"/>
    </row>
    <row r="6" spans="2:13" s="5" customFormat="1" ht="15">
      <c r="B6" s="125" t="s">
        <v>8</v>
      </c>
      <c r="C6" s="126"/>
      <c r="D6" s="126" t="s">
        <v>9</v>
      </c>
      <c r="E6" s="126"/>
      <c r="F6" s="126"/>
      <c r="G6" s="126"/>
      <c r="H6" s="126"/>
      <c r="I6" s="126" t="s">
        <v>490</v>
      </c>
      <c r="J6" s="126"/>
      <c r="K6" s="127"/>
      <c r="L6" s="4"/>
    </row>
    <row r="7" spans="2:13" s="5" customFormat="1" ht="15">
      <c r="B7" s="125" t="s">
        <v>11</v>
      </c>
      <c r="C7" s="126"/>
      <c r="D7" s="126" t="s">
        <v>12</v>
      </c>
      <c r="E7" s="126"/>
      <c r="F7" s="126"/>
      <c r="G7" s="126"/>
      <c r="H7" s="126"/>
      <c r="I7" s="6" t="s">
        <v>13</v>
      </c>
      <c r="J7" s="8">
        <f>J229</f>
        <v>94861.958200000008</v>
      </c>
      <c r="K7" s="7"/>
      <c r="L7" s="4"/>
    </row>
    <row r="8" spans="2:13" s="5" customFormat="1" ht="15">
      <c r="B8" s="125"/>
      <c r="C8" s="126"/>
      <c r="D8" s="140"/>
      <c r="E8" s="140"/>
      <c r="F8" s="140"/>
      <c r="G8" s="140"/>
      <c r="H8" s="140"/>
      <c r="I8" s="141"/>
      <c r="J8" s="141"/>
      <c r="K8" s="142"/>
      <c r="L8" s="4"/>
    </row>
    <row r="9" spans="2:13" s="5" customFormat="1" ht="15.75">
      <c r="B9" s="135" t="s">
        <v>14</v>
      </c>
      <c r="C9" s="135"/>
      <c r="D9" s="135"/>
      <c r="E9" s="135"/>
      <c r="F9" s="135"/>
      <c r="G9" s="135"/>
      <c r="H9" s="135"/>
      <c r="I9" s="135"/>
      <c r="J9" s="135"/>
      <c r="K9" s="13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2207.33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02'!K5</f>
        <v>0</v>
      </c>
      <c r="H12" s="27">
        <f>G12+'[2]BM 01'!H12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02'!K6</f>
        <v>0</v>
      </c>
      <c r="H13" s="27">
        <f>G13+'[2]BM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02'!K7</f>
        <v>0</v>
      </c>
      <c r="H14" s="27">
        <f>G14+'[2]BM 01'!H14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02'!K8</f>
        <v>0</v>
      </c>
      <c r="H15" s="27">
        <f>G15+'[2]BM 01'!H15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02'!K9</f>
        <v>0</v>
      </c>
      <c r="H16" s="27">
        <f>G16+'[2]BM 01'!H16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02'!K10</f>
        <v>1</v>
      </c>
      <c r="H17" s="27">
        <f>G17+'[2]BM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02'!K11</f>
        <v>0</v>
      </c>
      <c r="H18" s="27">
        <f>G18+'[2]BM 01'!H18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02'!K12</f>
        <v>0</v>
      </c>
      <c r="H19" s="27">
        <f>G19+'[2]BM 01'!H19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02'!K14</f>
        <v>0</v>
      </c>
      <c r="H21" s="27">
        <f>G21+'[2]BM 01'!H21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02'!K15</f>
        <v>0</v>
      </c>
      <c r="H22" s="27">
        <f>G22+'[2]BM 01'!H22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02'!K16</f>
        <v>0</v>
      </c>
      <c r="H23" s="27">
        <f>G23+'[2]BM 01'!H23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02'!K17</f>
        <v>0</v>
      </c>
      <c r="H24" s="27">
        <f>G24+'[2]BM 01'!H24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02'!K19</f>
        <v>0</v>
      </c>
      <c r="H26" s="27">
        <f>G26+'[2]BM 01'!H26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02'!K20</f>
        <v>0</v>
      </c>
      <c r="H27" s="27">
        <f>G27+'[2]BM 01'!H27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02'!K21</f>
        <v>0</v>
      </c>
      <c r="H28" s="27">
        <f>G28+'[2]BM 01'!H28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02'!K22</f>
        <v>0</v>
      </c>
      <c r="H29" s="27">
        <f>G29+'[2]BM 01'!H29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02'!K23</f>
        <v>0</v>
      </c>
      <c r="H30" s="27">
        <f>G30+'[2]BM 01'!H30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02'!K24</f>
        <v>0</v>
      </c>
      <c r="H31" s="27">
        <f>G31+'[2]BM 01'!H31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67851.645799999998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02'!K27</f>
        <v>0</v>
      </c>
      <c r="H34" s="27">
        <f>G34+'[2]BM 01'!H34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02'!K28</f>
        <v>0</v>
      </c>
      <c r="H35" s="27">
        <f>G35+'[2]BM 01'!H35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02'!K29</f>
        <v>0</v>
      </c>
      <c r="H36" s="27">
        <f>G36+'[2]BM 01'!H36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02'!K30</f>
        <v>0</v>
      </c>
      <c r="H37" s="27">
        <f>G37+'[2]BM 01'!H37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02'!K31</f>
        <v>0</v>
      </c>
      <c r="H38" s="27">
        <f>G38+'[2]BM 01'!H38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67851.645799999998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02'!K33</f>
        <v>324.26</v>
      </c>
      <c r="H40" s="27">
        <f>G40+'[2]BM 01'!H40</f>
        <v>324.26</v>
      </c>
      <c r="I40" s="28">
        <f t="shared" ref="I40:K47" si="7">$E40*F40</f>
        <v>11300.460999999999</v>
      </c>
      <c r="J40" s="28">
        <f t="shared" si="7"/>
        <v>11300.460999999999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02'!K34</f>
        <v>1569.8000000000002</v>
      </c>
      <c r="H41" s="27">
        <f>G41+'[2]BM 01'!H41</f>
        <v>1569.8000000000002</v>
      </c>
      <c r="I41" s="28">
        <f t="shared" si="7"/>
        <v>19748.083999999999</v>
      </c>
      <c r="J41" s="28">
        <f t="shared" si="7"/>
        <v>19748.084000000003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02'!K35</f>
        <v>379.5</v>
      </c>
      <c r="H42" s="27">
        <f>G42+'[2]BM 01'!H42</f>
        <v>379.5</v>
      </c>
      <c r="I42" s="28">
        <f t="shared" si="7"/>
        <v>2963.895</v>
      </c>
      <c r="J42" s="28">
        <f t="shared" si="7"/>
        <v>2963.895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02'!K36</f>
        <v>18.189999999999998</v>
      </c>
      <c r="H43" s="27">
        <f>G43+'[2]BM 01'!H43</f>
        <v>18.189999999999998</v>
      </c>
      <c r="I43" s="28">
        <f t="shared" si="7"/>
        <v>6276.2776000000013</v>
      </c>
      <c r="J43" s="28">
        <f t="shared" si="7"/>
        <v>6276.2775999999994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02'!K37</f>
        <v>18.189999999999998</v>
      </c>
      <c r="H44" s="27">
        <f>G44+'[2]BM 01'!H44</f>
        <v>18.189999999999998</v>
      </c>
      <c r="I44" s="28">
        <f t="shared" si="7"/>
        <v>2396.8963000000003</v>
      </c>
      <c r="J44" s="28">
        <f t="shared" si="7"/>
        <v>2396.8962999999999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02'!K38</f>
        <v>276.43</v>
      </c>
      <c r="H45" s="27">
        <f>G45+'[2]BM 01'!H45</f>
        <v>276.43</v>
      </c>
      <c r="I45" s="28">
        <f t="shared" si="7"/>
        <v>23502.078600000001</v>
      </c>
      <c r="J45" s="28">
        <f t="shared" si="7"/>
        <v>23502.078600000001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02'!K39</f>
        <v>0</v>
      </c>
      <c r="H46" s="27">
        <f>G46+'[2]BM 01'!H46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02'!K40</f>
        <v>78.009999999999991</v>
      </c>
      <c r="H47" s="27">
        <f>G47+'[2]BM 01'!H47</f>
        <v>78.009999999999991</v>
      </c>
      <c r="I47" s="28">
        <f t="shared" si="7"/>
        <v>3246.4259999999995</v>
      </c>
      <c r="J47" s="28">
        <f t="shared" si="7"/>
        <v>1663.9532999999997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24802.982400000001</v>
      </c>
      <c r="K48" s="34">
        <f>SUBTOTAL(9,K49:K51)</f>
        <v>24802.982400000001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02'!K42</f>
        <v>417.84000000000003</v>
      </c>
      <c r="H49" s="27">
        <f>G49+'[2]BM 01'!H49</f>
        <v>417.84000000000003</v>
      </c>
      <c r="I49" s="28">
        <f>$E49*F49</f>
        <v>46948.417600000001</v>
      </c>
      <c r="J49" s="28">
        <f t="shared" ref="J49:K51" si="8">$E49*G49</f>
        <v>24802.982400000001</v>
      </c>
      <c r="K49" s="28">
        <f t="shared" si="8"/>
        <v>24802.982400000001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02'!K44</f>
        <v>0</v>
      </c>
      <c r="H51" s="27">
        <f>G51+'[2]BM 01'!H51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02'!K46</f>
        <v>0</v>
      </c>
      <c r="H53" s="27">
        <f>G53+'[2]BM 01'!H53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02'!K47</f>
        <v>0</v>
      </c>
      <c r="H54" s="27">
        <f>G54+'[2]BM 01'!H54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02'!K48</f>
        <v>0</v>
      </c>
      <c r="H55" s="27">
        <f>G55+'[2]BM 01'!H55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02'!K51</f>
        <v>0</v>
      </c>
      <c r="H58" s="27">
        <f>G58+'[2]BM 01'!H58</f>
        <v>0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02'!K52</f>
        <v>0</v>
      </c>
      <c r="H59" s="27">
        <f>G59+'[2]BM 01'!H59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02'!K53</f>
        <v>0</v>
      </c>
      <c r="H60" s="27">
        <f>G60+'[2]BM 01'!H60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02'!K54</f>
        <v>0</v>
      </c>
      <c r="H61" s="27">
        <f>G61+'[2]BM 01'!H61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02'!K55</f>
        <v>0</v>
      </c>
      <c r="H62" s="27">
        <f>G62+'[2]BM 01'!H62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02'!K56</f>
        <v>0</v>
      </c>
      <c r="H63" s="27">
        <f>G63+'[2]BM 01'!H63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02'!K57</f>
        <v>0</v>
      </c>
      <c r="H64" s="27">
        <f>G64+'[2]BM 01'!H64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02'!K58</f>
        <v>0</v>
      </c>
      <c r="H65" s="27">
        <f>G65+'[2]BM 01'!H65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02'!K59</f>
        <v>0</v>
      </c>
      <c r="H66" s="27">
        <f>G66+'[2]BM 01'!H66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02'!K60</f>
        <v>0</v>
      </c>
      <c r="H67" s="27">
        <f>G67+'[2]BM 01'!H67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02'!K62</f>
        <v>0</v>
      </c>
      <c r="H69" s="27">
        <f>G69+'[2]BM 01'!H69</f>
        <v>0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02'!K63</f>
        <v>0</v>
      </c>
      <c r="H70" s="27">
        <f>G70+'[2]BM 01'!H70</f>
        <v>0</v>
      </c>
      <c r="I70" s="28">
        <f t="shared" si="13"/>
        <v>2724.0911999999998</v>
      </c>
      <c r="J70" s="28">
        <f t="shared" si="13"/>
        <v>0</v>
      </c>
      <c r="K70" s="28">
        <f t="shared" si="13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02'!K64</f>
        <v>0</v>
      </c>
      <c r="H71" s="27">
        <f>G71+'[2]BM 01'!H71</f>
        <v>0</v>
      </c>
      <c r="I71" s="28">
        <f t="shared" si="13"/>
        <v>35879.399399999995</v>
      </c>
      <c r="J71" s="28">
        <f t="shared" si="13"/>
        <v>0</v>
      </c>
      <c r="K71" s="28">
        <f t="shared" si="13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02'!K65</f>
        <v>0</v>
      </c>
      <c r="H72" s="27">
        <f>G72+'[2]BM 01'!H72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02'!K66</f>
        <v>0</v>
      </c>
      <c r="H73" s="27">
        <f>G73+'[2]BM 01'!H73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02'!K67</f>
        <v>0</v>
      </c>
      <c r="H74" s="27">
        <f>G74+'[2]BM 01'!H74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02'!K68</f>
        <v>0</v>
      </c>
      <c r="H75" s="27">
        <f>G75+'[2]BM 01'!H75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02'!K69</f>
        <v>0</v>
      </c>
      <c r="H76" s="27">
        <f>G76+'[2]BM 01'!H76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02'!K71</f>
        <v>0</v>
      </c>
      <c r="H78" s="27">
        <f>G78+'[2]BM 01'!H78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02'!K72</f>
        <v>0</v>
      </c>
      <c r="H79" s="27">
        <f>G79+'[2]BM 01'!H79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02'!K73</f>
        <v>0</v>
      </c>
      <c r="H80" s="27">
        <f>G80+'[2]BM 01'!H80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02'!K74</f>
        <v>0</v>
      </c>
      <c r="H81" s="27">
        <f>G81+'[2]BM 01'!H81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02'!K75</f>
        <v>0</v>
      </c>
      <c r="H82" s="27">
        <f>G82+'[2]BM 01'!H82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02'!K76</f>
        <v>0</v>
      </c>
      <c r="H83" s="27">
        <f>G83+'[2]BM 01'!H83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36" t="s">
        <v>161</v>
      </c>
      <c r="D84" s="136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02'!K78</f>
        <v>0</v>
      </c>
      <c r="H85" s="27">
        <f>G85+'[2]BM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02'!K81</f>
        <v>0</v>
      </c>
      <c r="H88" s="27">
        <f>G88+'[2]BM 01'!H88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02'!K82</f>
        <v>0</v>
      </c>
      <c r="H89" s="27">
        <f>G89+'[2]BM 01'!H89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02'!K83</f>
        <v>0</v>
      </c>
      <c r="H90" s="27">
        <f>G90+'[2]BM 01'!H90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02'!K84</f>
        <v>0</v>
      </c>
      <c r="H91" s="27">
        <f>G91+'[2]BM 01'!H91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02'!K85</f>
        <v>0</v>
      </c>
      <c r="H92" s="27">
        <f>G92+'[2]BM 01'!H92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02'!K86</f>
        <v>0</v>
      </c>
      <c r="H93" s="27">
        <f>G93+'[2]BM 01'!H93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02'!K87</f>
        <v>0</v>
      </c>
      <c r="H94" s="27">
        <f>G94+'[2]BM 01'!H94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02'!K88</f>
        <v>0</v>
      </c>
      <c r="H95" s="27">
        <f>G95+'[2]BM 01'!H95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02'!K90</f>
        <v>0</v>
      </c>
      <c r="H97" s="27">
        <f>G97+'[2]BM 01'!H97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02'!K91</f>
        <v>0</v>
      </c>
      <c r="H98" s="27">
        <f>G98+'[2]BM 01'!H98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02'!K92</f>
        <v>0</v>
      </c>
      <c r="H99" s="27">
        <f>G99+'[2]BM 01'!H99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02'!K93</f>
        <v>0</v>
      </c>
      <c r="H100" s="27">
        <f>G100+'[2]BM 01'!H100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02'!K95</f>
        <v>0</v>
      </c>
      <c r="H102" s="27">
        <f>G102+'[2]BM 01'!H102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02'!K96</f>
        <v>0</v>
      </c>
      <c r="H103" s="27">
        <f>G103+'[2]BM 01'!H103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02'!K97</f>
        <v>0</v>
      </c>
      <c r="H104" s="27">
        <f>G104+'[2]BM 01'!H104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02'!K100</f>
        <v>0</v>
      </c>
      <c r="H107" s="27">
        <f>G107+'[2]BM 01'!H107</f>
        <v>0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02'!K102</f>
        <v>0</v>
      </c>
      <c r="H109" s="27">
        <f>G109+'[2]BM 01'!H109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02'!K103</f>
        <v>0</v>
      </c>
      <c r="H110" s="27">
        <f>G110+'[2]BM 01'!H110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02'!K104</f>
        <v>0</v>
      </c>
      <c r="H111" s="27">
        <f>G111+'[2]BM 01'!H111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02'!K105</f>
        <v>0</v>
      </c>
      <c r="H112" s="27">
        <f>G112+'[2]BM 01'!H112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02'!K106</f>
        <v>0</v>
      </c>
      <c r="H113" s="27">
        <f>G113+'[2]BM 01'!H113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02'!K107</f>
        <v>0</v>
      </c>
      <c r="H114" s="27">
        <f>G114+'[2]BM 01'!H114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02'!K108</f>
        <v>0</v>
      </c>
      <c r="H115" s="27">
        <f>G115+'[2]BM 01'!H115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02'!K109</f>
        <v>0</v>
      </c>
      <c r="H116" s="27">
        <f>G116+'[2]BM 01'!H116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02'!K110</f>
        <v>0</v>
      </c>
      <c r="H117" s="27">
        <f>G117+'[2]BM 01'!H117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02'!K111</f>
        <v>0</v>
      </c>
      <c r="H118" s="27">
        <f>G118+'[2]BM 01'!H118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02'!K112</f>
        <v>0</v>
      </c>
      <c r="H119" s="27">
        <f>G119+'[2]BM 01'!H119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02'!K113</f>
        <v>0</v>
      </c>
      <c r="H120" s="27">
        <f>G120+'[2]BM 01'!H120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02'!K114</f>
        <v>0</v>
      </c>
      <c r="H121" s="27">
        <f>G121+'[2]BM 01'!H121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02'!K115</f>
        <v>0</v>
      </c>
      <c r="H122" s="27">
        <f>G122+'[2]BM 01'!H122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02'!K116</f>
        <v>0</v>
      </c>
      <c r="H123" s="27">
        <f>G123+'[2]BM 01'!H123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02'!K117</f>
        <v>0</v>
      </c>
      <c r="H124" s="27">
        <f>G124+'[2]BM 01'!H124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02'!K118</f>
        <v>0</v>
      </c>
      <c r="H125" s="27">
        <f>G125+'[2]BM 01'!H125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02'!K119</f>
        <v>0</v>
      </c>
      <c r="H126" s="27">
        <f>G126+'[2]BM 01'!H126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02'!K120</f>
        <v>0</v>
      </c>
      <c r="H127" s="27">
        <f>G127+'[2]BM 01'!H127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02'!K121</f>
        <v>0</v>
      </c>
      <c r="H128" s="27">
        <f>G128+'[2]BM 01'!H128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02'!K122</f>
        <v>0</v>
      </c>
      <c r="H129" s="27">
        <f>G129+'[2]BM 01'!H129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02'!K124</f>
        <v>0</v>
      </c>
      <c r="H131" s="27">
        <f>G131+'[2]BM 01'!H131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02'!K125</f>
        <v>0</v>
      </c>
      <c r="H132" s="27">
        <f>G132+'[2]BM 01'!H132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02'!K126</f>
        <v>0</v>
      </c>
      <c r="H133" s="27">
        <f>G133+'[2]BM 01'!H133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02'!K127</f>
        <v>0</v>
      </c>
      <c r="H134" s="27">
        <f>G134+'[2]BM 01'!H134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02'!K129</f>
        <v>0</v>
      </c>
      <c r="H136" s="27">
        <f>G136+'[2]BM 01'!H136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02'!K130</f>
        <v>0</v>
      </c>
      <c r="H137" s="27">
        <f>G137+'[2]BM 01'!H137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02'!K131</f>
        <v>0</v>
      </c>
      <c r="H138" s="27">
        <f>G138+'[2]BM 01'!H138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02'!K132</f>
        <v>0</v>
      </c>
      <c r="H139" s="27">
        <f>G139+'[2]BM 01'!H139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02'!K133</f>
        <v>0</v>
      </c>
      <c r="H140" s="27">
        <f>G140+'[2]BM 01'!H140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02'!K134</f>
        <v>0</v>
      </c>
      <c r="H141" s="27">
        <f>G141+'[2]BM 01'!H141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02'!K135</f>
        <v>0</v>
      </c>
      <c r="H142" s="27">
        <f>G142+'[2]BM 01'!H142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02'!K137</f>
        <v>0</v>
      </c>
      <c r="H144" s="27">
        <f>G144+'[2]BM 01'!H144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02'!K138</f>
        <v>0</v>
      </c>
      <c r="H145" s="27">
        <f>G145+'[2]BM 01'!H145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02'!K139</f>
        <v>0</v>
      </c>
      <c r="H146" s="27">
        <f>G146+'[2]BM 01'!H146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02'!K140</f>
        <v>0</v>
      </c>
      <c r="H147" s="27">
        <f>G147+'[2]BM 01'!H147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02'!K141</f>
        <v>0</v>
      </c>
      <c r="H148" s="27">
        <f>G148+'[2]BM 01'!H148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02'!K142</f>
        <v>0</v>
      </c>
      <c r="H149" s="27">
        <f>G149+'[2]BM 01'!H149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02'!K143</f>
        <v>0</v>
      </c>
      <c r="H150" s="27">
        <f>G150+'[2]BM 01'!H150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02'!K144</f>
        <v>0</v>
      </c>
      <c r="H151" s="27">
        <f>G151+'[2]BM 01'!H151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02'!K145</f>
        <v>0</v>
      </c>
      <c r="H152" s="27">
        <f>G152+'[2]BM 01'!H152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02'!K146</f>
        <v>0</v>
      </c>
      <c r="H153" s="27">
        <f>G153+'[2]BM 01'!H153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02'!K147</f>
        <v>0</v>
      </c>
      <c r="H154" s="27">
        <f>G154+'[2]BM 01'!H154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02'!K150</f>
        <v>0</v>
      </c>
      <c r="H157" s="27">
        <f>G157+'[2]BM 01'!H157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02'!K151</f>
        <v>0</v>
      </c>
      <c r="H158" s="27">
        <f>G158+'[2]BM 01'!H158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02'!K152</f>
        <v>0</v>
      </c>
      <c r="H159" s="27">
        <f>G159+'[2]BM 01'!H159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02'!K153</f>
        <v>0</v>
      </c>
      <c r="H160" s="27">
        <f>G160+'[2]BM 01'!H160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02'!K154</f>
        <v>0</v>
      </c>
      <c r="H161" s="27">
        <f>G161+'[2]BM 01'!H161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02'!K155</f>
        <v>0</v>
      </c>
      <c r="H162" s="27">
        <f>G162+'[2]BM 01'!H162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02'!K156</f>
        <v>0</v>
      </c>
      <c r="H163" s="27">
        <f>G163+'[2]BM 01'!H163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02'!K157</f>
        <v>0</v>
      </c>
      <c r="H164" s="27">
        <f>G164+'[2]BM 01'!H164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02'!K158</f>
        <v>0</v>
      </c>
      <c r="H165" s="27">
        <f>G165+'[2]BM 01'!H165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02'!K159</f>
        <v>0</v>
      </c>
      <c r="H166" s="27">
        <f>G166+'[2]BM 01'!H166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02'!K160</f>
        <v>0</v>
      </c>
      <c r="H167" s="27">
        <f>G167+'[2]BM 01'!H167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02'!K161</f>
        <v>0</v>
      </c>
      <c r="H168" s="27">
        <f>G168+'[2]BM 01'!H168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02'!K162</f>
        <v>0</v>
      </c>
      <c r="H169" s="27">
        <f>G169+'[2]BM 01'!H169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02'!K163</f>
        <v>0</v>
      </c>
      <c r="H170" s="27">
        <f>G170+'[2]BM 01'!H170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02'!K164</f>
        <v>0</v>
      </c>
      <c r="H171" s="27">
        <f>G171+'[2]BM 01'!H171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02'!K165</f>
        <v>0</v>
      </c>
      <c r="H172" s="27">
        <f>G172+'[2]BM 01'!H172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02'!K166</f>
        <v>0</v>
      </c>
      <c r="H173" s="27">
        <f>G173+'[2]BM 01'!H173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02'!K167</f>
        <v>0</v>
      </c>
      <c r="H174" s="27">
        <f>G174+'[2]BM 01'!H174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02'!K168</f>
        <v>0</v>
      </c>
      <c r="H175" s="27">
        <f>G175+'[2]BM 01'!H175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02'!K169</f>
        <v>0</v>
      </c>
      <c r="H176" s="27">
        <f>G176+'[2]BM 01'!H176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02'!K171</f>
        <v>0</v>
      </c>
      <c r="H178" s="27">
        <f>G178+'[2]BM 01'!H178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02'!K172</f>
        <v>0</v>
      </c>
      <c r="H179" s="27">
        <f>G179+'[2]BM 01'!H179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02'!K173</f>
        <v>0</v>
      </c>
      <c r="H180" s="27">
        <f>G180+'[2]BM 01'!H180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02'!K174</f>
        <v>0</v>
      </c>
      <c r="H181" s="27">
        <f>G181+'[2]BM 01'!H181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02'!K175</f>
        <v>0</v>
      </c>
      <c r="H182" s="27">
        <f>G182+'[2]BM 01'!H182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02'!K176</f>
        <v>0</v>
      </c>
      <c r="H183" s="27">
        <f>G183+'[2]BM 01'!H183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02'!K177</f>
        <v>0</v>
      </c>
      <c r="H184" s="27">
        <f>G184+'[2]BM 01'!H184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02'!K178</f>
        <v>0</v>
      </c>
      <c r="H185" s="27">
        <f>G185+'[2]BM 01'!H185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02'!K179</f>
        <v>0</v>
      </c>
      <c r="H186" s="27">
        <f>G186+'[2]BM 01'!H186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02'!K180</f>
        <v>0</v>
      </c>
      <c r="H187" s="27">
        <f>G187+'[2]BM 01'!H187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02'!K181</f>
        <v>0</v>
      </c>
      <c r="H188" s="27">
        <f>G188+'[2]BM 01'!H188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02'!K182</f>
        <v>0</v>
      </c>
      <c r="H189" s="27">
        <f>G189+'[2]BM 01'!H189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02'!K183</f>
        <v>0</v>
      </c>
      <c r="H190" s="27">
        <f>G190+'[2]BM 01'!H190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02'!K184</f>
        <v>0</v>
      </c>
      <c r="H191" s="27">
        <f>G191+'[2]BM 01'!H191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02'!K186</f>
        <v>0</v>
      </c>
      <c r="H193" s="27">
        <f>G193+'[2]BM 01'!H193</f>
        <v>0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02'!K187</f>
        <v>0</v>
      </c>
      <c r="H194" s="27">
        <f>G194+'[2]BM 01'!H194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02'!K188</f>
        <v>0</v>
      </c>
      <c r="H195" s="27">
        <f>G195+'[2]BM 01'!H195</f>
        <v>0</v>
      </c>
      <c r="I195" s="28">
        <f t="shared" si="27"/>
        <v>1294.72</v>
      </c>
      <c r="J195" s="28">
        <f t="shared" si="27"/>
        <v>0</v>
      </c>
      <c r="K195" s="28">
        <f t="shared" si="27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02'!K189</f>
        <v>0</v>
      </c>
      <c r="H196" s="27">
        <f>G196+'[2]BM 01'!H196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02'!K190</f>
        <v>0</v>
      </c>
      <c r="H197" s="27">
        <f>G197+'[2]BM 01'!H197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02'!K191</f>
        <v>0</v>
      </c>
      <c r="H198" s="27">
        <f>G198+'[2]BM 01'!H198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02'!K192</f>
        <v>0</v>
      </c>
      <c r="H199" s="27">
        <f>G199+'[2]BM 01'!H199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02'!K193</f>
        <v>0</v>
      </c>
      <c r="H200" s="27">
        <f>G200+'[2]BM 01'!H200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02'!K195</f>
        <v>0</v>
      </c>
      <c r="H202" s="27">
        <f>G202+'[2]BM 01'!H202</f>
        <v>0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02'!K196</f>
        <v>0</v>
      </c>
      <c r="H203" s="27">
        <f>G203+'[2]BM 01'!H203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02'!K197</f>
        <v>0</v>
      </c>
      <c r="H204" s="27">
        <f>G204+'[2]BM 01'!H204</f>
        <v>0</v>
      </c>
      <c r="I204" s="28">
        <f t="shared" si="28"/>
        <v>2589.1000000000004</v>
      </c>
      <c r="J204" s="28">
        <f t="shared" si="28"/>
        <v>0</v>
      </c>
      <c r="K204" s="28">
        <f t="shared" si="28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02'!K198</f>
        <v>0</v>
      </c>
      <c r="H205" s="27">
        <f>G205+'[2]BM 01'!H205</f>
        <v>0</v>
      </c>
      <c r="I205" s="28">
        <f t="shared" si="28"/>
        <v>388.8</v>
      </c>
      <c r="J205" s="28">
        <f t="shared" si="28"/>
        <v>0</v>
      </c>
      <c r="K205" s="28">
        <f t="shared" si="28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02'!K200</f>
        <v>0</v>
      </c>
      <c r="H207" s="27">
        <f>G207+'[2]BM 01'!H207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02'!K201</f>
        <v>0</v>
      </c>
      <c r="H208" s="27">
        <f>G208+'[2]BM 01'!H208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02'!K202</f>
        <v>0</v>
      </c>
      <c r="H209" s="27">
        <f>G209+'[2]BM 01'!H209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02'!K203</f>
        <v>0</v>
      </c>
      <c r="H210" s="27">
        <f>G210+'[2]BM 01'!H210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02'!K204</f>
        <v>0</v>
      </c>
      <c r="H211" s="27">
        <f>G211+'[2]BM 01'!H211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02'!K206</f>
        <v>0</v>
      </c>
      <c r="H213" s="27">
        <f>G213+'[2]BM 01'!H213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02'!K207</f>
        <v>0</v>
      </c>
      <c r="H214" s="27">
        <f>G214+'[2]BM 01'!H214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02'!K208</f>
        <v>0</v>
      </c>
      <c r="H215" s="27">
        <f>G215+'[2]BM 01'!H215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02'!K210</f>
        <v>0</v>
      </c>
      <c r="H217" s="27">
        <f>G217+'[2]BM 01'!H217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02'!K211</f>
        <v>0</v>
      </c>
      <c r="H218" s="27">
        <f>G218+'[2]BM 01'!H218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02'!K212</f>
        <v>0</v>
      </c>
      <c r="H219" s="27">
        <f>G219+'[2]BM 01'!H219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02'!K213</f>
        <v>0</v>
      </c>
      <c r="H220" s="27">
        <f>G220+'[2]BM 01'!H220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02'!K214</f>
        <v>0</v>
      </c>
      <c r="H221" s="27">
        <f>G221+'[2]BM 01'!H221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02'!K215</f>
        <v>0</v>
      </c>
      <c r="H222" s="27">
        <f>G222+'[2]BM 01'!H222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02'!K217</f>
        <v>0</v>
      </c>
      <c r="H224" s="27">
        <f>G224+'[2]BM 01'!H224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02'!K218</f>
        <v>0</v>
      </c>
      <c r="H225" s="27">
        <f>G225+'[2]BM 01'!H225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02'!K219</f>
        <v>0</v>
      </c>
      <c r="H226" s="27">
        <f>G226+'[2]BM 01'!H226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02'!K220</f>
        <v>0</v>
      </c>
      <c r="H227" s="27">
        <f>G227+'[2]BM 01'!H227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02'!K221</f>
        <v>0</v>
      </c>
      <c r="H228" s="27">
        <f>G228+'[2]BM 01'!H228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37" t="s">
        <v>439</v>
      </c>
      <c r="C229" s="138"/>
      <c r="D229" s="138"/>
      <c r="E229" s="138"/>
      <c r="F229" s="138"/>
      <c r="G229" s="138"/>
      <c r="H229" s="139"/>
      <c r="I229" s="66">
        <f>SUM(I223+I216+I212+I155+I105+I86+I56+I52+I48+I32+I25+I20+I11)</f>
        <v>565955.96719999996</v>
      </c>
      <c r="J229" s="66">
        <f>SUM(J223+J216+J212+J155+J105+J86+J56+J52+J48+J32+J20+J11)</f>
        <v>94861.958200000008</v>
      </c>
      <c r="K229" s="66">
        <f>SUM(K223+K216+K212+K155+K105+K86+K56+K52+K48+K32+K25+K20+K11)</f>
        <v>144447.54690000002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0.25522753583575969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43" priority="3">
      <formula>LEN($B11)=1</formula>
    </cfRule>
  </conditionalFormatting>
  <conditionalFormatting sqref="B85:K228">
    <cfRule type="expression" dxfId="42" priority="1">
      <formula>LEN($B85)=1</formula>
    </cfRule>
  </conditionalFormatting>
  <conditionalFormatting sqref="E84:K84">
    <cfRule type="expression" dxfId="4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A2E9-0893-456C-919D-5884479298A0}">
  <dimension ref="A2:M222"/>
  <sheetViews>
    <sheetView view="pageBreakPreview" zoomScale="90" zoomScaleNormal="100" zoomScaleSheetLayoutView="90" workbookViewId="0">
      <selection activeCell="A3" sqref="A3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1" ht="15">
      <c r="A2" s="143" t="s">
        <v>491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1" ht="15">
      <c r="A3" s="72" t="s">
        <v>15</v>
      </c>
      <c r="B3" s="73" t="s">
        <v>441</v>
      </c>
      <c r="C3" s="72" t="s">
        <v>17</v>
      </c>
      <c r="D3" s="145" t="s">
        <v>442</v>
      </c>
      <c r="E3" s="145"/>
      <c r="F3" s="145"/>
      <c r="G3" s="145"/>
      <c r="H3" s="145"/>
      <c r="I3" s="145"/>
      <c r="J3" s="145"/>
    </row>
    <row r="4" spans="1:11">
      <c r="A4" s="74">
        <v>1</v>
      </c>
      <c r="B4" s="75" t="s">
        <v>443</v>
      </c>
      <c r="C4" s="76"/>
      <c r="D4" s="146"/>
      <c r="E4" s="146"/>
      <c r="F4" s="146"/>
      <c r="G4" s="146"/>
      <c r="H4" s="146"/>
      <c r="I4" s="146"/>
      <c r="J4" s="146"/>
    </row>
    <row r="5" spans="1:11">
      <c r="A5" s="77" t="s">
        <v>25</v>
      </c>
      <c r="B5" s="78" t="s">
        <v>26</v>
      </c>
      <c r="C5" s="79" t="s">
        <v>27</v>
      </c>
      <c r="D5" s="146"/>
      <c r="E5" s="146"/>
      <c r="F5" s="146"/>
      <c r="G5" s="146"/>
      <c r="H5" s="146"/>
      <c r="I5" s="146"/>
      <c r="J5" s="146"/>
    </row>
    <row r="6" spans="1:11" ht="42.75">
      <c r="A6" s="77" t="s">
        <v>28</v>
      </c>
      <c r="B6" s="78" t="s">
        <v>29</v>
      </c>
      <c r="C6" s="79" t="s">
        <v>27</v>
      </c>
      <c r="D6" s="146"/>
      <c r="E6" s="146"/>
      <c r="F6" s="146"/>
      <c r="G6" s="146"/>
      <c r="H6" s="146"/>
      <c r="I6" s="146"/>
      <c r="J6" s="146"/>
    </row>
    <row r="7" spans="1:11" ht="28.5">
      <c r="A7" s="77" t="s">
        <v>30</v>
      </c>
      <c r="B7" s="80" t="s">
        <v>446</v>
      </c>
      <c r="C7" s="79" t="s">
        <v>27</v>
      </c>
      <c r="D7" s="146"/>
      <c r="E7" s="146"/>
      <c r="F7" s="146"/>
      <c r="G7" s="146"/>
      <c r="H7" s="146"/>
      <c r="I7" s="146"/>
      <c r="J7" s="146"/>
    </row>
    <row r="8" spans="1:11" ht="28.5">
      <c r="A8" s="77" t="s">
        <v>32</v>
      </c>
      <c r="B8" s="80" t="s">
        <v>447</v>
      </c>
      <c r="C8" s="79" t="s">
        <v>27</v>
      </c>
      <c r="D8" s="146"/>
      <c r="E8" s="146"/>
      <c r="F8" s="146"/>
      <c r="G8" s="146"/>
      <c r="H8" s="146"/>
      <c r="I8" s="146"/>
      <c r="J8" s="146"/>
    </row>
    <row r="9" spans="1:11" ht="28.5">
      <c r="A9" s="77" t="s">
        <v>34</v>
      </c>
      <c r="B9" s="78" t="s">
        <v>35</v>
      </c>
      <c r="C9" s="79" t="s">
        <v>36</v>
      </c>
      <c r="D9" s="146"/>
      <c r="E9" s="146"/>
      <c r="F9" s="146"/>
      <c r="G9" s="146"/>
      <c r="H9" s="146"/>
      <c r="I9" s="146"/>
      <c r="J9" s="146"/>
    </row>
    <row r="10" spans="1:11">
      <c r="A10" s="77" t="s">
        <v>37</v>
      </c>
      <c r="B10" s="78" t="s">
        <v>38</v>
      </c>
      <c r="C10" s="79" t="s">
        <v>36</v>
      </c>
      <c r="D10" s="146" t="s">
        <v>449</v>
      </c>
      <c r="E10" s="146"/>
      <c r="F10" s="146"/>
      <c r="G10" s="146"/>
      <c r="H10" s="146"/>
      <c r="I10" s="146"/>
      <c r="J10" s="146"/>
      <c r="K10" s="5">
        <v>1</v>
      </c>
    </row>
    <row r="11" spans="1:11" ht="28.5">
      <c r="A11" s="77" t="s">
        <v>39</v>
      </c>
      <c r="B11" s="80" t="s">
        <v>40</v>
      </c>
      <c r="C11" s="79" t="s">
        <v>27</v>
      </c>
      <c r="D11" s="146"/>
      <c r="E11" s="146"/>
      <c r="F11" s="146"/>
      <c r="G11" s="146"/>
      <c r="H11" s="146"/>
      <c r="I11" s="146"/>
      <c r="J11" s="146"/>
    </row>
    <row r="12" spans="1:11" ht="42.75">
      <c r="A12" s="77" t="s">
        <v>41</v>
      </c>
      <c r="B12" s="80" t="s">
        <v>451</v>
      </c>
      <c r="C12" s="79" t="s">
        <v>27</v>
      </c>
      <c r="D12" s="146"/>
      <c r="E12" s="146"/>
      <c r="F12" s="146"/>
      <c r="G12" s="146"/>
      <c r="H12" s="146"/>
      <c r="I12" s="146"/>
      <c r="J12" s="146"/>
    </row>
    <row r="13" spans="1:11">
      <c r="A13" s="74">
        <v>2</v>
      </c>
      <c r="B13" s="75" t="str">
        <f>[3]Planilha!$B$21</f>
        <v>MOVIMENTO DE TERRA</v>
      </c>
      <c r="C13" s="76"/>
      <c r="D13" s="146"/>
      <c r="E13" s="146"/>
      <c r="F13" s="146"/>
      <c r="G13" s="146"/>
      <c r="H13" s="146"/>
      <c r="I13" s="146"/>
      <c r="J13" s="146"/>
    </row>
    <row r="14" spans="1:11" ht="42.75">
      <c r="A14" s="77" t="s">
        <v>43</v>
      </c>
      <c r="B14" s="80" t="s">
        <v>44</v>
      </c>
      <c r="C14" s="79" t="s">
        <v>45</v>
      </c>
      <c r="D14" s="147"/>
      <c r="E14" s="147"/>
      <c r="F14" s="147"/>
      <c r="G14" s="147"/>
      <c r="H14" s="147"/>
      <c r="I14" s="147"/>
      <c r="J14" s="147"/>
    </row>
    <row r="15" spans="1:11" ht="44.25" customHeight="1">
      <c r="A15" s="77" t="s">
        <v>46</v>
      </c>
      <c r="B15" s="80" t="s">
        <v>47</v>
      </c>
      <c r="C15" s="79" t="s">
        <v>45</v>
      </c>
      <c r="D15" s="147"/>
      <c r="E15" s="147"/>
      <c r="F15" s="147"/>
      <c r="G15" s="147"/>
      <c r="H15" s="147"/>
      <c r="I15" s="147"/>
      <c r="J15" s="147"/>
    </row>
    <row r="16" spans="1:11" ht="28.5">
      <c r="A16" s="77" t="s">
        <v>48</v>
      </c>
      <c r="B16" s="80" t="s">
        <v>49</v>
      </c>
      <c r="C16" s="79" t="s">
        <v>45</v>
      </c>
      <c r="D16" s="147"/>
      <c r="E16" s="147"/>
      <c r="F16" s="147"/>
      <c r="G16" s="147"/>
      <c r="H16" s="147"/>
      <c r="I16" s="147"/>
      <c r="J16" s="147"/>
    </row>
    <row r="17" spans="1:10" ht="28.5">
      <c r="A17" s="77" t="s">
        <v>50</v>
      </c>
      <c r="B17" s="80" t="s">
        <v>456</v>
      </c>
      <c r="C17" s="79" t="s">
        <v>45</v>
      </c>
      <c r="D17" s="146"/>
      <c r="E17" s="146"/>
      <c r="F17" s="146"/>
      <c r="G17" s="146"/>
      <c r="H17" s="146"/>
      <c r="I17" s="146"/>
      <c r="J17" s="146"/>
    </row>
    <row r="18" spans="1:10">
      <c r="A18" s="74">
        <v>3</v>
      </c>
      <c r="B18" s="75" t="str">
        <f>[3]Planilha!$B$26</f>
        <v>COBERTURA</v>
      </c>
      <c r="C18" s="76"/>
      <c r="D18" s="146"/>
      <c r="E18" s="146"/>
      <c r="F18" s="146"/>
      <c r="G18" s="146"/>
      <c r="H18" s="146"/>
      <c r="I18" s="146"/>
      <c r="J18" s="146"/>
    </row>
    <row r="19" spans="1:10" ht="28.5">
      <c r="A19" s="77" t="s">
        <v>52</v>
      </c>
      <c r="B19" s="80" t="s">
        <v>53</v>
      </c>
      <c r="C19" s="79" t="s">
        <v>27</v>
      </c>
      <c r="D19" s="146"/>
      <c r="E19" s="146"/>
      <c r="F19" s="146"/>
      <c r="G19" s="146"/>
      <c r="H19" s="146"/>
      <c r="I19" s="146"/>
      <c r="J19" s="146"/>
    </row>
    <row r="20" spans="1:10" ht="28.5">
      <c r="A20" s="77" t="s">
        <v>54</v>
      </c>
      <c r="B20" s="80" t="s">
        <v>55</v>
      </c>
      <c r="C20" s="79" t="s">
        <v>27</v>
      </c>
      <c r="D20" s="146"/>
      <c r="E20" s="146"/>
      <c r="F20" s="146"/>
      <c r="G20" s="146"/>
      <c r="H20" s="146"/>
      <c r="I20" s="146"/>
      <c r="J20" s="146"/>
    </row>
    <row r="21" spans="1:10">
      <c r="A21" s="77" t="s">
        <v>56</v>
      </c>
      <c r="B21" s="78" t="s">
        <v>57</v>
      </c>
      <c r="C21" s="79" t="s">
        <v>27</v>
      </c>
      <c r="D21" s="146"/>
      <c r="E21" s="146"/>
      <c r="F21" s="146"/>
      <c r="G21" s="146"/>
      <c r="H21" s="146"/>
      <c r="I21" s="146"/>
      <c r="J21" s="146"/>
    </row>
    <row r="22" spans="1:10" ht="28.5">
      <c r="A22" s="77" t="s">
        <v>58</v>
      </c>
      <c r="B22" s="80" t="s">
        <v>458</v>
      </c>
      <c r="C22" s="79" t="s">
        <v>60</v>
      </c>
      <c r="D22" s="146"/>
      <c r="E22" s="146"/>
      <c r="F22" s="146"/>
      <c r="G22" s="146"/>
      <c r="H22" s="146"/>
      <c r="I22" s="146"/>
      <c r="J22" s="146"/>
    </row>
    <row r="23" spans="1:10" ht="28.5">
      <c r="A23" s="77" t="s">
        <v>61</v>
      </c>
      <c r="B23" s="80" t="s">
        <v>62</v>
      </c>
      <c r="C23" s="79" t="s">
        <v>60</v>
      </c>
      <c r="D23" s="146"/>
      <c r="E23" s="146"/>
      <c r="F23" s="146"/>
      <c r="G23" s="146"/>
      <c r="H23" s="146"/>
      <c r="I23" s="146"/>
      <c r="J23" s="146"/>
    </row>
    <row r="24" spans="1:10" ht="28.5">
      <c r="A24" s="77" t="s">
        <v>63</v>
      </c>
      <c r="B24" s="80" t="s">
        <v>64</v>
      </c>
      <c r="C24" s="79" t="s">
        <v>60</v>
      </c>
      <c r="D24" s="146"/>
      <c r="E24" s="146"/>
      <c r="F24" s="146"/>
      <c r="G24" s="146"/>
      <c r="H24" s="146"/>
      <c r="I24" s="146"/>
      <c r="J24" s="146"/>
    </row>
    <row r="25" spans="1:10">
      <c r="A25" s="74">
        <v>4</v>
      </c>
      <c r="B25" s="75" t="s">
        <v>65</v>
      </c>
      <c r="C25" s="76"/>
      <c r="D25" s="146"/>
      <c r="E25" s="146"/>
      <c r="F25" s="146"/>
      <c r="G25" s="146"/>
      <c r="H25" s="146"/>
      <c r="I25" s="146"/>
      <c r="J25" s="146"/>
    </row>
    <row r="26" spans="1:10" ht="15">
      <c r="A26" s="72" t="s">
        <v>66</v>
      </c>
      <c r="B26" s="81" t="s">
        <v>459</v>
      </c>
      <c r="C26" s="73"/>
      <c r="D26" s="146"/>
      <c r="E26" s="146"/>
      <c r="F26" s="146"/>
      <c r="G26" s="146"/>
      <c r="H26" s="146"/>
      <c r="I26" s="146"/>
      <c r="J26" s="146"/>
    </row>
    <row r="27" spans="1:10" ht="29.25" customHeight="1">
      <c r="A27" s="77" t="s">
        <v>67</v>
      </c>
      <c r="B27" s="78" t="s">
        <v>68</v>
      </c>
      <c r="C27" s="79" t="s">
        <v>45</v>
      </c>
      <c r="D27" s="147"/>
      <c r="E27" s="147"/>
      <c r="F27" s="147"/>
      <c r="G27" s="147"/>
      <c r="H27" s="147"/>
      <c r="I27" s="147"/>
      <c r="J27" s="147"/>
    </row>
    <row r="28" spans="1:10" ht="47.25" customHeight="1">
      <c r="A28" s="77" t="s">
        <v>69</v>
      </c>
      <c r="B28" s="78" t="s">
        <v>70</v>
      </c>
      <c r="C28" s="79" t="s">
        <v>27</v>
      </c>
      <c r="D28" s="147"/>
      <c r="E28" s="147"/>
      <c r="F28" s="147"/>
      <c r="G28" s="147"/>
      <c r="H28" s="147"/>
      <c r="I28" s="147"/>
      <c r="J28" s="147"/>
    </row>
    <row r="29" spans="1:10" ht="71.25" customHeight="1">
      <c r="A29" s="77" t="s">
        <v>71</v>
      </c>
      <c r="B29" s="78" t="s">
        <v>72</v>
      </c>
      <c r="C29" s="79" t="s">
        <v>73</v>
      </c>
      <c r="D29" s="147"/>
      <c r="E29" s="147"/>
      <c r="F29" s="147"/>
      <c r="G29" s="147"/>
      <c r="H29" s="147"/>
      <c r="I29" s="147"/>
      <c r="J29" s="147"/>
    </row>
    <row r="30" spans="1:10" ht="46.5" customHeight="1">
      <c r="A30" s="77" t="s">
        <v>74</v>
      </c>
      <c r="B30" s="80" t="s">
        <v>75</v>
      </c>
      <c r="C30" s="79" t="s">
        <v>73</v>
      </c>
      <c r="D30" s="147"/>
      <c r="E30" s="147"/>
      <c r="F30" s="147"/>
      <c r="G30" s="147"/>
      <c r="H30" s="147"/>
      <c r="I30" s="147"/>
      <c r="J30" s="147"/>
    </row>
    <row r="31" spans="1:10" ht="28.5">
      <c r="A31" s="77" t="s">
        <v>76</v>
      </c>
      <c r="B31" s="78" t="s">
        <v>77</v>
      </c>
      <c r="C31" s="79" t="s">
        <v>45</v>
      </c>
      <c r="D31" s="147"/>
      <c r="E31" s="147"/>
      <c r="F31" s="147"/>
      <c r="G31" s="147"/>
      <c r="H31" s="147"/>
      <c r="I31" s="147"/>
      <c r="J31" s="147"/>
    </row>
    <row r="32" spans="1:10" ht="15">
      <c r="A32" s="72" t="s">
        <v>78</v>
      </c>
      <c r="B32" s="81" t="s">
        <v>65</v>
      </c>
      <c r="C32" s="73"/>
      <c r="D32" s="146"/>
      <c r="E32" s="146"/>
      <c r="F32" s="146"/>
      <c r="G32" s="146"/>
      <c r="H32" s="146"/>
      <c r="I32" s="146"/>
      <c r="J32" s="146"/>
    </row>
    <row r="33" spans="1:13" ht="57">
      <c r="A33" s="77" t="s">
        <v>79</v>
      </c>
      <c r="B33" s="82" t="s">
        <v>80</v>
      </c>
      <c r="C33" s="79" t="s">
        <v>27</v>
      </c>
      <c r="D33" s="146" t="s">
        <v>492</v>
      </c>
      <c r="E33" s="146"/>
      <c r="F33" s="146"/>
      <c r="G33" s="146"/>
      <c r="H33" s="146"/>
      <c r="I33" s="146"/>
      <c r="J33" s="146"/>
      <c r="K33" s="5">
        <v>324.26</v>
      </c>
    </row>
    <row r="34" spans="1:13" ht="28.5">
      <c r="A34" s="77" t="s">
        <v>81</v>
      </c>
      <c r="B34" s="82" t="s">
        <v>72</v>
      </c>
      <c r="C34" s="79" t="s">
        <v>73</v>
      </c>
      <c r="D34" s="147" t="s">
        <v>493</v>
      </c>
      <c r="E34" s="147"/>
      <c r="F34" s="147"/>
      <c r="G34" s="147"/>
      <c r="H34" s="147"/>
      <c r="I34" s="147"/>
      <c r="J34" s="147"/>
      <c r="K34" s="5">
        <f>826.7+743.1</f>
        <v>1569.8000000000002</v>
      </c>
    </row>
    <row r="35" spans="1:13" ht="28.5">
      <c r="A35" s="77" t="s">
        <v>82</v>
      </c>
      <c r="B35" s="83" t="s">
        <v>465</v>
      </c>
      <c r="C35" s="79" t="s">
        <v>73</v>
      </c>
      <c r="D35" s="147" t="s">
        <v>494</v>
      </c>
      <c r="E35" s="147"/>
      <c r="F35" s="147"/>
      <c r="G35" s="147"/>
      <c r="H35" s="147"/>
      <c r="I35" s="147"/>
      <c r="J35" s="147"/>
      <c r="K35" s="5">
        <f>170.9+208.6</f>
        <v>379.5</v>
      </c>
    </row>
    <row r="36" spans="1:13" ht="28.5">
      <c r="A36" s="77" t="s">
        <v>83</v>
      </c>
      <c r="B36" s="82" t="s">
        <v>84</v>
      </c>
      <c r="C36" s="79" t="s">
        <v>45</v>
      </c>
      <c r="D36" s="147" t="s">
        <v>495</v>
      </c>
      <c r="E36" s="147"/>
      <c r="F36" s="147"/>
      <c r="G36" s="147"/>
      <c r="H36" s="147"/>
      <c r="I36" s="147"/>
      <c r="J36" s="147"/>
      <c r="K36" s="5">
        <f>10.85+7.34</f>
        <v>18.189999999999998</v>
      </c>
    </row>
    <row r="37" spans="1:13" ht="28.5">
      <c r="A37" s="77" t="s">
        <v>85</v>
      </c>
      <c r="B37" s="83" t="s">
        <v>466</v>
      </c>
      <c r="C37" s="79" t="s">
        <v>45</v>
      </c>
      <c r="D37" s="146" t="s">
        <v>496</v>
      </c>
      <c r="E37" s="146"/>
      <c r="F37" s="146"/>
      <c r="G37" s="146"/>
      <c r="H37" s="146"/>
      <c r="I37" s="146"/>
      <c r="J37" s="146"/>
      <c r="K37" s="5">
        <f>K36</f>
        <v>18.189999999999998</v>
      </c>
    </row>
    <row r="38" spans="1:13" ht="42.75">
      <c r="A38" s="77" t="s">
        <v>87</v>
      </c>
      <c r="B38" s="83" t="s">
        <v>88</v>
      </c>
      <c r="C38" s="79" t="s">
        <v>27</v>
      </c>
      <c r="D38" s="146" t="s">
        <v>497</v>
      </c>
      <c r="E38" s="146"/>
      <c r="F38" s="146"/>
      <c r="G38" s="146"/>
      <c r="H38" s="146"/>
      <c r="I38" s="146"/>
      <c r="J38" s="146"/>
      <c r="K38" s="5">
        <v>276.43</v>
      </c>
    </row>
    <row r="39" spans="1:13" ht="42.75">
      <c r="A39" s="77" t="s">
        <v>89</v>
      </c>
      <c r="B39" s="83" t="s">
        <v>90</v>
      </c>
      <c r="C39" s="79" t="s">
        <v>27</v>
      </c>
      <c r="D39" s="146"/>
      <c r="E39" s="146"/>
      <c r="F39" s="146"/>
      <c r="G39" s="146"/>
      <c r="H39" s="146"/>
      <c r="I39" s="146"/>
      <c r="J39" s="146"/>
    </row>
    <row r="40" spans="1:13" ht="87.75" customHeight="1">
      <c r="A40" s="77" t="s">
        <v>91</v>
      </c>
      <c r="B40" s="82" t="s">
        <v>92</v>
      </c>
      <c r="C40" s="79" t="s">
        <v>60</v>
      </c>
      <c r="D40" s="147" t="s">
        <v>498</v>
      </c>
      <c r="E40" s="147"/>
      <c r="F40" s="147"/>
      <c r="G40" s="147"/>
      <c r="H40" s="147"/>
      <c r="I40" s="147"/>
      <c r="J40" s="147"/>
      <c r="K40" s="5">
        <f>L40+M40</f>
        <v>78.009999999999991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3" ht="15">
      <c r="A41" s="74">
        <v>5</v>
      </c>
      <c r="B41" s="84" t="s">
        <v>93</v>
      </c>
      <c r="C41" s="76"/>
      <c r="D41" s="146"/>
      <c r="E41" s="146"/>
      <c r="F41" s="146"/>
      <c r="G41" s="146"/>
      <c r="H41" s="146"/>
      <c r="I41" s="146"/>
      <c r="J41" s="146"/>
    </row>
    <row r="42" spans="1:13" ht="139.5" customHeight="1">
      <c r="A42" s="85" t="s">
        <v>94</v>
      </c>
      <c r="B42" s="78" t="s">
        <v>95</v>
      </c>
      <c r="C42" s="79" t="s">
        <v>27</v>
      </c>
      <c r="D42" s="147" t="s">
        <v>499</v>
      </c>
      <c r="E42" s="147"/>
      <c r="F42" s="147"/>
      <c r="G42" s="147"/>
      <c r="H42" s="147"/>
      <c r="I42" s="147"/>
      <c r="J42" s="147"/>
      <c r="K42" s="5">
        <f>L42-M42</f>
        <v>417.84000000000003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3" ht="15">
      <c r="A43" s="72" t="s">
        <v>96</v>
      </c>
      <c r="B43" s="81" t="s">
        <v>97</v>
      </c>
      <c r="C43" s="73"/>
      <c r="D43" s="146"/>
      <c r="E43" s="146"/>
      <c r="F43" s="146"/>
      <c r="G43" s="146"/>
      <c r="H43" s="146"/>
      <c r="I43" s="146"/>
      <c r="J43" s="146"/>
    </row>
    <row r="44" spans="1:13" ht="28.5">
      <c r="A44" s="85" t="s">
        <v>98</v>
      </c>
      <c r="B44" s="82" t="s">
        <v>99</v>
      </c>
      <c r="C44" s="79" t="s">
        <v>27</v>
      </c>
      <c r="D44" s="146"/>
      <c r="E44" s="146"/>
      <c r="F44" s="146"/>
      <c r="G44" s="146"/>
      <c r="H44" s="146"/>
      <c r="I44" s="146"/>
      <c r="J44" s="146"/>
    </row>
    <row r="45" spans="1:13">
      <c r="A45" s="74">
        <v>6</v>
      </c>
      <c r="B45" s="75" t="s">
        <v>100</v>
      </c>
      <c r="C45" s="76"/>
      <c r="D45" s="146"/>
      <c r="E45" s="146"/>
      <c r="F45" s="146"/>
      <c r="G45" s="146"/>
      <c r="H45" s="146"/>
      <c r="I45" s="146"/>
      <c r="J45" s="146"/>
    </row>
    <row r="46" spans="1:13" ht="28.5">
      <c r="A46" s="85" t="s">
        <v>101</v>
      </c>
      <c r="B46" s="80" t="s">
        <v>102</v>
      </c>
      <c r="C46" s="86" t="s">
        <v>27</v>
      </c>
      <c r="D46" s="147"/>
      <c r="E46" s="147"/>
      <c r="F46" s="147"/>
      <c r="G46" s="147"/>
      <c r="H46" s="147"/>
      <c r="I46" s="147"/>
      <c r="J46" s="147"/>
    </row>
    <row r="47" spans="1:13" ht="28.5">
      <c r="A47" s="85" t="s">
        <v>103</v>
      </c>
      <c r="B47" s="80" t="s">
        <v>104</v>
      </c>
      <c r="C47" s="86" t="s">
        <v>27</v>
      </c>
      <c r="D47" s="146"/>
      <c r="E47" s="146"/>
      <c r="F47" s="146"/>
      <c r="G47" s="146"/>
      <c r="H47" s="146"/>
      <c r="I47" s="146"/>
      <c r="J47" s="146"/>
    </row>
    <row r="48" spans="1:13" ht="28.5">
      <c r="A48" s="77" t="s">
        <v>105</v>
      </c>
      <c r="B48" s="80" t="s">
        <v>106</v>
      </c>
      <c r="C48" s="86" t="s">
        <v>27</v>
      </c>
      <c r="D48" s="146"/>
      <c r="E48" s="146"/>
      <c r="F48" s="146"/>
      <c r="G48" s="146"/>
      <c r="H48" s="146"/>
      <c r="I48" s="146"/>
      <c r="J48" s="146"/>
    </row>
    <row r="49" spans="1:10">
      <c r="A49" s="74">
        <v>7</v>
      </c>
      <c r="B49" s="75" t="s">
        <v>107</v>
      </c>
      <c r="C49" s="76"/>
      <c r="D49" s="146"/>
      <c r="E49" s="146"/>
      <c r="F49" s="146"/>
      <c r="G49" s="146"/>
      <c r="H49" s="146"/>
      <c r="I49" s="146"/>
      <c r="J49" s="146"/>
    </row>
    <row r="50" spans="1:10" ht="15">
      <c r="A50" s="72" t="s">
        <v>108</v>
      </c>
      <c r="B50" s="81" t="s">
        <v>109</v>
      </c>
      <c r="C50" s="73"/>
      <c r="D50" s="146"/>
      <c r="E50" s="146"/>
      <c r="F50" s="146"/>
      <c r="G50" s="146"/>
      <c r="H50" s="146"/>
      <c r="I50" s="146"/>
      <c r="J50" s="146"/>
    </row>
    <row r="51" spans="1:10" ht="28.5">
      <c r="A51" s="85" t="s">
        <v>110</v>
      </c>
      <c r="B51" s="80" t="s">
        <v>468</v>
      </c>
      <c r="C51" s="79" t="s">
        <v>27</v>
      </c>
      <c r="D51" s="146"/>
      <c r="E51" s="146"/>
      <c r="F51" s="146"/>
      <c r="G51" s="146"/>
      <c r="H51" s="146"/>
      <c r="I51" s="146"/>
      <c r="J51" s="146"/>
    </row>
    <row r="52" spans="1:10" ht="28.5">
      <c r="A52" s="85" t="s">
        <v>112</v>
      </c>
      <c r="B52" s="78" t="s">
        <v>113</v>
      </c>
      <c r="C52" s="79" t="s">
        <v>27</v>
      </c>
      <c r="D52" s="146"/>
      <c r="E52" s="146"/>
      <c r="F52" s="146"/>
      <c r="G52" s="146"/>
      <c r="H52" s="146"/>
      <c r="I52" s="146"/>
      <c r="J52" s="146"/>
    </row>
    <row r="53" spans="1:10" ht="57">
      <c r="A53" s="85" t="s">
        <v>114</v>
      </c>
      <c r="B53" s="78" t="s">
        <v>115</v>
      </c>
      <c r="C53" s="79" t="s">
        <v>27</v>
      </c>
      <c r="D53" s="146"/>
      <c r="E53" s="146"/>
      <c r="F53" s="146"/>
      <c r="G53" s="146"/>
      <c r="H53" s="146"/>
      <c r="I53" s="146"/>
      <c r="J53" s="146"/>
    </row>
    <row r="54" spans="1:10" ht="42.75">
      <c r="A54" s="85" t="s">
        <v>116</v>
      </c>
      <c r="B54" s="78" t="s">
        <v>117</v>
      </c>
      <c r="C54" s="79" t="s">
        <v>27</v>
      </c>
      <c r="D54" s="146"/>
      <c r="E54" s="146"/>
      <c r="F54" s="146"/>
      <c r="G54" s="146"/>
      <c r="H54" s="146"/>
      <c r="I54" s="146"/>
      <c r="J54" s="146"/>
    </row>
    <row r="55" spans="1:10" ht="57">
      <c r="A55" s="85" t="s">
        <v>118</v>
      </c>
      <c r="B55" s="80" t="s">
        <v>119</v>
      </c>
      <c r="C55" s="79" t="s">
        <v>60</v>
      </c>
      <c r="D55" s="146"/>
      <c r="E55" s="146"/>
      <c r="F55" s="146"/>
      <c r="G55" s="146"/>
      <c r="H55" s="146"/>
      <c r="I55" s="146"/>
      <c r="J55" s="146"/>
    </row>
    <row r="56" spans="1:10">
      <c r="A56" s="85" t="s">
        <v>120</v>
      </c>
      <c r="B56" s="78" t="s">
        <v>121</v>
      </c>
      <c r="C56" s="79" t="s">
        <v>27</v>
      </c>
      <c r="D56" s="146"/>
      <c r="E56" s="146"/>
      <c r="F56" s="146"/>
      <c r="G56" s="146"/>
      <c r="H56" s="146"/>
      <c r="I56" s="146"/>
      <c r="J56" s="146"/>
    </row>
    <row r="57" spans="1:10" ht="28.5">
      <c r="A57" s="85" t="s">
        <v>122</v>
      </c>
      <c r="B57" s="80" t="s">
        <v>469</v>
      </c>
      <c r="C57" s="79" t="s">
        <v>60</v>
      </c>
      <c r="D57" s="146"/>
      <c r="E57" s="146"/>
      <c r="F57" s="146"/>
      <c r="G57" s="146"/>
      <c r="H57" s="146"/>
      <c r="I57" s="146"/>
      <c r="J57" s="146"/>
    </row>
    <row r="58" spans="1:10" ht="57">
      <c r="A58" s="85" t="s">
        <v>124</v>
      </c>
      <c r="B58" s="78" t="s">
        <v>125</v>
      </c>
      <c r="C58" s="79" t="s">
        <v>27</v>
      </c>
      <c r="D58" s="146"/>
      <c r="E58" s="146"/>
      <c r="F58" s="146"/>
      <c r="G58" s="146"/>
      <c r="H58" s="146"/>
      <c r="I58" s="146"/>
      <c r="J58" s="146"/>
    </row>
    <row r="59" spans="1:10" ht="42.75">
      <c r="A59" s="85" t="s">
        <v>126</v>
      </c>
      <c r="B59" s="80" t="s">
        <v>127</v>
      </c>
      <c r="C59" s="79" t="s">
        <v>60</v>
      </c>
      <c r="D59" s="146"/>
      <c r="E59" s="146"/>
      <c r="F59" s="146"/>
      <c r="G59" s="146"/>
      <c r="H59" s="146"/>
      <c r="I59" s="146"/>
      <c r="J59" s="146"/>
    </row>
    <row r="60" spans="1:10" ht="28.5">
      <c r="A60" s="85" t="s">
        <v>128</v>
      </c>
      <c r="B60" s="78" t="s">
        <v>129</v>
      </c>
      <c r="C60" s="79" t="s">
        <v>60</v>
      </c>
      <c r="D60" s="146"/>
      <c r="E60" s="146"/>
      <c r="F60" s="146"/>
      <c r="G60" s="146"/>
      <c r="H60" s="146"/>
      <c r="I60" s="146"/>
      <c r="J60" s="146"/>
    </row>
    <row r="61" spans="1:10" ht="15">
      <c r="A61" s="72" t="s">
        <v>130</v>
      </c>
      <c r="B61" s="81" t="s">
        <v>131</v>
      </c>
      <c r="C61" s="73"/>
      <c r="D61" s="146"/>
      <c r="E61" s="146"/>
      <c r="F61" s="146"/>
      <c r="G61" s="146"/>
      <c r="H61" s="146"/>
      <c r="I61" s="146"/>
      <c r="J61" s="146"/>
    </row>
    <row r="62" spans="1:10" ht="28.5">
      <c r="A62" s="85" t="s">
        <v>132</v>
      </c>
      <c r="B62" s="80" t="s">
        <v>133</v>
      </c>
      <c r="C62" s="79" t="s">
        <v>27</v>
      </c>
      <c r="D62" s="146"/>
      <c r="E62" s="146"/>
      <c r="F62" s="146"/>
      <c r="G62" s="146"/>
      <c r="H62" s="146"/>
      <c r="I62" s="146"/>
      <c r="J62" s="146"/>
    </row>
    <row r="63" spans="1:10" ht="42.75">
      <c r="A63" s="85" t="s">
        <v>134</v>
      </c>
      <c r="B63" s="80" t="s">
        <v>470</v>
      </c>
      <c r="C63" s="79" t="s">
        <v>27</v>
      </c>
      <c r="D63" s="146"/>
      <c r="E63" s="146"/>
      <c r="F63" s="146"/>
      <c r="G63" s="146"/>
      <c r="H63" s="146"/>
      <c r="I63" s="146"/>
      <c r="J63" s="146"/>
    </row>
    <row r="64" spans="1:10" ht="28.5">
      <c r="A64" s="85" t="s">
        <v>136</v>
      </c>
      <c r="B64" s="78" t="s">
        <v>137</v>
      </c>
      <c r="C64" s="79" t="s">
        <v>27</v>
      </c>
      <c r="D64" s="146"/>
      <c r="E64" s="146"/>
      <c r="F64" s="146"/>
      <c r="G64" s="146"/>
      <c r="H64" s="146"/>
      <c r="I64" s="146"/>
      <c r="J64" s="146"/>
    </row>
    <row r="65" spans="1:10" ht="57">
      <c r="A65" s="85" t="s">
        <v>138</v>
      </c>
      <c r="B65" s="78" t="s">
        <v>139</v>
      </c>
      <c r="C65" s="79" t="s">
        <v>27</v>
      </c>
      <c r="D65" s="146"/>
      <c r="E65" s="146"/>
      <c r="F65" s="146"/>
      <c r="G65" s="146"/>
      <c r="H65" s="146"/>
      <c r="I65" s="146"/>
      <c r="J65" s="146"/>
    </row>
    <row r="66" spans="1:10" ht="28.5">
      <c r="A66" s="85" t="s">
        <v>140</v>
      </c>
      <c r="B66" s="80" t="s">
        <v>141</v>
      </c>
      <c r="C66" s="79" t="s">
        <v>27</v>
      </c>
      <c r="D66" s="146"/>
      <c r="E66" s="146"/>
      <c r="F66" s="146"/>
      <c r="G66" s="146"/>
      <c r="H66" s="146"/>
      <c r="I66" s="146"/>
      <c r="J66" s="146"/>
    </row>
    <row r="67" spans="1:10" ht="28.5">
      <c r="A67" s="85" t="s">
        <v>142</v>
      </c>
      <c r="B67" s="80" t="s">
        <v>143</v>
      </c>
      <c r="C67" s="79" t="s">
        <v>27</v>
      </c>
      <c r="D67" s="146"/>
      <c r="E67" s="146"/>
      <c r="F67" s="146"/>
      <c r="G67" s="146"/>
      <c r="H67" s="146"/>
      <c r="I67" s="146"/>
      <c r="J67" s="146"/>
    </row>
    <row r="68" spans="1:10">
      <c r="A68" s="85" t="s">
        <v>144</v>
      </c>
      <c r="B68" s="78" t="s">
        <v>145</v>
      </c>
      <c r="C68" s="79" t="s">
        <v>60</v>
      </c>
      <c r="D68" s="146"/>
      <c r="E68" s="146"/>
      <c r="F68" s="146"/>
      <c r="G68" s="146"/>
      <c r="H68" s="146"/>
      <c r="I68" s="146"/>
      <c r="J68" s="146"/>
    </row>
    <row r="69" spans="1:10" ht="28.5">
      <c r="A69" s="85" t="s">
        <v>146</v>
      </c>
      <c r="B69" s="78" t="s">
        <v>147</v>
      </c>
      <c r="C69" s="79" t="s">
        <v>27</v>
      </c>
      <c r="D69" s="146"/>
      <c r="E69" s="146"/>
      <c r="F69" s="146"/>
      <c r="G69" s="146"/>
      <c r="H69" s="146"/>
      <c r="I69" s="146"/>
      <c r="J69" s="146"/>
    </row>
    <row r="70" spans="1:10" ht="15">
      <c r="A70" s="72" t="s">
        <v>148</v>
      </c>
      <c r="B70" s="81" t="s">
        <v>149</v>
      </c>
      <c r="C70" s="73"/>
      <c r="D70" s="146"/>
      <c r="E70" s="146"/>
      <c r="F70" s="146"/>
      <c r="G70" s="146"/>
      <c r="H70" s="146"/>
      <c r="I70" s="146"/>
      <c r="J70" s="146"/>
    </row>
    <row r="71" spans="1:10" ht="28.5">
      <c r="A71" s="85" t="s">
        <v>150</v>
      </c>
      <c r="B71" s="80" t="s">
        <v>471</v>
      </c>
      <c r="C71" s="79" t="s">
        <v>27</v>
      </c>
      <c r="D71" s="146"/>
      <c r="E71" s="146"/>
      <c r="F71" s="146"/>
      <c r="G71" s="146"/>
      <c r="H71" s="146"/>
      <c r="I71" s="146"/>
      <c r="J71" s="146"/>
    </row>
    <row r="72" spans="1:10" ht="28.5">
      <c r="A72" s="85" t="s">
        <v>152</v>
      </c>
      <c r="B72" s="80" t="s">
        <v>153</v>
      </c>
      <c r="C72" s="79" t="s">
        <v>27</v>
      </c>
      <c r="D72" s="146"/>
      <c r="E72" s="146"/>
      <c r="F72" s="146"/>
      <c r="G72" s="146"/>
      <c r="H72" s="146"/>
      <c r="I72" s="146"/>
      <c r="J72" s="146"/>
    </row>
    <row r="73" spans="1:10" ht="28.5">
      <c r="A73" s="85" t="s">
        <v>154</v>
      </c>
      <c r="B73" s="80" t="s">
        <v>155</v>
      </c>
      <c r="C73" s="79" t="s">
        <v>27</v>
      </c>
      <c r="D73" s="146"/>
      <c r="E73" s="146"/>
      <c r="F73" s="146"/>
      <c r="G73" s="146"/>
      <c r="H73" s="146"/>
      <c r="I73" s="146"/>
      <c r="J73" s="146"/>
    </row>
    <row r="74" spans="1:10" ht="28.5">
      <c r="A74" s="85" t="s">
        <v>156</v>
      </c>
      <c r="B74" s="80" t="s">
        <v>143</v>
      </c>
      <c r="C74" s="79" t="s">
        <v>27</v>
      </c>
      <c r="D74" s="146"/>
      <c r="E74" s="146"/>
      <c r="F74" s="146"/>
      <c r="G74" s="146"/>
      <c r="H74" s="146"/>
      <c r="I74" s="146"/>
      <c r="J74" s="146"/>
    </row>
    <row r="75" spans="1:10" ht="28.5">
      <c r="A75" s="85" t="s">
        <v>157</v>
      </c>
      <c r="B75" s="78" t="s">
        <v>147</v>
      </c>
      <c r="C75" s="79" t="s">
        <v>27</v>
      </c>
      <c r="D75" s="146"/>
      <c r="E75" s="146"/>
      <c r="F75" s="146"/>
      <c r="G75" s="146"/>
      <c r="H75" s="146"/>
      <c r="I75" s="146"/>
      <c r="J75" s="146"/>
    </row>
    <row r="76" spans="1:10" ht="42.75">
      <c r="A76" s="85" t="s">
        <v>158</v>
      </c>
      <c r="B76" s="87" t="s">
        <v>159</v>
      </c>
      <c r="C76" s="88" t="s">
        <v>27</v>
      </c>
      <c r="D76" s="146"/>
      <c r="E76" s="146"/>
      <c r="F76" s="146"/>
      <c r="G76" s="146"/>
      <c r="H76" s="146"/>
      <c r="I76" s="146"/>
      <c r="J76" s="146"/>
    </row>
    <row r="77" spans="1:10" ht="15">
      <c r="A77" s="72" t="s">
        <v>160</v>
      </c>
      <c r="B77" s="148" t="s">
        <v>161</v>
      </c>
      <c r="C77" s="148"/>
      <c r="D77" s="146"/>
      <c r="E77" s="146"/>
      <c r="F77" s="146"/>
      <c r="G77" s="146"/>
      <c r="H77" s="146"/>
      <c r="I77" s="146"/>
      <c r="J77" s="146"/>
    </row>
    <row r="78" spans="1:10" ht="28.5">
      <c r="A78" s="85" t="s">
        <v>162</v>
      </c>
      <c r="B78" s="78" t="s">
        <v>147</v>
      </c>
      <c r="C78" s="79" t="s">
        <v>27</v>
      </c>
      <c r="D78" s="146"/>
      <c r="E78" s="146"/>
      <c r="F78" s="146"/>
      <c r="G78" s="146"/>
      <c r="H78" s="146"/>
      <c r="I78" s="146"/>
      <c r="J78" s="146"/>
    </row>
    <row r="79" spans="1:10">
      <c r="A79" s="74">
        <v>8</v>
      </c>
      <c r="B79" s="75" t="s">
        <v>163</v>
      </c>
      <c r="C79" s="76"/>
      <c r="D79" s="146"/>
      <c r="E79" s="146"/>
      <c r="F79" s="146"/>
      <c r="G79" s="146"/>
      <c r="H79" s="146"/>
      <c r="I79" s="146"/>
      <c r="J79" s="146"/>
    </row>
    <row r="80" spans="1:10" ht="15">
      <c r="A80" s="72" t="s">
        <v>164</v>
      </c>
      <c r="B80" s="89" t="s">
        <v>165</v>
      </c>
      <c r="C80" s="73"/>
      <c r="D80" s="146"/>
      <c r="E80" s="146"/>
      <c r="F80" s="146"/>
      <c r="G80" s="146"/>
      <c r="H80" s="146"/>
      <c r="I80" s="146"/>
      <c r="J80" s="146"/>
    </row>
    <row r="81" spans="1:10" ht="28.5">
      <c r="A81" s="85" t="s">
        <v>166</v>
      </c>
      <c r="B81" s="80" t="s">
        <v>167</v>
      </c>
      <c r="C81" s="79" t="s">
        <v>36</v>
      </c>
      <c r="D81" s="146"/>
      <c r="E81" s="146"/>
      <c r="F81" s="146"/>
      <c r="G81" s="146"/>
      <c r="H81" s="146"/>
      <c r="I81" s="146"/>
      <c r="J81" s="146"/>
    </row>
    <row r="82" spans="1:10" ht="28.5">
      <c r="A82" s="85" t="s">
        <v>168</v>
      </c>
      <c r="B82" s="80" t="s">
        <v>169</v>
      </c>
      <c r="C82" s="79" t="s">
        <v>36</v>
      </c>
      <c r="D82" s="146"/>
      <c r="E82" s="146"/>
      <c r="F82" s="146"/>
      <c r="G82" s="146"/>
      <c r="H82" s="146"/>
      <c r="I82" s="146"/>
      <c r="J82" s="146"/>
    </row>
    <row r="83" spans="1:10" ht="28.5">
      <c r="A83" s="85" t="s">
        <v>170</v>
      </c>
      <c r="B83" s="80" t="s">
        <v>171</v>
      </c>
      <c r="C83" s="79" t="s">
        <v>36</v>
      </c>
      <c r="D83" s="146"/>
      <c r="E83" s="146"/>
      <c r="F83" s="146"/>
      <c r="G83" s="146"/>
      <c r="H83" s="146"/>
      <c r="I83" s="146"/>
      <c r="J83" s="146"/>
    </row>
    <row r="84" spans="1:10" ht="28.5">
      <c r="A84" s="85" t="s">
        <v>172</v>
      </c>
      <c r="B84" s="80" t="s">
        <v>173</v>
      </c>
      <c r="C84" s="79" t="s">
        <v>36</v>
      </c>
      <c r="D84" s="146"/>
      <c r="E84" s="146"/>
      <c r="F84" s="146"/>
      <c r="G84" s="146"/>
      <c r="H84" s="146"/>
      <c r="I84" s="146"/>
      <c r="J84" s="146"/>
    </row>
    <row r="85" spans="1:10" ht="42.75">
      <c r="A85" s="85" t="s">
        <v>174</v>
      </c>
      <c r="B85" s="80" t="s">
        <v>175</v>
      </c>
      <c r="C85" s="79" t="s">
        <v>36</v>
      </c>
      <c r="D85" s="146"/>
      <c r="E85" s="146"/>
      <c r="F85" s="146"/>
      <c r="G85" s="146"/>
      <c r="H85" s="146"/>
      <c r="I85" s="146"/>
      <c r="J85" s="146"/>
    </row>
    <row r="86" spans="1:10" ht="42.75">
      <c r="A86" s="85" t="s">
        <v>176</v>
      </c>
      <c r="B86" s="80" t="s">
        <v>177</v>
      </c>
      <c r="C86" s="79" t="s">
        <v>36</v>
      </c>
      <c r="D86" s="146"/>
      <c r="E86" s="146"/>
      <c r="F86" s="146"/>
      <c r="G86" s="146"/>
      <c r="H86" s="146"/>
      <c r="I86" s="146"/>
      <c r="J86" s="146"/>
    </row>
    <row r="87" spans="1:10" ht="42.75">
      <c r="A87" s="85" t="s">
        <v>178</v>
      </c>
      <c r="B87" s="80" t="s">
        <v>179</v>
      </c>
      <c r="C87" s="79" t="s">
        <v>36</v>
      </c>
      <c r="D87" s="146"/>
      <c r="E87" s="146"/>
      <c r="F87" s="146"/>
      <c r="G87" s="146"/>
      <c r="H87" s="146"/>
      <c r="I87" s="146"/>
      <c r="J87" s="146"/>
    </row>
    <row r="88" spans="1:10" ht="28.5">
      <c r="A88" s="85" t="s">
        <v>180</v>
      </c>
      <c r="B88" s="80" t="s">
        <v>472</v>
      </c>
      <c r="C88" s="79" t="s">
        <v>27</v>
      </c>
      <c r="D88" s="146"/>
      <c r="E88" s="146"/>
      <c r="F88" s="146"/>
      <c r="G88" s="146"/>
      <c r="H88" s="146"/>
      <c r="I88" s="146"/>
      <c r="J88" s="146"/>
    </row>
    <row r="89" spans="1:10" ht="15">
      <c r="A89" s="72" t="s">
        <v>182</v>
      </c>
      <c r="B89" s="81" t="s">
        <v>183</v>
      </c>
      <c r="C89" s="73"/>
      <c r="D89" s="146"/>
      <c r="E89" s="146"/>
      <c r="F89" s="146"/>
      <c r="G89" s="146"/>
      <c r="H89" s="146"/>
      <c r="I89" s="146"/>
      <c r="J89" s="146"/>
    </row>
    <row r="90" spans="1:10" ht="28.5">
      <c r="A90" s="85" t="s">
        <v>184</v>
      </c>
      <c r="B90" s="80" t="s">
        <v>185</v>
      </c>
      <c r="C90" s="79" t="s">
        <v>27</v>
      </c>
      <c r="D90" s="146"/>
      <c r="E90" s="146"/>
      <c r="F90" s="146"/>
      <c r="G90" s="146"/>
      <c r="H90" s="146"/>
      <c r="I90" s="146"/>
      <c r="J90" s="146"/>
    </row>
    <row r="91" spans="1:10" ht="28.5">
      <c r="A91" s="85" t="s">
        <v>186</v>
      </c>
      <c r="B91" s="78" t="s">
        <v>187</v>
      </c>
      <c r="C91" s="79" t="s">
        <v>27</v>
      </c>
      <c r="D91" s="146"/>
      <c r="E91" s="146"/>
      <c r="F91" s="146"/>
      <c r="G91" s="146"/>
      <c r="H91" s="146"/>
      <c r="I91" s="146"/>
      <c r="J91" s="146"/>
    </row>
    <row r="92" spans="1:10">
      <c r="A92" s="85" t="s">
        <v>188</v>
      </c>
      <c r="B92" s="78" t="s">
        <v>189</v>
      </c>
      <c r="C92" s="79" t="s">
        <v>27</v>
      </c>
      <c r="D92" s="146"/>
      <c r="E92" s="146"/>
      <c r="F92" s="146"/>
      <c r="G92" s="146"/>
      <c r="H92" s="146"/>
      <c r="I92" s="146"/>
      <c r="J92" s="146"/>
    </row>
    <row r="93" spans="1:10" ht="28.5">
      <c r="A93" s="85" t="s">
        <v>190</v>
      </c>
      <c r="B93" s="80" t="s">
        <v>473</v>
      </c>
      <c r="C93" s="79" t="s">
        <v>60</v>
      </c>
      <c r="D93" s="146"/>
      <c r="E93" s="146"/>
      <c r="F93" s="146"/>
      <c r="G93" s="146"/>
      <c r="H93" s="146"/>
      <c r="I93" s="146"/>
      <c r="J93" s="146"/>
    </row>
    <row r="94" spans="1:10" ht="15">
      <c r="A94" s="72" t="s">
        <v>192</v>
      </c>
      <c r="B94" s="81" t="s">
        <v>193</v>
      </c>
      <c r="C94" s="73"/>
      <c r="D94" s="146"/>
      <c r="E94" s="146"/>
      <c r="F94" s="146"/>
      <c r="G94" s="146"/>
      <c r="H94" s="146"/>
      <c r="I94" s="146"/>
      <c r="J94" s="146"/>
    </row>
    <row r="95" spans="1:10">
      <c r="A95" s="85" t="s">
        <v>194</v>
      </c>
      <c r="B95" s="82" t="s">
        <v>195</v>
      </c>
      <c r="C95" s="79" t="s">
        <v>27</v>
      </c>
      <c r="D95" s="146"/>
      <c r="E95" s="146"/>
      <c r="F95" s="146"/>
      <c r="G95" s="146"/>
      <c r="H95" s="146"/>
      <c r="I95" s="146"/>
      <c r="J95" s="146"/>
    </row>
    <row r="96" spans="1:10">
      <c r="A96" s="85" t="s">
        <v>196</v>
      </c>
      <c r="B96" s="82" t="s">
        <v>197</v>
      </c>
      <c r="C96" s="79" t="s">
        <v>27</v>
      </c>
      <c r="D96" s="146"/>
      <c r="E96" s="146"/>
      <c r="F96" s="146"/>
      <c r="G96" s="146"/>
      <c r="H96" s="146"/>
      <c r="I96" s="146"/>
      <c r="J96" s="146"/>
    </row>
    <row r="97" spans="1:10" ht="28.5">
      <c r="A97" s="85" t="s">
        <v>198</v>
      </c>
      <c r="B97" s="83" t="s">
        <v>474</v>
      </c>
      <c r="C97" s="79" t="s">
        <v>27</v>
      </c>
      <c r="D97" s="146"/>
      <c r="E97" s="146"/>
      <c r="F97" s="146"/>
      <c r="G97" s="146"/>
      <c r="H97" s="146"/>
      <c r="I97" s="146"/>
      <c r="J97" s="146"/>
    </row>
    <row r="98" spans="1:10">
      <c r="A98" s="74">
        <v>9</v>
      </c>
      <c r="B98" s="75" t="s">
        <v>200</v>
      </c>
      <c r="C98" s="76"/>
      <c r="D98" s="146"/>
      <c r="E98" s="146"/>
      <c r="F98" s="146"/>
      <c r="G98" s="146"/>
      <c r="H98" s="146"/>
      <c r="I98" s="146"/>
      <c r="J98" s="146"/>
    </row>
    <row r="99" spans="1:10" ht="15">
      <c r="A99" s="72" t="s">
        <v>201</v>
      </c>
      <c r="B99" s="81" t="s">
        <v>202</v>
      </c>
      <c r="C99" s="73"/>
      <c r="D99" s="146"/>
      <c r="E99" s="146"/>
      <c r="F99" s="146"/>
      <c r="G99" s="146"/>
      <c r="H99" s="146"/>
      <c r="I99" s="146"/>
      <c r="J99" s="146"/>
    </row>
    <row r="100" spans="1:10" ht="28.5">
      <c r="A100" s="85" t="s">
        <v>203</v>
      </c>
      <c r="B100" s="80" t="s">
        <v>204</v>
      </c>
      <c r="C100" s="79" t="s">
        <v>36</v>
      </c>
      <c r="D100" s="146"/>
      <c r="E100" s="146"/>
      <c r="F100" s="146"/>
      <c r="G100" s="146"/>
      <c r="H100" s="146"/>
      <c r="I100" s="146"/>
      <c r="J100" s="146"/>
    </row>
    <row r="101" spans="1:10" ht="15">
      <c r="A101" s="72" t="s">
        <v>205</v>
      </c>
      <c r="B101" s="81" t="s">
        <v>206</v>
      </c>
      <c r="C101" s="73"/>
      <c r="D101" s="146"/>
      <c r="E101" s="146"/>
      <c r="F101" s="146"/>
      <c r="G101" s="146"/>
      <c r="H101" s="146"/>
      <c r="I101" s="146"/>
      <c r="J101" s="146"/>
    </row>
    <row r="102" spans="1:10" ht="42.75">
      <c r="A102" s="85" t="s">
        <v>207</v>
      </c>
      <c r="B102" s="80" t="s">
        <v>475</v>
      </c>
      <c r="C102" s="79" t="s">
        <v>36</v>
      </c>
      <c r="D102" s="146"/>
      <c r="E102" s="146"/>
      <c r="F102" s="146"/>
      <c r="G102" s="146"/>
      <c r="H102" s="146"/>
      <c r="I102" s="146"/>
      <c r="J102" s="146"/>
    </row>
    <row r="103" spans="1:10" ht="28.5">
      <c r="A103" s="85" t="s">
        <v>209</v>
      </c>
      <c r="B103" s="80" t="s">
        <v>476</v>
      </c>
      <c r="C103" s="79" t="s">
        <v>36</v>
      </c>
      <c r="D103" s="146"/>
      <c r="E103" s="146"/>
      <c r="F103" s="146"/>
      <c r="G103" s="146"/>
      <c r="H103" s="146"/>
      <c r="I103" s="146"/>
      <c r="J103" s="146"/>
    </row>
    <row r="104" spans="1:10" ht="28.5">
      <c r="A104" s="85" t="s">
        <v>211</v>
      </c>
      <c r="B104" s="78" t="s">
        <v>212</v>
      </c>
      <c r="C104" s="79" t="s">
        <v>36</v>
      </c>
      <c r="D104" s="146"/>
      <c r="E104" s="146"/>
      <c r="F104" s="146"/>
      <c r="G104" s="146"/>
      <c r="H104" s="146"/>
      <c r="I104" s="146"/>
      <c r="J104" s="146"/>
    </row>
    <row r="105" spans="1:10" ht="28.5">
      <c r="A105" s="85" t="s">
        <v>213</v>
      </c>
      <c r="B105" s="78" t="s">
        <v>214</v>
      </c>
      <c r="C105" s="79" t="s">
        <v>36</v>
      </c>
      <c r="D105" s="146"/>
      <c r="E105" s="146"/>
      <c r="F105" s="146"/>
      <c r="G105" s="146"/>
      <c r="H105" s="146"/>
      <c r="I105" s="146"/>
      <c r="J105" s="146"/>
    </row>
    <row r="106" spans="1:10" ht="42.75">
      <c r="A106" s="85" t="s">
        <v>215</v>
      </c>
      <c r="B106" s="78" t="s">
        <v>216</v>
      </c>
      <c r="C106" s="79" t="s">
        <v>36</v>
      </c>
      <c r="D106" s="146"/>
      <c r="E106" s="146"/>
      <c r="F106" s="146"/>
      <c r="G106" s="146"/>
      <c r="H106" s="146"/>
      <c r="I106" s="146"/>
      <c r="J106" s="146"/>
    </row>
    <row r="107" spans="1:10" ht="28.5">
      <c r="A107" s="85" t="s">
        <v>217</v>
      </c>
      <c r="B107" s="80" t="s">
        <v>477</v>
      </c>
      <c r="C107" s="79" t="s">
        <v>36</v>
      </c>
      <c r="D107" s="146"/>
      <c r="E107" s="146"/>
      <c r="F107" s="146"/>
      <c r="G107" s="146"/>
      <c r="H107" s="146"/>
      <c r="I107" s="146"/>
      <c r="J107" s="146"/>
    </row>
    <row r="108" spans="1:10" ht="28.5">
      <c r="A108" s="85" t="s">
        <v>219</v>
      </c>
      <c r="B108" s="80" t="s">
        <v>220</v>
      </c>
      <c r="C108" s="79" t="s">
        <v>36</v>
      </c>
      <c r="D108" s="146"/>
      <c r="E108" s="146"/>
      <c r="F108" s="146"/>
      <c r="G108" s="146"/>
      <c r="H108" s="146"/>
      <c r="I108" s="146"/>
      <c r="J108" s="146"/>
    </row>
    <row r="109" spans="1:10">
      <c r="A109" s="85" t="s">
        <v>221</v>
      </c>
      <c r="B109" s="78" t="s">
        <v>222</v>
      </c>
      <c r="C109" s="79" t="s">
        <v>36</v>
      </c>
      <c r="D109" s="146"/>
      <c r="E109" s="146"/>
      <c r="F109" s="146"/>
      <c r="G109" s="146"/>
      <c r="H109" s="146"/>
      <c r="I109" s="146"/>
      <c r="J109" s="146"/>
    </row>
    <row r="110" spans="1:10">
      <c r="A110" s="85" t="s">
        <v>223</v>
      </c>
      <c r="B110" s="78" t="s">
        <v>224</v>
      </c>
      <c r="C110" s="79" t="s">
        <v>36</v>
      </c>
      <c r="D110" s="146"/>
      <c r="E110" s="146"/>
      <c r="F110" s="146"/>
      <c r="G110" s="146"/>
      <c r="H110" s="146"/>
      <c r="I110" s="146"/>
      <c r="J110" s="146"/>
    </row>
    <row r="111" spans="1:10" ht="28.5">
      <c r="A111" s="85" t="s">
        <v>225</v>
      </c>
      <c r="B111" s="80" t="s">
        <v>226</v>
      </c>
      <c r="C111" s="79" t="s">
        <v>36</v>
      </c>
      <c r="D111" s="146"/>
      <c r="E111" s="146"/>
      <c r="F111" s="146"/>
      <c r="G111" s="146"/>
      <c r="H111" s="146"/>
      <c r="I111" s="146"/>
      <c r="J111" s="146"/>
    </row>
    <row r="112" spans="1:10">
      <c r="A112" s="85" t="s">
        <v>227</v>
      </c>
      <c r="B112" s="78" t="s">
        <v>224</v>
      </c>
      <c r="C112" s="79" t="s">
        <v>36</v>
      </c>
      <c r="D112" s="146"/>
      <c r="E112" s="146"/>
      <c r="F112" s="146"/>
      <c r="G112" s="146"/>
      <c r="H112" s="146"/>
      <c r="I112" s="146"/>
      <c r="J112" s="146"/>
    </row>
    <row r="113" spans="1:10">
      <c r="A113" s="85" t="s">
        <v>228</v>
      </c>
      <c r="B113" s="78" t="s">
        <v>229</v>
      </c>
      <c r="C113" s="79" t="s">
        <v>36</v>
      </c>
      <c r="D113" s="146"/>
      <c r="E113" s="146"/>
      <c r="F113" s="146"/>
      <c r="G113" s="146"/>
      <c r="H113" s="146"/>
      <c r="I113" s="146"/>
      <c r="J113" s="146"/>
    </row>
    <row r="114" spans="1:10" ht="28.5">
      <c r="A114" s="85" t="s">
        <v>230</v>
      </c>
      <c r="B114" s="80" t="s">
        <v>220</v>
      </c>
      <c r="C114" s="79" t="s">
        <v>36</v>
      </c>
      <c r="D114" s="146"/>
      <c r="E114" s="146"/>
      <c r="F114" s="146"/>
      <c r="G114" s="146"/>
      <c r="H114" s="146"/>
      <c r="I114" s="146"/>
      <c r="J114" s="146"/>
    </row>
    <row r="115" spans="1:10" ht="28.5">
      <c r="A115" s="85" t="s">
        <v>231</v>
      </c>
      <c r="B115" s="80" t="s">
        <v>232</v>
      </c>
      <c r="C115" s="79" t="s">
        <v>36</v>
      </c>
      <c r="D115" s="146"/>
      <c r="E115" s="146"/>
      <c r="F115" s="146"/>
      <c r="G115" s="146"/>
      <c r="H115" s="146"/>
      <c r="I115" s="146"/>
      <c r="J115" s="146"/>
    </row>
    <row r="116" spans="1:10" ht="28.5">
      <c r="A116" s="85" t="s">
        <v>233</v>
      </c>
      <c r="B116" s="80" t="s">
        <v>234</v>
      </c>
      <c r="C116" s="79" t="s">
        <v>36</v>
      </c>
      <c r="D116" s="146"/>
      <c r="E116" s="146"/>
      <c r="F116" s="146"/>
      <c r="G116" s="146"/>
      <c r="H116" s="146"/>
      <c r="I116" s="146"/>
      <c r="J116" s="146"/>
    </row>
    <row r="117" spans="1:10" ht="28.5">
      <c r="A117" s="85" t="s">
        <v>235</v>
      </c>
      <c r="B117" s="80" t="s">
        <v>236</v>
      </c>
      <c r="C117" s="79" t="s">
        <v>36</v>
      </c>
      <c r="D117" s="146"/>
      <c r="E117" s="146"/>
      <c r="F117" s="146"/>
      <c r="G117" s="146"/>
      <c r="H117" s="146"/>
      <c r="I117" s="146"/>
      <c r="J117" s="146"/>
    </row>
    <row r="118" spans="1:10" ht="28.5">
      <c r="A118" s="85" t="s">
        <v>237</v>
      </c>
      <c r="B118" s="80" t="s">
        <v>238</v>
      </c>
      <c r="C118" s="79" t="s">
        <v>36</v>
      </c>
      <c r="D118" s="146"/>
      <c r="E118" s="146"/>
      <c r="F118" s="146"/>
      <c r="G118" s="146"/>
      <c r="H118" s="146"/>
      <c r="I118" s="146"/>
      <c r="J118" s="146"/>
    </row>
    <row r="119" spans="1:10" ht="28.5">
      <c r="A119" s="85" t="s">
        <v>239</v>
      </c>
      <c r="B119" s="80" t="s">
        <v>240</v>
      </c>
      <c r="C119" s="79" t="s">
        <v>36</v>
      </c>
      <c r="D119" s="146"/>
      <c r="E119" s="146"/>
      <c r="F119" s="146"/>
      <c r="G119" s="146"/>
      <c r="H119" s="146"/>
      <c r="I119" s="146"/>
      <c r="J119" s="146"/>
    </row>
    <row r="120" spans="1:10">
      <c r="A120" s="85" t="s">
        <v>241</v>
      </c>
      <c r="B120" s="78" t="s">
        <v>242</v>
      </c>
      <c r="C120" s="79" t="s">
        <v>36</v>
      </c>
      <c r="D120" s="146"/>
      <c r="E120" s="146"/>
      <c r="F120" s="146"/>
      <c r="G120" s="146"/>
      <c r="H120" s="146"/>
      <c r="I120" s="146"/>
      <c r="J120" s="146"/>
    </row>
    <row r="121" spans="1:10">
      <c r="A121" s="85" t="s">
        <v>243</v>
      </c>
      <c r="B121" s="78" t="s">
        <v>244</v>
      </c>
      <c r="C121" s="79" t="s">
        <v>36</v>
      </c>
      <c r="D121" s="146"/>
      <c r="E121" s="146"/>
      <c r="F121" s="146"/>
      <c r="G121" s="146"/>
      <c r="H121" s="146"/>
      <c r="I121" s="146"/>
      <c r="J121" s="146"/>
    </row>
    <row r="122" spans="1:10" ht="28.5">
      <c r="A122" s="85" t="s">
        <v>245</v>
      </c>
      <c r="B122" s="80" t="s">
        <v>220</v>
      </c>
      <c r="C122" s="79" t="s">
        <v>36</v>
      </c>
      <c r="D122" s="146"/>
      <c r="E122" s="146"/>
      <c r="F122" s="146"/>
      <c r="G122" s="146"/>
      <c r="H122" s="146"/>
      <c r="I122" s="146"/>
      <c r="J122" s="146"/>
    </row>
    <row r="123" spans="1:10" ht="15">
      <c r="A123" s="72" t="s">
        <v>246</v>
      </c>
      <c r="B123" s="81" t="s">
        <v>247</v>
      </c>
      <c r="C123" s="73"/>
      <c r="D123" s="146"/>
      <c r="E123" s="146"/>
      <c r="F123" s="146"/>
      <c r="G123" s="146"/>
      <c r="H123" s="146"/>
      <c r="I123" s="146"/>
      <c r="J123" s="146"/>
    </row>
    <row r="124" spans="1:10" ht="57">
      <c r="A124" s="85" t="s">
        <v>248</v>
      </c>
      <c r="B124" s="78" t="s">
        <v>249</v>
      </c>
      <c r="C124" s="79" t="s">
        <v>36</v>
      </c>
      <c r="D124" s="146"/>
      <c r="E124" s="146"/>
      <c r="F124" s="146"/>
      <c r="G124" s="146"/>
      <c r="H124" s="146"/>
      <c r="I124" s="146"/>
      <c r="J124" s="146"/>
    </row>
    <row r="125" spans="1:10" ht="28.5">
      <c r="A125" s="85" t="s">
        <v>250</v>
      </c>
      <c r="B125" s="78" t="s">
        <v>251</v>
      </c>
      <c r="C125" s="79" t="s">
        <v>36</v>
      </c>
      <c r="D125" s="146"/>
      <c r="E125" s="146"/>
      <c r="F125" s="146"/>
      <c r="G125" s="146"/>
      <c r="H125" s="146"/>
      <c r="I125" s="146"/>
      <c r="J125" s="146"/>
    </row>
    <row r="126" spans="1:10" ht="28.5">
      <c r="A126" s="85" t="s">
        <v>252</v>
      </c>
      <c r="B126" s="80" t="s">
        <v>253</v>
      </c>
      <c r="C126" s="79" t="s">
        <v>36</v>
      </c>
      <c r="D126" s="146"/>
      <c r="E126" s="146"/>
      <c r="F126" s="146"/>
      <c r="G126" s="146"/>
      <c r="H126" s="146"/>
      <c r="I126" s="146"/>
      <c r="J126" s="146"/>
    </row>
    <row r="127" spans="1:10">
      <c r="A127" s="85" t="s">
        <v>254</v>
      </c>
      <c r="B127" s="78" t="s">
        <v>255</v>
      </c>
      <c r="C127" s="79" t="s">
        <v>36</v>
      </c>
      <c r="D127" s="146"/>
      <c r="E127" s="146"/>
      <c r="F127" s="146"/>
      <c r="G127" s="146"/>
      <c r="H127" s="146"/>
      <c r="I127" s="146"/>
      <c r="J127" s="146"/>
    </row>
    <row r="128" spans="1:10" ht="15">
      <c r="A128" s="72" t="s">
        <v>256</v>
      </c>
      <c r="B128" s="81" t="s">
        <v>257</v>
      </c>
      <c r="C128" s="73"/>
      <c r="D128" s="146"/>
      <c r="E128" s="146"/>
      <c r="F128" s="146"/>
      <c r="G128" s="146"/>
      <c r="H128" s="146"/>
      <c r="I128" s="146"/>
      <c r="J128" s="146"/>
    </row>
    <row r="129" spans="1:10" ht="57">
      <c r="A129" s="85" t="s">
        <v>258</v>
      </c>
      <c r="B129" s="78" t="s">
        <v>249</v>
      </c>
      <c r="C129" s="79" t="s">
        <v>36</v>
      </c>
      <c r="D129" s="146"/>
      <c r="E129" s="146"/>
      <c r="F129" s="146"/>
      <c r="G129" s="146"/>
      <c r="H129" s="146"/>
      <c r="I129" s="146"/>
      <c r="J129" s="146"/>
    </row>
    <row r="130" spans="1:10" ht="28.5">
      <c r="A130" s="85" t="s">
        <v>259</v>
      </c>
      <c r="B130" s="78" t="s">
        <v>260</v>
      </c>
      <c r="C130" s="79" t="s">
        <v>36</v>
      </c>
      <c r="D130" s="146"/>
      <c r="E130" s="146"/>
      <c r="F130" s="146"/>
      <c r="G130" s="146"/>
      <c r="H130" s="146"/>
      <c r="I130" s="146"/>
      <c r="J130" s="146"/>
    </row>
    <row r="131" spans="1:10">
      <c r="A131" s="85" t="s">
        <v>261</v>
      </c>
      <c r="B131" s="78" t="s">
        <v>255</v>
      </c>
      <c r="C131" s="79" t="s">
        <v>36</v>
      </c>
      <c r="D131" s="146"/>
      <c r="E131" s="146"/>
      <c r="F131" s="146"/>
      <c r="G131" s="146"/>
      <c r="H131" s="146"/>
      <c r="I131" s="146"/>
      <c r="J131" s="146"/>
    </row>
    <row r="132" spans="1:10" ht="28.5">
      <c r="A132" s="85" t="s">
        <v>262</v>
      </c>
      <c r="B132" s="80" t="s">
        <v>253</v>
      </c>
      <c r="C132" s="79" t="s">
        <v>36</v>
      </c>
      <c r="D132" s="146"/>
      <c r="E132" s="146"/>
      <c r="F132" s="146"/>
      <c r="G132" s="146"/>
      <c r="H132" s="146"/>
      <c r="I132" s="146"/>
      <c r="J132" s="146"/>
    </row>
    <row r="133" spans="1:10" ht="28.5">
      <c r="A133" s="85" t="s">
        <v>263</v>
      </c>
      <c r="B133" s="80" t="s">
        <v>264</v>
      </c>
      <c r="C133" s="79" t="s">
        <v>36</v>
      </c>
      <c r="D133" s="146"/>
      <c r="E133" s="146"/>
      <c r="F133" s="146"/>
      <c r="G133" s="146"/>
      <c r="H133" s="146"/>
      <c r="I133" s="146"/>
      <c r="J133" s="146"/>
    </row>
    <row r="134" spans="1:10" ht="28.5">
      <c r="A134" s="85" t="s">
        <v>265</v>
      </c>
      <c r="B134" s="80" t="s">
        <v>266</v>
      </c>
      <c r="C134" s="79" t="s">
        <v>36</v>
      </c>
      <c r="D134" s="146"/>
      <c r="E134" s="146"/>
      <c r="F134" s="146"/>
      <c r="G134" s="146"/>
      <c r="H134" s="146"/>
      <c r="I134" s="146"/>
      <c r="J134" s="146"/>
    </row>
    <row r="135" spans="1:10" ht="28.5">
      <c r="A135" s="85" t="s">
        <v>267</v>
      </c>
      <c r="B135" s="80" t="s">
        <v>268</v>
      </c>
      <c r="C135" s="79" t="s">
        <v>36</v>
      </c>
      <c r="D135" s="146"/>
      <c r="E135" s="146"/>
      <c r="F135" s="146"/>
      <c r="G135" s="146"/>
      <c r="H135" s="146"/>
      <c r="I135" s="146"/>
      <c r="J135" s="146"/>
    </row>
    <row r="136" spans="1:10" ht="15">
      <c r="A136" s="72" t="s">
        <v>269</v>
      </c>
      <c r="B136" s="81" t="s">
        <v>270</v>
      </c>
      <c r="C136" s="73"/>
      <c r="D136" s="146"/>
      <c r="E136" s="146"/>
      <c r="F136" s="146"/>
      <c r="G136" s="146"/>
      <c r="H136" s="146"/>
      <c r="I136" s="146"/>
      <c r="J136" s="146"/>
    </row>
    <row r="137" spans="1:10">
      <c r="A137" s="85" t="s">
        <v>271</v>
      </c>
      <c r="B137" s="78" t="s">
        <v>272</v>
      </c>
      <c r="C137" s="79" t="s">
        <v>36</v>
      </c>
      <c r="D137" s="146"/>
      <c r="E137" s="146"/>
      <c r="F137" s="146"/>
      <c r="G137" s="146"/>
      <c r="H137" s="146"/>
      <c r="I137" s="146"/>
      <c r="J137" s="146"/>
    </row>
    <row r="138" spans="1:10" ht="28.5">
      <c r="A138" s="85" t="s">
        <v>273</v>
      </c>
      <c r="B138" s="78" t="s">
        <v>274</v>
      </c>
      <c r="C138" s="79" t="s">
        <v>36</v>
      </c>
      <c r="D138" s="146"/>
      <c r="E138" s="146"/>
      <c r="F138" s="146"/>
      <c r="G138" s="146"/>
      <c r="H138" s="146"/>
      <c r="I138" s="146"/>
      <c r="J138" s="146"/>
    </row>
    <row r="139" spans="1:10" ht="28.5">
      <c r="A139" s="85" t="s">
        <v>275</v>
      </c>
      <c r="B139" s="80" t="s">
        <v>276</v>
      </c>
      <c r="C139" s="79" t="s">
        <v>36</v>
      </c>
      <c r="D139" s="146"/>
      <c r="E139" s="146"/>
      <c r="F139" s="146"/>
      <c r="G139" s="146"/>
      <c r="H139" s="146"/>
      <c r="I139" s="146"/>
      <c r="J139" s="146"/>
    </row>
    <row r="140" spans="1:10" ht="28.5">
      <c r="A140" s="85" t="s">
        <v>277</v>
      </c>
      <c r="B140" s="80" t="s">
        <v>278</v>
      </c>
      <c r="C140" s="79" t="s">
        <v>279</v>
      </c>
      <c r="D140" s="146"/>
      <c r="E140" s="146"/>
      <c r="F140" s="146"/>
      <c r="G140" s="146"/>
      <c r="H140" s="146"/>
      <c r="I140" s="146"/>
      <c r="J140" s="146"/>
    </row>
    <row r="141" spans="1:10">
      <c r="A141" s="85" t="s">
        <v>280</v>
      </c>
      <c r="B141" s="78" t="s">
        <v>281</v>
      </c>
      <c r="C141" s="79" t="s">
        <v>36</v>
      </c>
      <c r="D141" s="146"/>
      <c r="E141" s="146"/>
      <c r="F141" s="146"/>
      <c r="G141" s="146"/>
      <c r="H141" s="146"/>
      <c r="I141" s="146"/>
      <c r="J141" s="146"/>
    </row>
    <row r="142" spans="1:10">
      <c r="A142" s="85" t="s">
        <v>282</v>
      </c>
      <c r="B142" s="78" t="s">
        <v>283</v>
      </c>
      <c r="C142" s="79" t="s">
        <v>36</v>
      </c>
      <c r="D142" s="146"/>
      <c r="E142" s="146"/>
      <c r="F142" s="146"/>
      <c r="G142" s="146"/>
      <c r="H142" s="146"/>
      <c r="I142" s="146"/>
      <c r="J142" s="146"/>
    </row>
    <row r="143" spans="1:10">
      <c r="A143" s="85" t="s">
        <v>284</v>
      </c>
      <c r="B143" s="78" t="s">
        <v>285</v>
      </c>
      <c r="C143" s="79" t="s">
        <v>36</v>
      </c>
      <c r="D143" s="146"/>
      <c r="E143" s="146"/>
      <c r="F143" s="146"/>
      <c r="G143" s="146"/>
      <c r="H143" s="146"/>
      <c r="I143" s="146"/>
      <c r="J143" s="146"/>
    </row>
    <row r="144" spans="1:10">
      <c r="A144" s="85" t="s">
        <v>286</v>
      </c>
      <c r="B144" s="78" t="s">
        <v>287</v>
      </c>
      <c r="C144" s="79" t="s">
        <v>36</v>
      </c>
      <c r="D144" s="146"/>
      <c r="E144" s="146"/>
      <c r="F144" s="146"/>
      <c r="G144" s="146"/>
      <c r="H144" s="146"/>
      <c r="I144" s="146"/>
      <c r="J144" s="146"/>
    </row>
    <row r="145" spans="1:10" ht="28.5">
      <c r="A145" s="85" t="s">
        <v>288</v>
      </c>
      <c r="B145" s="78" t="s">
        <v>289</v>
      </c>
      <c r="C145" s="79" t="s">
        <v>279</v>
      </c>
      <c r="D145" s="146"/>
      <c r="E145" s="146"/>
      <c r="F145" s="146"/>
      <c r="G145" s="146"/>
      <c r="H145" s="146"/>
      <c r="I145" s="146"/>
      <c r="J145" s="146"/>
    </row>
    <row r="146" spans="1:10" ht="42.75">
      <c r="A146" s="85" t="s">
        <v>290</v>
      </c>
      <c r="B146" s="80" t="s">
        <v>291</v>
      </c>
      <c r="C146" s="79" t="s">
        <v>36</v>
      </c>
      <c r="D146" s="146"/>
      <c r="E146" s="146"/>
      <c r="F146" s="146"/>
      <c r="G146" s="146"/>
      <c r="H146" s="146"/>
      <c r="I146" s="146"/>
      <c r="J146" s="146"/>
    </row>
    <row r="147" spans="1:10" ht="28.5">
      <c r="A147" s="85" t="s">
        <v>292</v>
      </c>
      <c r="B147" s="78" t="s">
        <v>293</v>
      </c>
      <c r="C147" s="79" t="s">
        <v>36</v>
      </c>
      <c r="D147" s="146"/>
      <c r="E147" s="146"/>
      <c r="F147" s="146"/>
      <c r="G147" s="146"/>
      <c r="H147" s="146"/>
      <c r="I147" s="146"/>
      <c r="J147" s="146"/>
    </row>
    <row r="148" spans="1:10" ht="15">
      <c r="A148" s="90">
        <v>10</v>
      </c>
      <c r="B148" s="91" t="s">
        <v>294</v>
      </c>
      <c r="C148" s="92"/>
      <c r="D148" s="146"/>
      <c r="E148" s="146"/>
      <c r="F148" s="146"/>
      <c r="G148" s="146"/>
      <c r="H148" s="146"/>
      <c r="I148" s="146"/>
      <c r="J148" s="146"/>
    </row>
    <row r="149" spans="1:10" ht="15">
      <c r="A149" s="72" t="s">
        <v>295</v>
      </c>
      <c r="B149" s="81" t="s">
        <v>296</v>
      </c>
      <c r="C149" s="73"/>
      <c r="D149" s="146"/>
      <c r="E149" s="146"/>
      <c r="F149" s="146"/>
      <c r="G149" s="146"/>
      <c r="H149" s="146"/>
      <c r="I149" s="146"/>
      <c r="J149" s="146"/>
    </row>
    <row r="150" spans="1:10" ht="28.5">
      <c r="A150" s="85" t="s">
        <v>297</v>
      </c>
      <c r="B150" s="83" t="s">
        <v>298</v>
      </c>
      <c r="C150" s="79" t="s">
        <v>36</v>
      </c>
      <c r="D150" s="146"/>
      <c r="E150" s="146"/>
      <c r="F150" s="146"/>
      <c r="G150" s="146"/>
      <c r="H150" s="146"/>
      <c r="I150" s="146"/>
      <c r="J150" s="146"/>
    </row>
    <row r="151" spans="1:10" ht="28.5">
      <c r="A151" s="85" t="s">
        <v>299</v>
      </c>
      <c r="B151" s="82" t="s">
        <v>300</v>
      </c>
      <c r="C151" s="79" t="s">
        <v>36</v>
      </c>
      <c r="D151" s="146"/>
      <c r="E151" s="146"/>
      <c r="F151" s="146"/>
      <c r="G151" s="146"/>
      <c r="H151" s="146"/>
      <c r="I151" s="146"/>
      <c r="J151" s="146"/>
    </row>
    <row r="152" spans="1:10" ht="71.25">
      <c r="A152" s="85" t="s">
        <v>301</v>
      </c>
      <c r="B152" s="82" t="s">
        <v>302</v>
      </c>
      <c r="C152" s="79" t="s">
        <v>36</v>
      </c>
      <c r="D152" s="146"/>
      <c r="E152" s="146"/>
      <c r="F152" s="146"/>
      <c r="G152" s="146"/>
      <c r="H152" s="146"/>
      <c r="I152" s="146"/>
      <c r="J152" s="146"/>
    </row>
    <row r="153" spans="1:10" ht="28.5">
      <c r="A153" s="85" t="s">
        <v>303</v>
      </c>
      <c r="B153" s="82" t="s">
        <v>304</v>
      </c>
      <c r="C153" s="79" t="s">
        <v>36</v>
      </c>
      <c r="D153" s="146"/>
      <c r="E153" s="146"/>
      <c r="F153" s="146"/>
      <c r="G153" s="146"/>
      <c r="H153" s="146"/>
      <c r="I153" s="146"/>
      <c r="J153" s="146"/>
    </row>
    <row r="154" spans="1:10" ht="42.75">
      <c r="A154" s="85" t="s">
        <v>305</v>
      </c>
      <c r="B154" s="82" t="s">
        <v>306</v>
      </c>
      <c r="C154" s="79" t="s">
        <v>36</v>
      </c>
      <c r="D154" s="146"/>
      <c r="E154" s="146"/>
      <c r="F154" s="146"/>
      <c r="G154" s="146"/>
      <c r="H154" s="146"/>
      <c r="I154" s="146"/>
      <c r="J154" s="146"/>
    </row>
    <row r="155" spans="1:10">
      <c r="A155" s="85" t="s">
        <v>307</v>
      </c>
      <c r="B155" s="82" t="s">
        <v>308</v>
      </c>
      <c r="C155" s="79" t="s">
        <v>36</v>
      </c>
      <c r="D155" s="146"/>
      <c r="E155" s="146"/>
      <c r="F155" s="146"/>
      <c r="G155" s="146"/>
      <c r="H155" s="146"/>
      <c r="I155" s="146"/>
      <c r="J155" s="146"/>
    </row>
    <row r="156" spans="1:10">
      <c r="A156" s="85" t="s">
        <v>309</v>
      </c>
      <c r="B156" s="82" t="s">
        <v>310</v>
      </c>
      <c r="C156" s="79" t="s">
        <v>36</v>
      </c>
      <c r="D156" s="146"/>
      <c r="E156" s="146"/>
      <c r="F156" s="146"/>
      <c r="G156" s="146"/>
      <c r="H156" s="146"/>
      <c r="I156" s="146"/>
      <c r="J156" s="146"/>
    </row>
    <row r="157" spans="1:10">
      <c r="A157" s="85" t="s">
        <v>311</v>
      </c>
      <c r="B157" s="82" t="s">
        <v>312</v>
      </c>
      <c r="C157" s="79" t="s">
        <v>36</v>
      </c>
      <c r="D157" s="146"/>
      <c r="E157" s="146"/>
      <c r="F157" s="146"/>
      <c r="G157" s="146"/>
      <c r="H157" s="146"/>
      <c r="I157" s="146"/>
      <c r="J157" s="146"/>
    </row>
    <row r="158" spans="1:10" ht="42.75">
      <c r="A158" s="85" t="s">
        <v>313</v>
      </c>
      <c r="B158" s="82" t="s">
        <v>314</v>
      </c>
      <c r="C158" s="79" t="s">
        <v>36</v>
      </c>
      <c r="D158" s="146"/>
      <c r="E158" s="146"/>
      <c r="F158" s="146"/>
      <c r="G158" s="146"/>
      <c r="H158" s="146"/>
      <c r="I158" s="146"/>
      <c r="J158" s="146"/>
    </row>
    <row r="159" spans="1:10" ht="28.5">
      <c r="A159" s="85" t="s">
        <v>315</v>
      </c>
      <c r="B159" s="82" t="s">
        <v>316</v>
      </c>
      <c r="C159" s="79" t="s">
        <v>36</v>
      </c>
      <c r="D159" s="146"/>
      <c r="E159" s="146"/>
      <c r="F159" s="146"/>
      <c r="G159" s="146"/>
      <c r="H159" s="146"/>
      <c r="I159" s="146"/>
      <c r="J159" s="146"/>
    </row>
    <row r="160" spans="1:10" ht="28.5">
      <c r="A160" s="85" t="s">
        <v>317</v>
      </c>
      <c r="B160" s="83" t="s">
        <v>318</v>
      </c>
      <c r="C160" s="79" t="s">
        <v>60</v>
      </c>
      <c r="D160" s="146"/>
      <c r="E160" s="146"/>
      <c r="F160" s="146"/>
      <c r="G160" s="146"/>
      <c r="H160" s="146"/>
      <c r="I160" s="146"/>
      <c r="J160" s="146"/>
    </row>
    <row r="161" spans="1:10">
      <c r="A161" s="85" t="s">
        <v>319</v>
      </c>
      <c r="B161" s="82" t="s">
        <v>320</v>
      </c>
      <c r="C161" s="79" t="s">
        <v>60</v>
      </c>
      <c r="D161" s="146"/>
      <c r="E161" s="146"/>
      <c r="F161" s="146"/>
      <c r="G161" s="146"/>
      <c r="H161" s="146"/>
      <c r="I161" s="146"/>
      <c r="J161" s="146"/>
    </row>
    <row r="162" spans="1:10">
      <c r="A162" s="85" t="s">
        <v>321</v>
      </c>
      <c r="B162" s="82" t="s">
        <v>322</v>
      </c>
      <c r="C162" s="79" t="s">
        <v>60</v>
      </c>
      <c r="D162" s="146"/>
      <c r="E162" s="146"/>
      <c r="F162" s="146"/>
      <c r="G162" s="146"/>
      <c r="H162" s="146"/>
      <c r="I162" s="146"/>
      <c r="J162" s="146"/>
    </row>
    <row r="163" spans="1:10" ht="28.5">
      <c r="A163" s="85" t="s">
        <v>323</v>
      </c>
      <c r="B163" s="82" t="s">
        <v>324</v>
      </c>
      <c r="C163" s="79" t="s">
        <v>36</v>
      </c>
      <c r="D163" s="146"/>
      <c r="E163" s="146"/>
      <c r="F163" s="146"/>
      <c r="G163" s="146"/>
      <c r="H163" s="146"/>
      <c r="I163" s="146"/>
      <c r="J163" s="146"/>
    </row>
    <row r="164" spans="1:10" ht="28.5">
      <c r="A164" s="85" t="s">
        <v>325</v>
      </c>
      <c r="B164" s="83" t="s">
        <v>478</v>
      </c>
      <c r="C164" s="79" t="s">
        <v>36</v>
      </c>
      <c r="D164" s="146"/>
      <c r="E164" s="146"/>
      <c r="F164" s="146"/>
      <c r="G164" s="146"/>
      <c r="H164" s="146"/>
      <c r="I164" s="146"/>
      <c r="J164" s="146"/>
    </row>
    <row r="165" spans="1:10">
      <c r="A165" s="85" t="s">
        <v>327</v>
      </c>
      <c r="B165" s="82" t="s">
        <v>328</v>
      </c>
      <c r="C165" s="79" t="s">
        <v>36</v>
      </c>
      <c r="D165" s="146"/>
      <c r="E165" s="146"/>
      <c r="F165" s="146"/>
      <c r="G165" s="146"/>
      <c r="H165" s="146"/>
      <c r="I165" s="146"/>
      <c r="J165" s="146"/>
    </row>
    <row r="166" spans="1:10" ht="28.5">
      <c r="A166" s="85" t="s">
        <v>329</v>
      </c>
      <c r="B166" s="82" t="s">
        <v>330</v>
      </c>
      <c r="C166" s="79" t="s">
        <v>36</v>
      </c>
      <c r="D166" s="146"/>
      <c r="E166" s="146"/>
      <c r="F166" s="146"/>
      <c r="G166" s="146"/>
      <c r="H166" s="146"/>
      <c r="I166" s="146"/>
      <c r="J166" s="146"/>
    </row>
    <row r="167" spans="1:10" ht="28.5">
      <c r="A167" s="85" t="s">
        <v>331</v>
      </c>
      <c r="B167" s="82" t="s">
        <v>332</v>
      </c>
      <c r="C167" s="79" t="s">
        <v>36</v>
      </c>
      <c r="D167" s="146"/>
      <c r="E167" s="146"/>
      <c r="F167" s="146"/>
      <c r="G167" s="146"/>
      <c r="H167" s="146"/>
      <c r="I167" s="146"/>
      <c r="J167" s="146"/>
    </row>
    <row r="168" spans="1:10" ht="28.5">
      <c r="A168" s="85" t="s">
        <v>333</v>
      </c>
      <c r="B168" s="83" t="s">
        <v>334</v>
      </c>
      <c r="C168" s="79" t="s">
        <v>36</v>
      </c>
      <c r="D168" s="146"/>
      <c r="E168" s="146"/>
      <c r="F168" s="146"/>
      <c r="G168" s="146"/>
      <c r="H168" s="146"/>
      <c r="I168" s="146"/>
      <c r="J168" s="146"/>
    </row>
    <row r="169" spans="1:10" ht="42.75">
      <c r="A169" s="85" t="s">
        <v>335</v>
      </c>
      <c r="B169" s="82" t="s">
        <v>336</v>
      </c>
      <c r="C169" s="79" t="s">
        <v>36</v>
      </c>
      <c r="D169" s="146"/>
      <c r="E169" s="146"/>
      <c r="F169" s="146"/>
      <c r="G169" s="146"/>
      <c r="H169" s="146"/>
      <c r="I169" s="146"/>
      <c r="J169" s="146"/>
    </row>
    <row r="170" spans="1:10" ht="15">
      <c r="A170" s="72" t="s">
        <v>337</v>
      </c>
      <c r="B170" s="81" t="s">
        <v>338</v>
      </c>
      <c r="C170" s="73"/>
      <c r="D170" s="146"/>
      <c r="E170" s="146"/>
      <c r="F170" s="146"/>
      <c r="G170" s="146"/>
      <c r="H170" s="146"/>
      <c r="I170" s="146"/>
      <c r="J170" s="146"/>
    </row>
    <row r="171" spans="1:10" ht="28.5">
      <c r="A171" s="85" t="s">
        <v>339</v>
      </c>
      <c r="B171" s="83" t="s">
        <v>340</v>
      </c>
      <c r="C171" s="79" t="s">
        <v>36</v>
      </c>
      <c r="D171" s="146"/>
      <c r="E171" s="146"/>
      <c r="F171" s="146"/>
      <c r="G171" s="146"/>
      <c r="H171" s="146"/>
      <c r="I171" s="146"/>
      <c r="J171" s="146"/>
    </row>
    <row r="172" spans="1:10" ht="28.5">
      <c r="A172" s="85" t="s">
        <v>341</v>
      </c>
      <c r="B172" s="83" t="s">
        <v>342</v>
      </c>
      <c r="C172" s="79" t="s">
        <v>36</v>
      </c>
      <c r="D172" s="146"/>
      <c r="E172" s="146"/>
      <c r="F172" s="146"/>
      <c r="G172" s="146"/>
      <c r="H172" s="146"/>
      <c r="I172" s="146"/>
      <c r="J172" s="146"/>
    </row>
    <row r="173" spans="1:10" ht="28.5">
      <c r="A173" s="85" t="s">
        <v>343</v>
      </c>
      <c r="B173" s="83" t="s">
        <v>344</v>
      </c>
      <c r="C173" s="79" t="s">
        <v>36</v>
      </c>
      <c r="D173" s="146"/>
      <c r="E173" s="146"/>
      <c r="F173" s="146"/>
      <c r="G173" s="146"/>
      <c r="H173" s="146"/>
      <c r="I173" s="146"/>
      <c r="J173" s="146"/>
    </row>
    <row r="174" spans="1:10">
      <c r="A174" s="85" t="s">
        <v>345</v>
      </c>
      <c r="B174" s="82" t="s">
        <v>346</v>
      </c>
      <c r="C174" s="79" t="s">
        <v>36</v>
      </c>
      <c r="D174" s="146"/>
      <c r="E174" s="146"/>
      <c r="F174" s="146"/>
      <c r="G174" s="146"/>
      <c r="H174" s="146"/>
      <c r="I174" s="146"/>
      <c r="J174" s="146"/>
    </row>
    <row r="175" spans="1:10">
      <c r="A175" s="85" t="s">
        <v>347</v>
      </c>
      <c r="B175" s="82" t="s">
        <v>348</v>
      </c>
      <c r="C175" s="79" t="s">
        <v>36</v>
      </c>
      <c r="D175" s="146"/>
      <c r="E175" s="146"/>
      <c r="F175" s="146"/>
      <c r="G175" s="146"/>
      <c r="H175" s="146"/>
      <c r="I175" s="146"/>
      <c r="J175" s="146"/>
    </row>
    <row r="176" spans="1:10">
      <c r="A176" s="85" t="s">
        <v>349</v>
      </c>
      <c r="B176" s="82" t="s">
        <v>350</v>
      </c>
      <c r="C176" s="79" t="s">
        <v>351</v>
      </c>
      <c r="D176" s="146"/>
      <c r="E176" s="146"/>
      <c r="F176" s="146"/>
      <c r="G176" s="146"/>
      <c r="H176" s="146"/>
      <c r="I176" s="146"/>
      <c r="J176" s="146"/>
    </row>
    <row r="177" spans="1:10" ht="28.5">
      <c r="A177" s="85" t="s">
        <v>352</v>
      </c>
      <c r="B177" s="82" t="s">
        <v>353</v>
      </c>
      <c r="C177" s="79" t="s">
        <v>36</v>
      </c>
      <c r="D177" s="146"/>
      <c r="E177" s="146"/>
      <c r="F177" s="146"/>
      <c r="G177" s="146"/>
      <c r="H177" s="146"/>
      <c r="I177" s="146"/>
      <c r="J177" s="146"/>
    </row>
    <row r="178" spans="1:10" ht="28.5">
      <c r="A178" s="85" t="s">
        <v>354</v>
      </c>
      <c r="B178" s="83" t="s">
        <v>479</v>
      </c>
      <c r="C178" s="79" t="s">
        <v>351</v>
      </c>
      <c r="D178" s="146"/>
      <c r="E178" s="146"/>
      <c r="F178" s="146"/>
      <c r="G178" s="146"/>
      <c r="H178" s="146"/>
      <c r="I178" s="146"/>
      <c r="J178" s="146"/>
    </row>
    <row r="179" spans="1:10">
      <c r="A179" s="85" t="s">
        <v>356</v>
      </c>
      <c r="B179" s="82" t="s">
        <v>357</v>
      </c>
      <c r="C179" s="79" t="s">
        <v>36</v>
      </c>
      <c r="D179" s="146"/>
      <c r="E179" s="146"/>
      <c r="F179" s="146"/>
      <c r="G179" s="146"/>
      <c r="H179" s="146"/>
      <c r="I179" s="146"/>
      <c r="J179" s="146"/>
    </row>
    <row r="180" spans="1:10" ht="28.5">
      <c r="A180" s="85" t="s">
        <v>358</v>
      </c>
      <c r="B180" s="83" t="s">
        <v>480</v>
      </c>
      <c r="C180" s="79" t="s">
        <v>36</v>
      </c>
      <c r="D180" s="146"/>
      <c r="E180" s="146"/>
      <c r="F180" s="146"/>
      <c r="G180" s="146"/>
      <c r="H180" s="146"/>
      <c r="I180" s="146"/>
      <c r="J180" s="146"/>
    </row>
    <row r="181" spans="1:10" ht="28.5">
      <c r="A181" s="85" t="s">
        <v>360</v>
      </c>
      <c r="B181" s="83" t="s">
        <v>481</v>
      </c>
      <c r="C181" s="79" t="s">
        <v>36</v>
      </c>
      <c r="D181" s="146"/>
      <c r="E181" s="146"/>
      <c r="F181" s="146"/>
      <c r="G181" s="146"/>
      <c r="H181" s="146"/>
      <c r="I181" s="146"/>
      <c r="J181" s="146"/>
    </row>
    <row r="182" spans="1:10" ht="28.5">
      <c r="A182" s="85" t="s">
        <v>362</v>
      </c>
      <c r="B182" s="82" t="s">
        <v>363</v>
      </c>
      <c r="C182" s="79" t="s">
        <v>36</v>
      </c>
      <c r="D182" s="146"/>
      <c r="E182" s="146"/>
      <c r="F182" s="146"/>
      <c r="G182" s="146"/>
      <c r="H182" s="146"/>
      <c r="I182" s="146"/>
      <c r="J182" s="146"/>
    </row>
    <row r="183" spans="1:10" ht="28.5">
      <c r="A183" s="85" t="s">
        <v>364</v>
      </c>
      <c r="B183" s="82" t="s">
        <v>365</v>
      </c>
      <c r="C183" s="79" t="s">
        <v>36</v>
      </c>
      <c r="D183" s="146"/>
      <c r="E183" s="146"/>
      <c r="F183" s="146"/>
      <c r="G183" s="146"/>
      <c r="H183" s="146"/>
      <c r="I183" s="146"/>
      <c r="J183" s="146"/>
    </row>
    <row r="184" spans="1:10">
      <c r="A184" s="85" t="s">
        <v>366</v>
      </c>
      <c r="B184" s="82" t="s">
        <v>367</v>
      </c>
      <c r="C184" s="79" t="s">
        <v>36</v>
      </c>
      <c r="D184" s="146"/>
      <c r="E184" s="146"/>
      <c r="F184" s="146"/>
      <c r="G184" s="146"/>
      <c r="H184" s="146"/>
      <c r="I184" s="146"/>
      <c r="J184" s="146"/>
    </row>
    <row r="185" spans="1:10" ht="15">
      <c r="A185" s="72" t="s">
        <v>368</v>
      </c>
      <c r="B185" s="81" t="s">
        <v>369</v>
      </c>
      <c r="C185" s="73"/>
      <c r="D185" s="146"/>
      <c r="E185" s="146"/>
      <c r="F185" s="146"/>
      <c r="G185" s="146"/>
      <c r="H185" s="146"/>
      <c r="I185" s="146"/>
      <c r="J185" s="146"/>
    </row>
    <row r="186" spans="1:10" ht="42.75">
      <c r="A186" s="85" t="s">
        <v>370</v>
      </c>
      <c r="B186" s="83" t="s">
        <v>482</v>
      </c>
      <c r="C186" s="79" t="s">
        <v>36</v>
      </c>
      <c r="D186" s="146"/>
      <c r="E186" s="146"/>
      <c r="F186" s="146"/>
      <c r="G186" s="146"/>
      <c r="H186" s="146"/>
      <c r="I186" s="146"/>
      <c r="J186" s="146"/>
    </row>
    <row r="187" spans="1:10" ht="28.5">
      <c r="A187" s="85" t="s">
        <v>372</v>
      </c>
      <c r="B187" s="83" t="s">
        <v>483</v>
      </c>
      <c r="C187" s="79" t="s">
        <v>36</v>
      </c>
      <c r="D187" s="146"/>
      <c r="E187" s="146"/>
      <c r="F187" s="146"/>
      <c r="G187" s="146"/>
      <c r="H187" s="146"/>
      <c r="I187" s="146"/>
      <c r="J187" s="146"/>
    </row>
    <row r="188" spans="1:10" ht="28.5">
      <c r="A188" s="85" t="s">
        <v>374</v>
      </c>
      <c r="B188" s="83" t="s">
        <v>484</v>
      </c>
      <c r="C188" s="79" t="s">
        <v>36</v>
      </c>
      <c r="D188" s="146"/>
      <c r="E188" s="146"/>
      <c r="F188" s="146"/>
      <c r="G188" s="146"/>
      <c r="H188" s="146"/>
      <c r="I188" s="146"/>
      <c r="J188" s="146"/>
    </row>
    <row r="189" spans="1:10">
      <c r="A189" s="85" t="s">
        <v>376</v>
      </c>
      <c r="B189" s="82" t="s">
        <v>377</v>
      </c>
      <c r="C189" s="79" t="s">
        <v>36</v>
      </c>
      <c r="D189" s="146"/>
      <c r="E189" s="146"/>
      <c r="F189" s="146"/>
      <c r="G189" s="146"/>
      <c r="H189" s="146"/>
      <c r="I189" s="146"/>
      <c r="J189" s="146"/>
    </row>
    <row r="190" spans="1:10" ht="28.5">
      <c r="A190" s="85" t="s">
        <v>378</v>
      </c>
      <c r="B190" s="83" t="s">
        <v>379</v>
      </c>
      <c r="C190" s="79" t="s">
        <v>36</v>
      </c>
      <c r="D190" s="146"/>
      <c r="E190" s="146"/>
      <c r="F190" s="146"/>
      <c r="G190" s="146"/>
      <c r="H190" s="146"/>
      <c r="I190" s="146"/>
      <c r="J190" s="146"/>
    </row>
    <row r="191" spans="1:10">
      <c r="A191" s="85" t="s">
        <v>380</v>
      </c>
      <c r="B191" s="82" t="s">
        <v>346</v>
      </c>
      <c r="C191" s="79" t="s">
        <v>36</v>
      </c>
      <c r="D191" s="146"/>
      <c r="E191" s="146"/>
      <c r="F191" s="146"/>
      <c r="G191" s="146"/>
      <c r="H191" s="146"/>
      <c r="I191" s="146"/>
      <c r="J191" s="146"/>
    </row>
    <row r="192" spans="1:10" ht="28.5">
      <c r="A192" s="85" t="s">
        <v>381</v>
      </c>
      <c r="B192" s="82" t="s">
        <v>365</v>
      </c>
      <c r="C192" s="79" t="s">
        <v>36</v>
      </c>
      <c r="D192" s="146"/>
      <c r="E192" s="146"/>
      <c r="F192" s="146"/>
      <c r="G192" s="146"/>
      <c r="H192" s="146"/>
      <c r="I192" s="146"/>
      <c r="J192" s="146"/>
    </row>
    <row r="193" spans="1:10" ht="28.5">
      <c r="A193" s="85" t="s">
        <v>382</v>
      </c>
      <c r="B193" s="83" t="s">
        <v>485</v>
      </c>
      <c r="C193" s="79" t="s">
        <v>36</v>
      </c>
      <c r="D193" s="146"/>
      <c r="E193" s="146"/>
      <c r="F193" s="146"/>
      <c r="G193" s="146"/>
      <c r="H193" s="146"/>
      <c r="I193" s="146"/>
      <c r="J193" s="146"/>
    </row>
    <row r="194" spans="1:10" ht="15">
      <c r="A194" s="72" t="s">
        <v>384</v>
      </c>
      <c r="B194" s="81" t="s">
        <v>385</v>
      </c>
      <c r="C194" s="73"/>
      <c r="D194" s="146"/>
      <c r="E194" s="146"/>
      <c r="F194" s="146"/>
      <c r="G194" s="146"/>
      <c r="H194" s="146"/>
      <c r="I194" s="146"/>
      <c r="J194" s="146"/>
    </row>
    <row r="195" spans="1:10" ht="28.5">
      <c r="A195" s="85" t="s">
        <v>386</v>
      </c>
      <c r="B195" s="82" t="s">
        <v>387</v>
      </c>
      <c r="C195" s="79" t="s">
        <v>36</v>
      </c>
      <c r="D195" s="146"/>
      <c r="E195" s="146"/>
      <c r="F195" s="146"/>
      <c r="G195" s="146"/>
      <c r="H195" s="146"/>
      <c r="I195" s="146"/>
      <c r="J195" s="146"/>
    </row>
    <row r="196" spans="1:10" ht="28.5">
      <c r="A196" s="85" t="s">
        <v>388</v>
      </c>
      <c r="B196" s="82" t="s">
        <v>389</v>
      </c>
      <c r="C196" s="79" t="s">
        <v>36</v>
      </c>
      <c r="D196" s="146"/>
      <c r="E196" s="146"/>
      <c r="F196" s="146"/>
      <c r="G196" s="146"/>
      <c r="H196" s="146"/>
      <c r="I196" s="146"/>
      <c r="J196" s="146"/>
    </row>
    <row r="197" spans="1:10" ht="28.5">
      <c r="A197" s="85" t="s">
        <v>390</v>
      </c>
      <c r="B197" s="82" t="s">
        <v>391</v>
      </c>
      <c r="C197" s="79" t="s">
        <v>36</v>
      </c>
      <c r="D197" s="146"/>
      <c r="E197" s="146"/>
      <c r="F197" s="146"/>
      <c r="G197" s="146"/>
      <c r="H197" s="146"/>
      <c r="I197" s="146"/>
      <c r="J197" s="146"/>
    </row>
    <row r="198" spans="1:10" ht="28.5">
      <c r="A198" s="85" t="s">
        <v>392</v>
      </c>
      <c r="B198" s="82" t="s">
        <v>393</v>
      </c>
      <c r="C198" s="79" t="s">
        <v>279</v>
      </c>
      <c r="D198" s="146"/>
      <c r="E198" s="146"/>
      <c r="F198" s="146"/>
      <c r="G198" s="146"/>
      <c r="H198" s="146"/>
      <c r="I198" s="146"/>
      <c r="J198" s="146"/>
    </row>
    <row r="199" spans="1:10" ht="15">
      <c r="A199" s="72" t="s">
        <v>394</v>
      </c>
      <c r="B199" s="81" t="s">
        <v>395</v>
      </c>
      <c r="C199" s="73"/>
      <c r="D199" s="146"/>
      <c r="E199" s="146"/>
      <c r="F199" s="146"/>
      <c r="G199" s="146"/>
      <c r="H199" s="146"/>
      <c r="I199" s="146"/>
      <c r="J199" s="146"/>
    </row>
    <row r="200" spans="1:10" ht="57">
      <c r="A200" s="85" t="s">
        <v>396</v>
      </c>
      <c r="B200" s="82" t="s">
        <v>397</v>
      </c>
      <c r="C200" s="79" t="s">
        <v>36</v>
      </c>
      <c r="D200" s="146"/>
      <c r="E200" s="146"/>
      <c r="F200" s="146"/>
      <c r="G200" s="146"/>
      <c r="H200" s="146"/>
      <c r="I200" s="146"/>
      <c r="J200" s="146"/>
    </row>
    <row r="201" spans="1:10" ht="28.5">
      <c r="A201" s="85" t="s">
        <v>398</v>
      </c>
      <c r="B201" s="83" t="s">
        <v>399</v>
      </c>
      <c r="C201" s="79" t="s">
        <v>60</v>
      </c>
      <c r="D201" s="146"/>
      <c r="E201" s="146"/>
      <c r="F201" s="146"/>
      <c r="G201" s="146"/>
      <c r="H201" s="146"/>
      <c r="I201" s="146"/>
      <c r="J201" s="146"/>
    </row>
    <row r="202" spans="1:10" ht="28.5">
      <c r="A202" s="85" t="s">
        <v>400</v>
      </c>
      <c r="B202" s="83" t="s">
        <v>486</v>
      </c>
      <c r="C202" s="79" t="s">
        <v>60</v>
      </c>
      <c r="D202" s="146"/>
      <c r="E202" s="146"/>
      <c r="F202" s="146"/>
      <c r="G202" s="146"/>
      <c r="H202" s="146"/>
      <c r="I202" s="146"/>
      <c r="J202" s="146"/>
    </row>
    <row r="203" spans="1:10" ht="42.75">
      <c r="A203" s="85" t="s">
        <v>402</v>
      </c>
      <c r="B203" s="82" t="s">
        <v>403</v>
      </c>
      <c r="C203" s="79" t="s">
        <v>36</v>
      </c>
      <c r="D203" s="146"/>
      <c r="E203" s="146"/>
      <c r="F203" s="146"/>
      <c r="G203" s="146"/>
      <c r="H203" s="146"/>
      <c r="I203" s="146"/>
      <c r="J203" s="146"/>
    </row>
    <row r="204" spans="1:10" ht="42.75">
      <c r="A204" s="85" t="s">
        <v>404</v>
      </c>
      <c r="B204" s="82" t="s">
        <v>405</v>
      </c>
      <c r="C204" s="79" t="s">
        <v>36</v>
      </c>
      <c r="D204" s="146"/>
      <c r="E204" s="146"/>
      <c r="F204" s="146"/>
      <c r="G204" s="146"/>
      <c r="H204" s="146"/>
      <c r="I204" s="146"/>
      <c r="J204" s="146"/>
    </row>
    <row r="205" spans="1:10" ht="15">
      <c r="A205" s="90">
        <v>11</v>
      </c>
      <c r="B205" s="91" t="s">
        <v>406</v>
      </c>
      <c r="C205" s="92"/>
      <c r="D205" s="146"/>
      <c r="E205" s="146"/>
      <c r="F205" s="146"/>
      <c r="G205" s="146"/>
      <c r="H205" s="146"/>
      <c r="I205" s="146"/>
      <c r="J205" s="146"/>
    </row>
    <row r="206" spans="1:10">
      <c r="A206" s="77" t="s">
        <v>407</v>
      </c>
      <c r="B206" s="82" t="s">
        <v>408</v>
      </c>
      <c r="C206" s="79" t="s">
        <v>60</v>
      </c>
      <c r="D206" s="146"/>
      <c r="E206" s="146"/>
      <c r="F206" s="146"/>
      <c r="G206" s="146"/>
      <c r="H206" s="146"/>
      <c r="I206" s="146"/>
      <c r="J206" s="146"/>
    </row>
    <row r="207" spans="1:10" ht="28.5">
      <c r="A207" s="77" t="s">
        <v>409</v>
      </c>
      <c r="B207" s="82" t="s">
        <v>410</v>
      </c>
      <c r="C207" s="79" t="s">
        <v>36</v>
      </c>
      <c r="D207" s="146"/>
      <c r="E207" s="146"/>
      <c r="F207" s="146"/>
      <c r="G207" s="146"/>
      <c r="H207" s="146"/>
      <c r="I207" s="146"/>
      <c r="J207" s="146"/>
    </row>
    <row r="208" spans="1:10">
      <c r="A208" s="77" t="s">
        <v>411</v>
      </c>
      <c r="B208" s="82" t="s">
        <v>412</v>
      </c>
      <c r="C208" s="79" t="s">
        <v>36</v>
      </c>
      <c r="D208" s="146"/>
      <c r="E208" s="146"/>
      <c r="F208" s="146"/>
      <c r="G208" s="146"/>
      <c r="H208" s="146"/>
      <c r="I208" s="146"/>
      <c r="J208" s="146"/>
    </row>
    <row r="209" spans="1:10" ht="15">
      <c r="A209" s="90">
        <v>12</v>
      </c>
      <c r="B209" s="91" t="s">
        <v>413</v>
      </c>
      <c r="C209" s="92"/>
      <c r="D209" s="146"/>
      <c r="E209" s="146"/>
      <c r="F209" s="146"/>
      <c r="G209" s="146"/>
      <c r="H209" s="146"/>
      <c r="I209" s="146"/>
      <c r="J209" s="146"/>
    </row>
    <row r="210" spans="1:10" ht="57">
      <c r="A210" s="77" t="s">
        <v>414</v>
      </c>
      <c r="B210" s="83" t="s">
        <v>415</v>
      </c>
      <c r="C210" s="79" t="s">
        <v>36</v>
      </c>
      <c r="D210" s="146"/>
      <c r="E210" s="146"/>
      <c r="F210" s="146"/>
      <c r="G210" s="146"/>
      <c r="H210" s="146"/>
      <c r="I210" s="146"/>
      <c r="J210" s="146"/>
    </row>
    <row r="211" spans="1:10" ht="42.75">
      <c r="A211" s="77" t="s">
        <v>416</v>
      </c>
      <c r="B211" s="83" t="s">
        <v>417</v>
      </c>
      <c r="C211" s="79" t="s">
        <v>36</v>
      </c>
      <c r="D211" s="146"/>
      <c r="E211" s="146"/>
      <c r="F211" s="146"/>
      <c r="G211" s="146"/>
      <c r="H211" s="146"/>
      <c r="I211" s="146"/>
      <c r="J211" s="146"/>
    </row>
    <row r="212" spans="1:10" ht="42.75">
      <c r="A212" s="77" t="s">
        <v>418</v>
      </c>
      <c r="B212" s="83" t="s">
        <v>419</v>
      </c>
      <c r="C212" s="79" t="s">
        <v>36</v>
      </c>
      <c r="D212" s="146"/>
      <c r="E212" s="146"/>
      <c r="F212" s="146"/>
      <c r="G212" s="146"/>
      <c r="H212" s="146"/>
      <c r="I212" s="146"/>
      <c r="J212" s="146"/>
    </row>
    <row r="213" spans="1:10" ht="57">
      <c r="A213" s="77" t="s">
        <v>420</v>
      </c>
      <c r="B213" s="82" t="s">
        <v>421</v>
      </c>
      <c r="C213" s="79" t="s">
        <v>36</v>
      </c>
      <c r="D213" s="146"/>
      <c r="E213" s="146"/>
      <c r="F213" s="146"/>
      <c r="G213" s="146"/>
      <c r="H213" s="146"/>
      <c r="I213" s="146"/>
      <c r="J213" s="146"/>
    </row>
    <row r="214" spans="1:10" ht="42.75">
      <c r="A214" s="77" t="s">
        <v>422</v>
      </c>
      <c r="B214" s="83" t="s">
        <v>487</v>
      </c>
      <c r="C214" s="79" t="s">
        <v>36</v>
      </c>
      <c r="D214" s="146"/>
      <c r="E214" s="146"/>
      <c r="F214" s="146"/>
      <c r="G214" s="146"/>
      <c r="H214" s="146"/>
      <c r="I214" s="146"/>
      <c r="J214" s="146"/>
    </row>
    <row r="215" spans="1:10" ht="42.75">
      <c r="A215" s="77" t="s">
        <v>424</v>
      </c>
      <c r="B215" s="83" t="s">
        <v>425</v>
      </c>
      <c r="C215" s="79" t="s">
        <v>36</v>
      </c>
      <c r="D215" s="146"/>
      <c r="E215" s="146"/>
      <c r="F215" s="146"/>
      <c r="G215" s="146"/>
      <c r="H215" s="146"/>
      <c r="I215" s="146"/>
      <c r="J215" s="146"/>
    </row>
    <row r="216" spans="1:10" ht="15">
      <c r="A216" s="90">
        <v>13</v>
      </c>
      <c r="B216" s="91" t="s">
        <v>426</v>
      </c>
      <c r="C216" s="92"/>
      <c r="D216" s="146"/>
      <c r="E216" s="146"/>
      <c r="F216" s="146"/>
      <c r="G216" s="146"/>
      <c r="H216" s="146"/>
      <c r="I216" s="146"/>
      <c r="J216" s="146"/>
    </row>
    <row r="217" spans="1:10">
      <c r="A217" s="77" t="s">
        <v>427</v>
      </c>
      <c r="B217" s="82" t="s">
        <v>428</v>
      </c>
      <c r="C217" s="79" t="s">
        <v>351</v>
      </c>
      <c r="D217" s="146"/>
      <c r="E217" s="146"/>
      <c r="F217" s="146"/>
      <c r="G217" s="146"/>
      <c r="H217" s="146"/>
      <c r="I217" s="146"/>
      <c r="J217" s="146"/>
    </row>
    <row r="218" spans="1:10">
      <c r="A218" s="77" t="s">
        <v>429</v>
      </c>
      <c r="B218" s="82" t="s">
        <v>430</v>
      </c>
      <c r="C218" s="79" t="s">
        <v>36</v>
      </c>
      <c r="D218" s="146"/>
      <c r="E218" s="146"/>
      <c r="F218" s="146"/>
      <c r="G218" s="146"/>
      <c r="H218" s="146"/>
      <c r="I218" s="146"/>
      <c r="J218" s="146"/>
    </row>
    <row r="219" spans="1:10">
      <c r="A219" s="77" t="s">
        <v>431</v>
      </c>
      <c r="B219" s="82" t="s">
        <v>432</v>
      </c>
      <c r="C219" s="79" t="s">
        <v>27</v>
      </c>
      <c r="D219" s="146"/>
      <c r="E219" s="146"/>
      <c r="F219" s="146"/>
      <c r="G219" s="146"/>
      <c r="H219" s="146"/>
      <c r="I219" s="146"/>
      <c r="J219" s="146"/>
    </row>
    <row r="220" spans="1:10" ht="28.5">
      <c r="A220" s="77" t="s">
        <v>433</v>
      </c>
      <c r="B220" s="82" t="s">
        <v>434</v>
      </c>
      <c r="C220" s="79" t="s">
        <v>435</v>
      </c>
      <c r="D220" s="146"/>
      <c r="E220" s="146"/>
      <c r="F220" s="146"/>
      <c r="G220" s="146"/>
      <c r="H220" s="146"/>
      <c r="I220" s="146"/>
      <c r="J220" s="146"/>
    </row>
    <row r="221" spans="1:10" ht="28.5">
      <c r="A221" s="77" t="s">
        <v>436</v>
      </c>
      <c r="B221" s="82" t="s">
        <v>437</v>
      </c>
      <c r="C221" s="79" t="s">
        <v>438</v>
      </c>
      <c r="D221" s="146"/>
      <c r="E221" s="146"/>
      <c r="F221" s="146"/>
      <c r="G221" s="146"/>
      <c r="H221" s="146"/>
      <c r="I221" s="146"/>
      <c r="J221" s="146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40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2A227-0B28-44E2-88EA-64310F219E6A}">
  <sheetPr>
    <tabColor theme="5" tint="-0.249977111117893"/>
  </sheetPr>
  <dimension ref="A2:M233"/>
  <sheetViews>
    <sheetView showGridLines="0" view="pageBreakPreview" topLeftCell="C1" zoomScale="80" zoomScaleNormal="80" zoomScaleSheetLayoutView="80" zoomScalePageLayoutView="80" workbookViewId="0">
      <selection activeCell="F58" sqref="F58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"/>
      <c r="M2" s="2"/>
    </row>
    <row r="3" spans="2:13" s="3" customFormat="1" ht="18">
      <c r="B3" s="129" t="s">
        <v>1</v>
      </c>
      <c r="C3" s="130"/>
      <c r="D3" s="130"/>
      <c r="E3" s="130"/>
      <c r="F3" s="130"/>
      <c r="G3" s="130"/>
      <c r="H3" s="130"/>
      <c r="I3" s="130"/>
      <c r="J3" s="130"/>
      <c r="K3" s="131"/>
      <c r="L3" s="1"/>
      <c r="M3" s="2"/>
    </row>
    <row r="4" spans="2:13" s="5" customFormat="1" ht="15">
      <c r="B4" s="132" t="s">
        <v>2</v>
      </c>
      <c r="C4" s="133"/>
      <c r="D4" s="133" t="s">
        <v>3</v>
      </c>
      <c r="E4" s="133"/>
      <c r="F4" s="133"/>
      <c r="G4" s="133"/>
      <c r="H4" s="133"/>
      <c r="I4" s="133" t="s">
        <v>500</v>
      </c>
      <c r="J4" s="133"/>
      <c r="K4" s="134"/>
      <c r="L4" s="4"/>
    </row>
    <row r="5" spans="2:13" s="5" customFormat="1" ht="15">
      <c r="B5" s="125" t="s">
        <v>5</v>
      </c>
      <c r="C5" s="126"/>
      <c r="D5" s="126" t="s">
        <v>6</v>
      </c>
      <c r="E5" s="126"/>
      <c r="F5" s="126"/>
      <c r="G5" s="126"/>
      <c r="H5" s="126"/>
      <c r="I5" s="126" t="s">
        <v>501</v>
      </c>
      <c r="J5" s="126"/>
      <c r="K5" s="127"/>
      <c r="L5" s="4"/>
    </row>
    <row r="6" spans="2:13" s="5" customFormat="1" ht="15">
      <c r="B6" s="125" t="s">
        <v>8</v>
      </c>
      <c r="C6" s="126"/>
      <c r="D6" s="126" t="s">
        <v>9</v>
      </c>
      <c r="E6" s="126"/>
      <c r="F6" s="126"/>
      <c r="G6" s="126"/>
      <c r="H6" s="126"/>
      <c r="I6" s="126" t="s">
        <v>502</v>
      </c>
      <c r="J6" s="126"/>
      <c r="K6" s="127"/>
      <c r="L6" s="4"/>
    </row>
    <row r="7" spans="2:13" s="5" customFormat="1" ht="15">
      <c r="B7" s="125" t="s">
        <v>11</v>
      </c>
      <c r="C7" s="126"/>
      <c r="D7" s="126" t="s">
        <v>12</v>
      </c>
      <c r="E7" s="126"/>
      <c r="F7" s="126"/>
      <c r="G7" s="126"/>
      <c r="H7" s="126"/>
      <c r="I7" s="6" t="s">
        <v>13</v>
      </c>
      <c r="J7" s="8">
        <f>J229</f>
        <v>68674.454399999988</v>
      </c>
      <c r="K7" s="7"/>
      <c r="L7" s="4"/>
    </row>
    <row r="8" spans="2:13" s="5" customFormat="1" ht="15">
      <c r="B8" s="125"/>
      <c r="C8" s="126"/>
      <c r="D8" s="140"/>
      <c r="E8" s="140"/>
      <c r="F8" s="140"/>
      <c r="G8" s="140"/>
      <c r="H8" s="140"/>
      <c r="I8" s="141"/>
      <c r="J8" s="141"/>
      <c r="K8" s="142"/>
      <c r="L8" s="4"/>
    </row>
    <row r="9" spans="2:13" s="5" customFormat="1" ht="15.75">
      <c r="B9" s="135" t="s">
        <v>14</v>
      </c>
      <c r="C9" s="135"/>
      <c r="D9" s="135"/>
      <c r="E9" s="135"/>
      <c r="F9" s="135"/>
      <c r="G9" s="135"/>
      <c r="H9" s="135"/>
      <c r="I9" s="135"/>
      <c r="J9" s="135"/>
      <c r="K9" s="13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03'!K5</f>
        <v>0</v>
      </c>
      <c r="H12" s="27">
        <f>G12+'[2]BM 02'!H12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03'!K6</f>
        <v>0</v>
      </c>
      <c r="H13" s="27">
        <f>G13+'[2]BM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03'!K7</f>
        <v>0</v>
      </c>
      <c r="H14" s="27">
        <f>G14+'[2]BM 02'!H14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03'!K8</f>
        <v>0</v>
      </c>
      <c r="H15" s="27">
        <f>G15+'[2]BM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03'!K9</f>
        <v>0</v>
      </c>
      <c r="H16" s="27">
        <f>G16+'[2]BM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03'!K10</f>
        <v>0</v>
      </c>
      <c r="H17" s="27">
        <f>G17+'[2]BM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03'!K11</f>
        <v>0</v>
      </c>
      <c r="H18" s="27">
        <f>G18+'[2]BM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03'!K12</f>
        <v>0</v>
      </c>
      <c r="H19" s="27">
        <f>G19+'[2]BM 02'!H19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03'!K14</f>
        <v>0</v>
      </c>
      <c r="H21" s="27">
        <f>G21+'[2]BM 02'!H21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03'!K15</f>
        <v>0</v>
      </c>
      <c r="H22" s="27">
        <f>G22+'[2]BM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03'!K16</f>
        <v>0</v>
      </c>
      <c r="H23" s="27">
        <f>G23+'[2]BM 02'!H23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03'!K17</f>
        <v>0</v>
      </c>
      <c r="H24" s="27">
        <f>G24+'[2]BM 02'!H24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03'!K19</f>
        <v>0</v>
      </c>
      <c r="H26" s="27">
        <f>G26+'[2]BM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03'!K20</f>
        <v>0</v>
      </c>
      <c r="H27" s="27">
        <f>G27+'[2]BM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03'!K21</f>
        <v>0</v>
      </c>
      <c r="H28" s="27">
        <f>G28+'[2]BM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03'!K22</f>
        <v>0</v>
      </c>
      <c r="H29" s="27">
        <f>G29+'[2]BM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03'!K23</f>
        <v>0</v>
      </c>
      <c r="H30" s="27">
        <f>G30+'[2]BM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03'!K24</f>
        <v>0</v>
      </c>
      <c r="H31" s="27">
        <f>G31+'[2]BM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26">
        <f>'[2]Memória 03'!K26</f>
        <v>0</v>
      </c>
      <c r="H33" s="27">
        <f>G33+'[2]BM 02'!H33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03'!K27</f>
        <v>0</v>
      </c>
      <c r="H34" s="27">
        <f>G34+'[2]BM 02'!H34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03'!K28</f>
        <v>0</v>
      </c>
      <c r="H35" s="27">
        <f>G35+'[2]BM 02'!H35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03'!K29</f>
        <v>0</v>
      </c>
      <c r="H36" s="27">
        <f>G36+'[2]BM 02'!H36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03'!K30</f>
        <v>0</v>
      </c>
      <c r="H37" s="27">
        <f>G37+'[2]BM 02'!H37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03'!K31</f>
        <v>0</v>
      </c>
      <c r="H38" s="27">
        <f>G38+'[2]BM 02'!H38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26">
        <f>'[2]Memória 03'!K32</f>
        <v>0</v>
      </c>
      <c r="H39" s="27">
        <f>G39+'[2]BM 02'!H39</f>
        <v>0</v>
      </c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03'!K33</f>
        <v>0</v>
      </c>
      <c r="H40" s="27">
        <f>G40+'[2]BM 02'!H40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03'!K34</f>
        <v>0</v>
      </c>
      <c r="H41" s="27">
        <f>G41+'[2]BM 02'!H41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03'!K35</f>
        <v>0</v>
      </c>
      <c r="H42" s="27">
        <f>G42+'[2]BM 02'!H42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03'!K36</f>
        <v>0</v>
      </c>
      <c r="H43" s="27">
        <f>G43+'[2]BM 02'!H43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03'!K37</f>
        <v>0</v>
      </c>
      <c r="H44" s="27">
        <f>G44+'[2]BM 02'!H44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03'!K38</f>
        <v>0</v>
      </c>
      <c r="H45" s="27">
        <f>G45+'[2]BM 02'!H45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03'!K39</f>
        <v>0</v>
      </c>
      <c r="H46" s="27">
        <f>G46+'[2]BM 02'!H46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03'!K40</f>
        <v>0</v>
      </c>
      <c r="H47" s="27">
        <f>G47+'[2]BM 02'!H47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26">
        <f>'[2]Memória 03'!K41</f>
        <v>0</v>
      </c>
      <c r="H48" s="27">
        <f>G48+'[2]BM 02'!H48</f>
        <v>0</v>
      </c>
      <c r="I48" s="34">
        <f>I49+I51</f>
        <v>48988.743999999999</v>
      </c>
      <c r="J48" s="34">
        <f>SUBTOTAL(9,J49:J51)</f>
        <v>16914.631999999998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03'!K42</f>
        <v>284.95</v>
      </c>
      <c r="H49" s="27">
        <f>G49+'[2]BM 02'!H49</f>
        <v>702.79</v>
      </c>
      <c r="I49" s="28">
        <f>$E49*F49</f>
        <v>46948.417600000001</v>
      </c>
      <c r="J49" s="28">
        <f t="shared" ref="J49:K51" si="8">$E49*G49</f>
        <v>16914.631999999998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03'!K43</f>
        <v>0</v>
      </c>
      <c r="H50" s="27">
        <f>G50+'[2]BM 02'!H50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03'!K44</f>
        <v>0</v>
      </c>
      <c r="H51" s="27">
        <f>G51+'[2]BM 02'!H51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03'!K46</f>
        <v>0</v>
      </c>
      <c r="H53" s="27">
        <f>G53+'[2]BM 02'!H53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03'!K47</f>
        <v>0</v>
      </c>
      <c r="H54" s="27">
        <f>G54+'[2]BM 02'!H54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03'!K48</f>
        <v>0</v>
      </c>
      <c r="H55" s="27">
        <f>G55+'[2]BM 02'!H55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50072.582399999999</v>
      </c>
      <c r="K56" s="34">
        <f>SUBTOTAL(9,K57:K228)</f>
        <v>50072.582399999999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'[2]Memória 03'!K50</f>
        <v>0</v>
      </c>
      <c r="H57" s="27">
        <f>G57+'[2]BM 02'!H57</f>
        <v>0</v>
      </c>
      <c r="I57" s="41">
        <f>SUM(I58:I67)</f>
        <v>55055.659899999991</v>
      </c>
      <c r="J57" s="41">
        <f>SUBTOTAL(9,J58:J60)</f>
        <v>4481.0999999999995</v>
      </c>
      <c r="K57" s="41">
        <f>SUBTOTAL(9,K58:K60)</f>
        <v>4481.0999999999995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'[2]Memória 03'!K51</f>
        <v>117</v>
      </c>
      <c r="H58" s="27">
        <f>G58+'[2]BM 02'!H58</f>
        <v>117</v>
      </c>
      <c r="I58" s="28">
        <f t="shared" ref="I58:K67" si="12">$E58*F58</f>
        <v>8975.6049999999996</v>
      </c>
      <c r="J58" s="28">
        <f t="shared" si="12"/>
        <v>4481.0999999999995</v>
      </c>
      <c r="K58" s="28">
        <f t="shared" si="12"/>
        <v>4481.0999999999995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03'!K52</f>
        <v>0</v>
      </c>
      <c r="H59" s="27">
        <f>G59+'[2]BM 02'!H59</f>
        <v>0</v>
      </c>
      <c r="I59" s="28">
        <f t="shared" si="12"/>
        <v>4586.6959999999999</v>
      </c>
      <c r="J59" s="28">
        <f t="shared" si="12"/>
        <v>0</v>
      </c>
      <c r="K59" s="28">
        <f t="shared" si="12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03'!K53</f>
        <v>0</v>
      </c>
      <c r="H60" s="27">
        <f>G60+'[2]BM 02'!H60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03'!K54</f>
        <v>0</v>
      </c>
      <c r="H61" s="27">
        <f>G61+'[2]BM 02'!H61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03'!K55</f>
        <v>0</v>
      </c>
      <c r="H62" s="27">
        <f>G62+'[2]BM 02'!H62</f>
        <v>0</v>
      </c>
      <c r="I62" s="28">
        <f t="shared" si="12"/>
        <v>1510.8</v>
      </c>
      <c r="J62" s="28">
        <f t="shared" si="12"/>
        <v>0</v>
      </c>
      <c r="K62" s="28">
        <f t="shared" si="12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03'!K56</f>
        <v>0</v>
      </c>
      <c r="H63" s="27">
        <f>G63+'[2]BM 02'!H63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03'!K57</f>
        <v>0</v>
      </c>
      <c r="H64" s="27">
        <f>G64+'[2]BM 02'!H64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03'!K58</f>
        <v>0</v>
      </c>
      <c r="H65" s="27">
        <f>G65+'[2]BM 02'!H65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03'!K59</f>
        <v>0</v>
      </c>
      <c r="H66" s="27">
        <f>G66+'[2]BM 02'!H66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03'!K60</f>
        <v>0</v>
      </c>
      <c r="H67" s="27">
        <f>G67+'[2]BM 02'!H67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'[2]Memória 03'!K61</f>
        <v>0</v>
      </c>
      <c r="H68" s="27">
        <f>G68+'[2]BM 02'!H68</f>
        <v>0</v>
      </c>
      <c r="I68" s="41">
        <f>SUM(I69:I76)</f>
        <v>88744.272500000021</v>
      </c>
      <c r="J68" s="41">
        <f>SUBTOTAL(9,J69:J71)</f>
        <v>34960.162400000001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03'!K62</f>
        <v>678.77</v>
      </c>
      <c r="H69" s="27">
        <f>G69+'[2]BM 02'!H69</f>
        <v>678.77</v>
      </c>
      <c r="I69" s="28">
        <f t="shared" ref="I69:K76" si="13">$E69*F69</f>
        <v>3061.2526999999995</v>
      </c>
      <c r="J69" s="28">
        <f t="shared" si="13"/>
        <v>3061.2526999999995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03'!K63</f>
        <v>638.87000000000012</v>
      </c>
      <c r="H70" s="27">
        <f>G70+'[2]BM 02'!H70</f>
        <v>638.87000000000012</v>
      </c>
      <c r="I70" s="28">
        <f t="shared" si="13"/>
        <v>2724.0911999999998</v>
      </c>
      <c r="J70" s="28">
        <f t="shared" si="13"/>
        <v>1935.7761000000003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03'!K64</f>
        <v>1317.64</v>
      </c>
      <c r="H71" s="27">
        <f>G71+'[2]BM 02'!H71</f>
        <v>1317.64</v>
      </c>
      <c r="I71" s="28">
        <f t="shared" si="13"/>
        <v>35879.399399999995</v>
      </c>
      <c r="J71" s="28">
        <f t="shared" si="13"/>
        <v>29963.133600000001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03'!K65</f>
        <v>0</v>
      </c>
      <c r="H72" s="27">
        <f>G72+'[2]BM 02'!H72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03'!K66</f>
        <v>0</v>
      </c>
      <c r="H73" s="27">
        <f>G73+'[2]BM 02'!H73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03'!K67</f>
        <v>0</v>
      </c>
      <c r="H74" s="27">
        <f>G74+'[2]BM 02'!H74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03'!K68</f>
        <v>0</v>
      </c>
      <c r="H75" s="27">
        <f>G75+'[2]BM 02'!H75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03'!K69</f>
        <v>0</v>
      </c>
      <c r="H76" s="27">
        <f>G76+'[2]BM 02'!H76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'[2]Memória 03'!K70</f>
        <v>0</v>
      </c>
      <c r="H77" s="27">
        <f>G77+'[2]BM 02'!H77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03'!K71</f>
        <v>0</v>
      </c>
      <c r="H78" s="27">
        <f>G78+'[2]BM 02'!H78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03'!K72</f>
        <v>0</v>
      </c>
      <c r="H79" s="27">
        <f>G79+'[2]BM 02'!H79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03'!K73</f>
        <v>0</v>
      </c>
      <c r="H80" s="27">
        <f>G80+'[2]BM 02'!H80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03'!K74</f>
        <v>0</v>
      </c>
      <c r="H81" s="27">
        <f>G81+'[2]BM 02'!H81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03'!K75</f>
        <v>0</v>
      </c>
      <c r="H82" s="27">
        <f>G82+'[2]BM 02'!H82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03'!K76</f>
        <v>0</v>
      </c>
      <c r="H83" s="27">
        <f>G83+'[2]BM 02'!H83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36" t="s">
        <v>161</v>
      </c>
      <c r="D84" s="136"/>
      <c r="E84" s="46"/>
      <c r="F84" s="46"/>
      <c r="G84" s="26">
        <f>'[2]Memória 03'!K77</f>
        <v>0</v>
      </c>
      <c r="H84" s="27">
        <f>G84+'[2]BM 02'!H84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03'!K78</f>
        <v>0</v>
      </c>
      <c r="H85" s="27">
        <f>G85+'[2]BM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'[2]Memória 03'!K80</f>
        <v>0</v>
      </c>
      <c r="H87" s="27">
        <f>G87+'[2]BM 02'!H87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03'!K81</f>
        <v>0</v>
      </c>
      <c r="H88" s="27">
        <f>G88+'[2]BM 02'!H88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03'!K82</f>
        <v>0</v>
      </c>
      <c r="H89" s="27">
        <f>G89+'[2]BM 02'!H89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03'!K83</f>
        <v>0</v>
      </c>
      <c r="H90" s="27">
        <f>G90+'[2]BM 02'!H90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03'!K84</f>
        <v>0</v>
      </c>
      <c r="H91" s="27">
        <f>G91+'[2]BM 02'!H91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03'!K85</f>
        <v>0</v>
      </c>
      <c r="H92" s="27">
        <f>G92+'[2]BM 02'!H92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03'!K86</f>
        <v>0</v>
      </c>
      <c r="H93" s="27">
        <f>G93+'[2]BM 02'!H93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03'!K87</f>
        <v>0</v>
      </c>
      <c r="H94" s="27">
        <f>G94+'[2]BM 02'!H94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03'!K88</f>
        <v>0</v>
      </c>
      <c r="H95" s="27">
        <f>G95+'[2]BM 02'!H95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'[2]Memória 03'!K89</f>
        <v>0</v>
      </c>
      <c r="H96" s="27">
        <f>G96+'[2]BM 02'!H96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03'!K90</f>
        <v>0</v>
      </c>
      <c r="H97" s="27">
        <f>G97+'[2]BM 02'!H97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03'!K91</f>
        <v>0</v>
      </c>
      <c r="H98" s="27">
        <f>G98+'[2]BM 02'!H98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03'!K92</f>
        <v>0</v>
      </c>
      <c r="H99" s="27">
        <f>G99+'[2]BM 02'!H99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03'!K93</f>
        <v>0</v>
      </c>
      <c r="H100" s="27">
        <f>G100+'[2]BM 02'!H100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03'!K94</f>
        <v>0</v>
      </c>
      <c r="H101" s="27">
        <f>G101+'[2]BM 02'!H101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03'!K95</f>
        <v>0</v>
      </c>
      <c r="H102" s="27">
        <f>G102+'[2]BM 02'!H102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03'!K96</f>
        <v>0</v>
      </c>
      <c r="H103" s="27">
        <f>G103+'[2]BM 02'!H103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03'!K97</f>
        <v>0</v>
      </c>
      <c r="H104" s="27">
        <f>G104+'[2]BM 02'!H104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1687.24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03'!K99</f>
        <v>0</v>
      </c>
      <c r="H106" s="27">
        <f>G106+'[2]BM 02'!H106</f>
        <v>0</v>
      </c>
      <c r="I106" s="41">
        <f>I107</f>
        <v>1687.24</v>
      </c>
      <c r="J106" s="41">
        <f>SUBTOTAL(9,J107:J107)</f>
        <v>1687.24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03'!K100</f>
        <v>1</v>
      </c>
      <c r="H107" s="27">
        <f>G107+'[2]BM 02'!H107</f>
        <v>1</v>
      </c>
      <c r="I107" s="28">
        <f t="shared" ref="I107:K107" si="18">$E107*F107</f>
        <v>1687.24</v>
      </c>
      <c r="J107" s="28">
        <f t="shared" si="18"/>
        <v>1687.24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'[2]Memória 03'!K101</f>
        <v>0</v>
      </c>
      <c r="H108" s="27">
        <f>G108+'[2]BM 02'!H108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03'!K102</f>
        <v>0</v>
      </c>
      <c r="H109" s="27">
        <f>G109+'[2]BM 02'!H109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03'!K103</f>
        <v>0</v>
      </c>
      <c r="H110" s="27">
        <f>G110+'[2]BM 02'!H110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03'!K104</f>
        <v>0</v>
      </c>
      <c r="H111" s="27">
        <f>G111+'[2]BM 02'!H111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03'!K105</f>
        <v>0</v>
      </c>
      <c r="H112" s="27">
        <f>G112+'[2]BM 02'!H112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03'!K106</f>
        <v>0</v>
      </c>
      <c r="H113" s="27">
        <f>G113+'[2]BM 02'!H113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03'!K107</f>
        <v>0</v>
      </c>
      <c r="H114" s="27">
        <f>G114+'[2]BM 02'!H114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03'!K108</f>
        <v>0</v>
      </c>
      <c r="H115" s="27">
        <f>G115+'[2]BM 02'!H115</f>
        <v>0</v>
      </c>
      <c r="I115" s="28">
        <f t="shared" si="19"/>
        <v>12512</v>
      </c>
      <c r="J115" s="28">
        <f t="shared" si="19"/>
        <v>0</v>
      </c>
      <c r="K115" s="28">
        <f t="shared" si="19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03'!K109</f>
        <v>0</v>
      </c>
      <c r="H116" s="27">
        <f>G116+'[2]BM 02'!H116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03'!K110</f>
        <v>0</v>
      </c>
      <c r="H117" s="27">
        <f>G117+'[2]BM 02'!H117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03'!K111</f>
        <v>0</v>
      </c>
      <c r="H118" s="27">
        <f>G118+'[2]BM 02'!H118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03'!K112</f>
        <v>0</v>
      </c>
      <c r="H119" s="27">
        <f>G119+'[2]BM 02'!H119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03'!K113</f>
        <v>0</v>
      </c>
      <c r="H120" s="27">
        <f>G120+'[2]BM 02'!H120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03'!K114</f>
        <v>0</v>
      </c>
      <c r="H121" s="27">
        <f>G121+'[2]BM 02'!H121</f>
        <v>0</v>
      </c>
      <c r="I121" s="28">
        <f t="shared" si="19"/>
        <v>11224</v>
      </c>
      <c r="J121" s="28">
        <f t="shared" si="19"/>
        <v>0</v>
      </c>
      <c r="K121" s="28">
        <f t="shared" si="19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03'!K115</f>
        <v>0</v>
      </c>
      <c r="H122" s="27">
        <f>G122+'[2]BM 02'!H122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03'!K116</f>
        <v>0</v>
      </c>
      <c r="H123" s="27">
        <f>G123+'[2]BM 02'!H123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03'!K117</f>
        <v>0</v>
      </c>
      <c r="H124" s="27">
        <f>G124+'[2]BM 02'!H124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03'!K118</f>
        <v>0</v>
      </c>
      <c r="H125" s="27">
        <f>G125+'[2]BM 02'!H125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03'!K119</f>
        <v>0</v>
      </c>
      <c r="H126" s="27">
        <f>G126+'[2]BM 02'!H126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03'!K120</f>
        <v>0</v>
      </c>
      <c r="H127" s="27">
        <f>G127+'[2]BM 02'!H127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03'!K121</f>
        <v>0</v>
      </c>
      <c r="H128" s="27">
        <f>G128+'[2]BM 02'!H128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03'!K122</f>
        <v>0</v>
      </c>
      <c r="H129" s="27">
        <f>G129+'[2]BM 02'!H129</f>
        <v>0</v>
      </c>
      <c r="I129" s="28">
        <f t="shared" si="20"/>
        <v>5336</v>
      </c>
      <c r="J129" s="28">
        <f t="shared" si="20"/>
        <v>0</v>
      </c>
      <c r="K129" s="28">
        <f t="shared" si="20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'[2]Memória 03'!K123</f>
        <v>0</v>
      </c>
      <c r="H130" s="27">
        <f>G130+'[2]BM 02'!H130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03'!K124</f>
        <v>0</v>
      </c>
      <c r="H131" s="27">
        <f>G131+'[2]BM 02'!H131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03'!K125</f>
        <v>0</v>
      </c>
      <c r="H132" s="27">
        <f>G132+'[2]BM 02'!H132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03'!K126</f>
        <v>0</v>
      </c>
      <c r="H133" s="27">
        <f>G133+'[2]BM 02'!H133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03'!K127</f>
        <v>0</v>
      </c>
      <c r="H134" s="27">
        <f>G134+'[2]BM 02'!H134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'[2]Memória 03'!K128</f>
        <v>0</v>
      </c>
      <c r="H135" s="27">
        <f>G135+'[2]BM 02'!H135</f>
        <v>0</v>
      </c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03'!K129</f>
        <v>0</v>
      </c>
      <c r="H136" s="27">
        <f>G136+'[2]BM 02'!H136</f>
        <v>0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03'!K130</f>
        <v>0</v>
      </c>
      <c r="H137" s="27">
        <f>G137+'[2]BM 02'!H137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03'!K131</f>
        <v>0</v>
      </c>
      <c r="H138" s="27">
        <f>G138+'[2]BM 02'!H138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03'!K132</f>
        <v>0</v>
      </c>
      <c r="H139" s="27">
        <f>G139+'[2]BM 02'!H139</f>
        <v>0</v>
      </c>
      <c r="I139" s="28">
        <f t="shared" si="22"/>
        <v>165.94</v>
      </c>
      <c r="J139" s="28">
        <f t="shared" si="22"/>
        <v>0</v>
      </c>
      <c r="K139" s="28">
        <f t="shared" si="2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03'!K133</f>
        <v>0</v>
      </c>
      <c r="H140" s="27">
        <f>G140+'[2]BM 02'!H140</f>
        <v>0</v>
      </c>
      <c r="I140" s="28">
        <f t="shared" si="22"/>
        <v>95.9</v>
      </c>
      <c r="J140" s="28">
        <f t="shared" si="22"/>
        <v>0</v>
      </c>
      <c r="K140" s="28">
        <f t="shared" si="2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03'!K134</f>
        <v>0</v>
      </c>
      <c r="H141" s="27">
        <f>G141+'[2]BM 02'!H141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03'!K135</f>
        <v>0</v>
      </c>
      <c r="H142" s="27">
        <f>G142+'[2]BM 02'!H142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'[2]Memória 03'!K136</f>
        <v>0</v>
      </c>
      <c r="H143" s="27">
        <f>G143+'[2]BM 02'!H143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03'!K137</f>
        <v>0</v>
      </c>
      <c r="H144" s="27">
        <f>G144+'[2]BM 02'!H144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03'!K138</f>
        <v>0</v>
      </c>
      <c r="H145" s="27">
        <f>G145+'[2]BM 02'!H145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03'!K139</f>
        <v>0</v>
      </c>
      <c r="H146" s="27">
        <f>G146+'[2]BM 02'!H146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03'!K140</f>
        <v>0</v>
      </c>
      <c r="H147" s="27">
        <f>G147+'[2]BM 02'!H147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03'!K141</f>
        <v>0</v>
      </c>
      <c r="H148" s="27">
        <f>G148+'[2]BM 02'!H148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03'!K142</f>
        <v>0</v>
      </c>
      <c r="H149" s="27">
        <f>G149+'[2]BM 02'!H149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03'!K143</f>
        <v>0</v>
      </c>
      <c r="H150" s="27">
        <f>G150+'[2]BM 02'!H150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03'!K144</f>
        <v>0</v>
      </c>
      <c r="H151" s="27">
        <f>G151+'[2]BM 02'!H151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03'!K145</f>
        <v>0</v>
      </c>
      <c r="H152" s="27">
        <f>G152+'[2]BM 02'!H152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03'!K146</f>
        <v>0</v>
      </c>
      <c r="H153" s="27">
        <f>G153+'[2]BM 02'!H153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03'!K147</f>
        <v>0</v>
      </c>
      <c r="H154" s="27">
        <f>G154+'[2]BM 02'!H154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03'!K150</f>
        <v>0</v>
      </c>
      <c r="H157" s="27">
        <f>G157+'[2]BM 02'!H157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03'!K151</f>
        <v>0</v>
      </c>
      <c r="H158" s="27">
        <f>G158+'[2]BM 02'!H158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03'!K152</f>
        <v>0</v>
      </c>
      <c r="H159" s="27">
        <f>G159+'[2]BM 02'!H159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03'!K153</f>
        <v>0</v>
      </c>
      <c r="H160" s="27">
        <f>G160+'[2]BM 02'!H160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03'!K154</f>
        <v>0</v>
      </c>
      <c r="H161" s="27">
        <f>G161+'[2]BM 02'!H161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03'!K155</f>
        <v>0</v>
      </c>
      <c r="H162" s="27">
        <f>G162+'[2]BM 02'!H162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03'!K156</f>
        <v>0</v>
      </c>
      <c r="H163" s="27">
        <f>G163+'[2]BM 02'!H163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03'!K157</f>
        <v>0</v>
      </c>
      <c r="H164" s="27">
        <f>G164+'[2]BM 02'!H164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03'!K158</f>
        <v>0</v>
      </c>
      <c r="H165" s="27">
        <f>G165+'[2]BM 02'!H165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03'!K159</f>
        <v>0</v>
      </c>
      <c r="H166" s="27">
        <f>G166+'[2]BM 02'!H166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03'!K160</f>
        <v>0</v>
      </c>
      <c r="H167" s="27">
        <f>G167+'[2]BM 02'!H167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03'!K161</f>
        <v>0</v>
      </c>
      <c r="H168" s="27">
        <f>G168+'[2]BM 02'!H168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03'!K162</f>
        <v>0</v>
      </c>
      <c r="H169" s="27">
        <f>G169+'[2]BM 02'!H169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03'!K163</f>
        <v>0</v>
      </c>
      <c r="H170" s="27">
        <f>G170+'[2]BM 02'!H170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03'!K164</f>
        <v>0</v>
      </c>
      <c r="H171" s="27">
        <f>G171+'[2]BM 02'!H171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03'!K165</f>
        <v>0</v>
      </c>
      <c r="H172" s="27">
        <f>G172+'[2]BM 02'!H172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03'!K166</f>
        <v>0</v>
      </c>
      <c r="H173" s="27">
        <f>G173+'[2]BM 02'!H173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03'!K167</f>
        <v>0</v>
      </c>
      <c r="H174" s="27">
        <f>G174+'[2]BM 02'!H174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03'!K168</f>
        <v>0</v>
      </c>
      <c r="H175" s="27">
        <f>G175+'[2]BM 02'!H175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03'!K169</f>
        <v>0</v>
      </c>
      <c r="H176" s="27">
        <f>G176+'[2]BM 02'!H176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'[2]Memória 03'!K170</f>
        <v>0</v>
      </c>
      <c r="H177" s="27">
        <f>G177+'[2]BM 02'!H177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03'!K171</f>
        <v>0</v>
      </c>
      <c r="H178" s="27">
        <f>G178+'[2]BM 02'!H178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03'!K172</f>
        <v>0</v>
      </c>
      <c r="H179" s="27">
        <f>G179+'[2]BM 02'!H179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03'!K173</f>
        <v>0</v>
      </c>
      <c r="H180" s="27">
        <f>G180+'[2]BM 02'!H180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03'!K174</f>
        <v>0</v>
      </c>
      <c r="H181" s="27">
        <f>G181+'[2]BM 02'!H181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03'!K175</f>
        <v>0</v>
      </c>
      <c r="H182" s="27">
        <f>G182+'[2]BM 02'!H182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03'!K176</f>
        <v>0</v>
      </c>
      <c r="H183" s="27">
        <f>G183+'[2]BM 02'!H183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03'!K177</f>
        <v>0</v>
      </c>
      <c r="H184" s="27">
        <f>G184+'[2]BM 02'!H184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03'!K178</f>
        <v>0</v>
      </c>
      <c r="H185" s="27">
        <f>G185+'[2]BM 02'!H185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03'!K179</f>
        <v>0</v>
      </c>
      <c r="H186" s="27">
        <f>G186+'[2]BM 02'!H186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03'!K180</f>
        <v>0</v>
      </c>
      <c r="H187" s="27">
        <f>G187+'[2]BM 02'!H187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03'!K181</f>
        <v>0</v>
      </c>
      <c r="H188" s="27">
        <f>G188+'[2]BM 02'!H188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03'!K182</f>
        <v>0</v>
      </c>
      <c r="H189" s="27">
        <f>G189+'[2]BM 02'!H189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03'!K183</f>
        <v>0</v>
      </c>
      <c r="H190" s="27">
        <f>G190+'[2]BM 02'!H190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03'!K184</f>
        <v>0</v>
      </c>
      <c r="H191" s="27">
        <f>G191+'[2]BM 02'!H191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'[2]Memória 03'!K185</f>
        <v>0</v>
      </c>
      <c r="H192" s="27">
        <f>G192+'[2]BM 02'!H192</f>
        <v>0</v>
      </c>
      <c r="I192" s="41">
        <f>SUM(I193:I200)</f>
        <v>10043.14</v>
      </c>
      <c r="J192" s="41">
        <f>SUBTOTAL(9,J193:J200)</f>
        <v>1430.24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03'!K186</f>
        <v>2</v>
      </c>
      <c r="H193" s="27">
        <f>G193+'[2]BM 02'!H193</f>
        <v>2</v>
      </c>
      <c r="I193" s="28">
        <f t="shared" ref="I193:K200" si="27">$E193*F193</f>
        <v>135.52000000000001</v>
      </c>
      <c r="J193" s="28">
        <f t="shared" si="27"/>
        <v>135.52000000000001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03'!K187</f>
        <v>0</v>
      </c>
      <c r="H194" s="27">
        <f>G194+'[2]BM 02'!H194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03'!K188</f>
        <v>16</v>
      </c>
      <c r="H195" s="27">
        <f>G195+'[2]BM 02'!H195</f>
        <v>16</v>
      </c>
      <c r="I195" s="28">
        <f t="shared" si="27"/>
        <v>1294.72</v>
      </c>
      <c r="J195" s="28">
        <f t="shared" si="27"/>
        <v>1294.72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03'!K189</f>
        <v>0</v>
      </c>
      <c r="H196" s="27">
        <f>G196+'[2]BM 02'!H196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03'!K190</f>
        <v>0</v>
      </c>
      <c r="H197" s="27">
        <f>G197+'[2]BM 02'!H197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03'!K191</f>
        <v>0</v>
      </c>
      <c r="H198" s="27">
        <f>G198+'[2]BM 02'!H198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03'!K192</f>
        <v>0</v>
      </c>
      <c r="H199" s="27">
        <f>G199+'[2]BM 02'!H199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03'!K193</f>
        <v>0</v>
      </c>
      <c r="H200" s="27">
        <f>G200+'[2]BM 02'!H200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26">
        <f>'[2]Memória 03'!K194</f>
        <v>0</v>
      </c>
      <c r="H201" s="27">
        <f>G201+'[2]BM 02'!H201</f>
        <v>0</v>
      </c>
      <c r="I201" s="41">
        <f>SUM(I202:I205)</f>
        <v>8142.99</v>
      </c>
      <c r="J201" s="41">
        <f>SUBTOTAL(9,J202:J205)</f>
        <v>7513.84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03'!K195</f>
        <v>34</v>
      </c>
      <c r="H202" s="27">
        <f>G202+'[2]BM 02'!H202</f>
        <v>34</v>
      </c>
      <c r="I202" s="28">
        <f t="shared" ref="I202:K205" si="28">$E202*F202</f>
        <v>4535.9399999999996</v>
      </c>
      <c r="J202" s="28">
        <f t="shared" si="28"/>
        <v>4535.9399999999996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03'!K196</f>
        <v>0</v>
      </c>
      <c r="H203" s="27">
        <f>G203+'[2]BM 02'!H203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03'!K197</f>
        <v>34</v>
      </c>
      <c r="H204" s="27">
        <f>G204+'[2]BM 02'!H204</f>
        <v>34</v>
      </c>
      <c r="I204" s="28">
        <f t="shared" si="28"/>
        <v>2589.1000000000004</v>
      </c>
      <c r="J204" s="28">
        <f t="shared" si="28"/>
        <v>2589.1000000000004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03'!K198</f>
        <v>5</v>
      </c>
      <c r="H205" s="27">
        <f>G205+'[2]BM 02'!H205</f>
        <v>5</v>
      </c>
      <c r="I205" s="28">
        <f t="shared" si="28"/>
        <v>388.8</v>
      </c>
      <c r="J205" s="28">
        <f t="shared" si="28"/>
        <v>388.8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26">
        <f>'[2]Memória 03'!K199</f>
        <v>0</v>
      </c>
      <c r="H206" s="27">
        <f>G206+'[2]BM 02'!H206</f>
        <v>0</v>
      </c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03'!K200</f>
        <v>0</v>
      </c>
      <c r="H207" s="27">
        <f>G207+'[2]BM 02'!H207</f>
        <v>0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03'!K201</f>
        <v>0</v>
      </c>
      <c r="H208" s="27">
        <f>G208+'[2]BM 02'!H208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03'!K202</f>
        <v>0</v>
      </c>
      <c r="H209" s="27">
        <f>G209+'[2]BM 02'!H209</f>
        <v>0</v>
      </c>
      <c r="I209" s="28">
        <f t="shared" si="29"/>
        <v>1579.8999999999999</v>
      </c>
      <c r="J209" s="28">
        <f t="shared" si="29"/>
        <v>0</v>
      </c>
      <c r="K209" s="28">
        <f t="shared" si="29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03'!K203</f>
        <v>0</v>
      </c>
      <c r="H210" s="27">
        <f>G210+'[2]BM 02'!H210</f>
        <v>0</v>
      </c>
      <c r="I210" s="28">
        <f t="shared" si="29"/>
        <v>7371.21</v>
      </c>
      <c r="J210" s="28">
        <f t="shared" si="29"/>
        <v>0</v>
      </c>
      <c r="K210" s="28">
        <f t="shared" si="29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03'!K204</f>
        <v>0</v>
      </c>
      <c r="H211" s="27">
        <f>G211+'[2]BM 02'!H211</f>
        <v>0</v>
      </c>
      <c r="I211" s="28">
        <f t="shared" si="29"/>
        <v>5894.83</v>
      </c>
      <c r="J211" s="28">
        <f t="shared" si="29"/>
        <v>0</v>
      </c>
      <c r="K211" s="28">
        <f t="shared" si="29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03'!K206</f>
        <v>0</v>
      </c>
      <c r="H213" s="27">
        <f>G213+'[2]BM 02'!H213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03'!K207</f>
        <v>0</v>
      </c>
      <c r="H214" s="27">
        <f>G214+'[2]BM 02'!H214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03'!K208</f>
        <v>0</v>
      </c>
      <c r="H215" s="27">
        <f>G215+'[2]BM 02'!H215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03'!K210</f>
        <v>0</v>
      </c>
      <c r="H217" s="27">
        <f>G217+'[2]BM 02'!H217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03'!K211</f>
        <v>0</v>
      </c>
      <c r="H218" s="27">
        <f>G218+'[2]BM 02'!H218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03'!K212</f>
        <v>0</v>
      </c>
      <c r="H219" s="27">
        <f>G219+'[2]BM 02'!H219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03'!K213</f>
        <v>0</v>
      </c>
      <c r="H220" s="27">
        <f>G220+'[2]BM 02'!H220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03'!K214</f>
        <v>0</v>
      </c>
      <c r="H221" s="27">
        <f>G221+'[2]BM 02'!H221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03'!K215</f>
        <v>0</v>
      </c>
      <c r="H222" s="27">
        <f>G222+'[2]BM 02'!H222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03'!K217</f>
        <v>0</v>
      </c>
      <c r="H224" s="27">
        <f>G224+'[2]BM 02'!H224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03'!K218</f>
        <v>0</v>
      </c>
      <c r="H225" s="27">
        <f>G225+'[2]BM 02'!H225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03'!K219</f>
        <v>0</v>
      </c>
      <c r="H226" s="27">
        <f>G226+'[2]BM 02'!H226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03'!K220</f>
        <v>0</v>
      </c>
      <c r="H227" s="27">
        <f>G227+'[2]BM 02'!H227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03'!K221</f>
        <v>0</v>
      </c>
      <c r="H228" s="27">
        <f>G228+'[2]BM 02'!H228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37" t="s">
        <v>439</v>
      </c>
      <c r="C229" s="138"/>
      <c r="D229" s="138"/>
      <c r="E229" s="138"/>
      <c r="F229" s="138"/>
      <c r="G229" s="138"/>
      <c r="H229" s="139"/>
      <c r="I229" s="66">
        <f>SUM(I223+I216+I212+I155+I105+I86+I56+I52+I48+I32+I25+I20+I11)</f>
        <v>565955.96719999996</v>
      </c>
      <c r="J229" s="66">
        <f>SUM(J223+J216+J212+J155+J105+J86+J56+J52+J48+J32+J20+J11)</f>
        <v>68674.454399999988</v>
      </c>
      <c r="K229" s="66">
        <f>SUM(K223+K216+K212+K155+K105+K86+K56+K52+K48+K32+K25+K20+K11)</f>
        <v>213122.0013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0.37656993414946366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12 B13:F83 B84:C84 B85:F228">
    <cfRule type="expression" dxfId="39" priority="3">
      <formula>LEN($B11)=1</formula>
    </cfRule>
  </conditionalFormatting>
  <conditionalFormatting sqref="E84:F84">
    <cfRule type="expression" dxfId="38" priority="2">
      <formula>LEN($B84)=1</formula>
    </cfRule>
  </conditionalFormatting>
  <conditionalFormatting sqref="G13:K228">
    <cfRule type="expression" dxfId="37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664F-5CE4-4835-BB77-DCFE61CC88FD}">
  <dimension ref="A2:N222"/>
  <sheetViews>
    <sheetView view="pageBreakPreview" topLeftCell="A67" zoomScale="90" zoomScaleNormal="100" zoomScaleSheetLayoutView="90" workbookViewId="0">
      <selection activeCell="D52" sqref="D52:J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43" t="s">
        <v>503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5">
      <c r="A3" s="72" t="s">
        <v>15</v>
      </c>
      <c r="B3" s="73" t="s">
        <v>441</v>
      </c>
      <c r="C3" s="72" t="s">
        <v>17</v>
      </c>
      <c r="D3" s="145" t="s">
        <v>442</v>
      </c>
      <c r="E3" s="145"/>
      <c r="F3" s="145"/>
      <c r="G3" s="145"/>
      <c r="H3" s="145"/>
      <c r="I3" s="145"/>
      <c r="J3" s="145"/>
    </row>
    <row r="4" spans="1:10">
      <c r="A4" s="74">
        <v>1</v>
      </c>
      <c r="B4" s="75" t="s">
        <v>443</v>
      </c>
      <c r="C4" s="76"/>
      <c r="D4" s="146"/>
      <c r="E4" s="146"/>
      <c r="F4" s="146"/>
      <c r="G4" s="146"/>
      <c r="H4" s="146"/>
      <c r="I4" s="146"/>
      <c r="J4" s="146"/>
    </row>
    <row r="5" spans="1:10">
      <c r="A5" s="77" t="s">
        <v>25</v>
      </c>
      <c r="B5" s="78" t="s">
        <v>26</v>
      </c>
      <c r="C5" s="79" t="s">
        <v>27</v>
      </c>
      <c r="D5" s="146"/>
      <c r="E5" s="146"/>
      <c r="F5" s="146"/>
      <c r="G5" s="146"/>
      <c r="H5" s="146"/>
      <c r="I5" s="146"/>
      <c r="J5" s="146"/>
    </row>
    <row r="6" spans="1:10" ht="42.75">
      <c r="A6" s="77" t="s">
        <v>28</v>
      </c>
      <c r="B6" s="78" t="s">
        <v>29</v>
      </c>
      <c r="C6" s="79" t="s">
        <v>27</v>
      </c>
      <c r="D6" s="146"/>
      <c r="E6" s="146"/>
      <c r="F6" s="146"/>
      <c r="G6" s="146"/>
      <c r="H6" s="146"/>
      <c r="I6" s="146"/>
      <c r="J6" s="146"/>
    </row>
    <row r="7" spans="1:10" ht="28.5">
      <c r="A7" s="77" t="s">
        <v>30</v>
      </c>
      <c r="B7" s="80" t="s">
        <v>446</v>
      </c>
      <c r="C7" s="79" t="s">
        <v>27</v>
      </c>
      <c r="D7" s="146"/>
      <c r="E7" s="146"/>
      <c r="F7" s="146"/>
      <c r="G7" s="146"/>
      <c r="H7" s="146"/>
      <c r="I7" s="146"/>
      <c r="J7" s="146"/>
    </row>
    <row r="8" spans="1:10" ht="28.5">
      <c r="A8" s="77" t="s">
        <v>32</v>
      </c>
      <c r="B8" s="80" t="s">
        <v>447</v>
      </c>
      <c r="C8" s="79" t="s">
        <v>27</v>
      </c>
      <c r="D8" s="146"/>
      <c r="E8" s="146"/>
      <c r="F8" s="146"/>
      <c r="G8" s="146"/>
      <c r="H8" s="146"/>
      <c r="I8" s="146"/>
      <c r="J8" s="146"/>
    </row>
    <row r="9" spans="1:10" ht="28.5">
      <c r="A9" s="77" t="s">
        <v>34</v>
      </c>
      <c r="B9" s="78" t="s">
        <v>35</v>
      </c>
      <c r="C9" s="79" t="s">
        <v>36</v>
      </c>
      <c r="D9" s="146"/>
      <c r="E9" s="146"/>
      <c r="F9" s="146"/>
      <c r="G9" s="146"/>
      <c r="H9" s="146"/>
      <c r="I9" s="146"/>
      <c r="J9" s="146"/>
    </row>
    <row r="10" spans="1:10">
      <c r="A10" s="77" t="s">
        <v>37</v>
      </c>
      <c r="B10" s="78" t="s">
        <v>38</v>
      </c>
      <c r="C10" s="79" t="s">
        <v>36</v>
      </c>
      <c r="D10" s="146"/>
      <c r="E10" s="146"/>
      <c r="F10" s="146"/>
      <c r="G10" s="146"/>
      <c r="H10" s="146"/>
      <c r="I10" s="146"/>
      <c r="J10" s="146"/>
    </row>
    <row r="11" spans="1:10" ht="28.5">
      <c r="A11" s="77" t="s">
        <v>39</v>
      </c>
      <c r="B11" s="80" t="s">
        <v>40</v>
      </c>
      <c r="C11" s="79" t="s">
        <v>27</v>
      </c>
      <c r="D11" s="146"/>
      <c r="E11" s="146"/>
      <c r="F11" s="146"/>
      <c r="G11" s="146"/>
      <c r="H11" s="146"/>
      <c r="I11" s="146"/>
      <c r="J11" s="146"/>
    </row>
    <row r="12" spans="1:10" ht="42.75">
      <c r="A12" s="77" t="s">
        <v>41</v>
      </c>
      <c r="B12" s="80" t="s">
        <v>451</v>
      </c>
      <c r="C12" s="79" t="s">
        <v>27</v>
      </c>
      <c r="D12" s="146"/>
      <c r="E12" s="146"/>
      <c r="F12" s="146"/>
      <c r="G12" s="146"/>
      <c r="H12" s="146"/>
      <c r="I12" s="146"/>
      <c r="J12" s="146"/>
    </row>
    <row r="13" spans="1:10">
      <c r="A13" s="74">
        <v>2</v>
      </c>
      <c r="B13" s="75" t="str">
        <f>[3]Planilha!$B$21</f>
        <v>MOVIMENTO DE TERRA</v>
      </c>
      <c r="C13" s="76"/>
      <c r="D13" s="146"/>
      <c r="E13" s="146"/>
      <c r="F13" s="146"/>
      <c r="G13" s="146"/>
      <c r="H13" s="146"/>
      <c r="I13" s="146"/>
      <c r="J13" s="146"/>
    </row>
    <row r="14" spans="1:10" ht="42.75">
      <c r="A14" s="77" t="s">
        <v>43</v>
      </c>
      <c r="B14" s="80" t="s">
        <v>44</v>
      </c>
      <c r="C14" s="79" t="s">
        <v>45</v>
      </c>
      <c r="D14" s="147"/>
      <c r="E14" s="147"/>
      <c r="F14" s="147"/>
      <c r="G14" s="147"/>
      <c r="H14" s="147"/>
      <c r="I14" s="147"/>
      <c r="J14" s="147"/>
    </row>
    <row r="15" spans="1:10" ht="44.25" customHeight="1">
      <c r="A15" s="77" t="s">
        <v>46</v>
      </c>
      <c r="B15" s="80" t="s">
        <v>47</v>
      </c>
      <c r="C15" s="79" t="s">
        <v>45</v>
      </c>
      <c r="D15" s="147"/>
      <c r="E15" s="147"/>
      <c r="F15" s="147"/>
      <c r="G15" s="147"/>
      <c r="H15" s="147"/>
      <c r="I15" s="147"/>
      <c r="J15" s="147"/>
    </row>
    <row r="16" spans="1:10" ht="28.5">
      <c r="A16" s="77" t="s">
        <v>48</v>
      </c>
      <c r="B16" s="80" t="s">
        <v>49</v>
      </c>
      <c r="C16" s="79" t="s">
        <v>45</v>
      </c>
      <c r="D16" s="147"/>
      <c r="E16" s="147"/>
      <c r="F16" s="147"/>
      <c r="G16" s="147"/>
      <c r="H16" s="147"/>
      <c r="I16" s="147"/>
      <c r="J16" s="147"/>
    </row>
    <row r="17" spans="1:10" ht="28.5">
      <c r="A17" s="77" t="s">
        <v>50</v>
      </c>
      <c r="B17" s="80" t="s">
        <v>456</v>
      </c>
      <c r="C17" s="79" t="s">
        <v>45</v>
      </c>
      <c r="D17" s="146"/>
      <c r="E17" s="146"/>
      <c r="F17" s="146"/>
      <c r="G17" s="146"/>
      <c r="H17" s="146"/>
      <c r="I17" s="146"/>
      <c r="J17" s="146"/>
    </row>
    <row r="18" spans="1:10">
      <c r="A18" s="74">
        <v>3</v>
      </c>
      <c r="B18" s="75" t="str">
        <f>[3]Planilha!$B$26</f>
        <v>COBERTURA</v>
      </c>
      <c r="C18" s="76"/>
      <c r="D18" s="146"/>
      <c r="E18" s="146"/>
      <c r="F18" s="146"/>
      <c r="G18" s="146"/>
      <c r="H18" s="146"/>
      <c r="I18" s="146"/>
      <c r="J18" s="146"/>
    </row>
    <row r="19" spans="1:10" ht="28.5">
      <c r="A19" s="77" t="s">
        <v>52</v>
      </c>
      <c r="B19" s="80" t="s">
        <v>53</v>
      </c>
      <c r="C19" s="79" t="s">
        <v>27</v>
      </c>
      <c r="D19" s="146"/>
      <c r="E19" s="146"/>
      <c r="F19" s="146"/>
      <c r="G19" s="146"/>
      <c r="H19" s="146"/>
      <c r="I19" s="146"/>
      <c r="J19" s="146"/>
    </row>
    <row r="20" spans="1:10" ht="28.5">
      <c r="A20" s="77" t="s">
        <v>54</v>
      </c>
      <c r="B20" s="80" t="s">
        <v>55</v>
      </c>
      <c r="C20" s="79" t="s">
        <v>27</v>
      </c>
      <c r="D20" s="146"/>
      <c r="E20" s="146"/>
      <c r="F20" s="146"/>
      <c r="G20" s="146"/>
      <c r="H20" s="146"/>
      <c r="I20" s="146"/>
      <c r="J20" s="146"/>
    </row>
    <row r="21" spans="1:10">
      <c r="A21" s="77" t="s">
        <v>56</v>
      </c>
      <c r="B21" s="78" t="s">
        <v>57</v>
      </c>
      <c r="C21" s="79" t="s">
        <v>27</v>
      </c>
      <c r="D21" s="146"/>
      <c r="E21" s="146"/>
      <c r="F21" s="146"/>
      <c r="G21" s="146"/>
      <c r="H21" s="146"/>
      <c r="I21" s="146"/>
      <c r="J21" s="146"/>
    </row>
    <row r="22" spans="1:10" ht="28.5">
      <c r="A22" s="77" t="s">
        <v>58</v>
      </c>
      <c r="B22" s="80" t="s">
        <v>458</v>
      </c>
      <c r="C22" s="79" t="s">
        <v>60</v>
      </c>
      <c r="D22" s="146"/>
      <c r="E22" s="146"/>
      <c r="F22" s="146"/>
      <c r="G22" s="146"/>
      <c r="H22" s="146"/>
      <c r="I22" s="146"/>
      <c r="J22" s="146"/>
    </row>
    <row r="23" spans="1:10" ht="28.5">
      <c r="A23" s="77" t="s">
        <v>61</v>
      </c>
      <c r="B23" s="80" t="s">
        <v>62</v>
      </c>
      <c r="C23" s="79" t="s">
        <v>60</v>
      </c>
      <c r="D23" s="146"/>
      <c r="E23" s="146"/>
      <c r="F23" s="146"/>
      <c r="G23" s="146"/>
      <c r="H23" s="146"/>
      <c r="I23" s="146"/>
      <c r="J23" s="146"/>
    </row>
    <row r="24" spans="1:10" ht="28.5">
      <c r="A24" s="77" t="s">
        <v>63</v>
      </c>
      <c r="B24" s="80" t="s">
        <v>64</v>
      </c>
      <c r="C24" s="79" t="s">
        <v>60</v>
      </c>
      <c r="D24" s="146"/>
      <c r="E24" s="146"/>
      <c r="F24" s="146"/>
      <c r="G24" s="146"/>
      <c r="H24" s="146"/>
      <c r="I24" s="146"/>
      <c r="J24" s="146"/>
    </row>
    <row r="25" spans="1:10">
      <c r="A25" s="74">
        <v>4</v>
      </c>
      <c r="B25" s="75" t="s">
        <v>65</v>
      </c>
      <c r="C25" s="76"/>
      <c r="D25" s="146"/>
      <c r="E25" s="146"/>
      <c r="F25" s="146"/>
      <c r="G25" s="146"/>
      <c r="H25" s="146"/>
      <c r="I25" s="146"/>
      <c r="J25" s="146"/>
    </row>
    <row r="26" spans="1:10" ht="15">
      <c r="A26" s="72" t="s">
        <v>66</v>
      </c>
      <c r="B26" s="81" t="s">
        <v>459</v>
      </c>
      <c r="C26" s="73"/>
      <c r="D26" s="146"/>
      <c r="E26" s="146"/>
      <c r="F26" s="146"/>
      <c r="G26" s="146"/>
      <c r="H26" s="146"/>
      <c r="I26" s="146"/>
      <c r="J26" s="146"/>
    </row>
    <row r="27" spans="1:10" ht="29.25" customHeight="1">
      <c r="A27" s="77" t="s">
        <v>67</v>
      </c>
      <c r="B27" s="78" t="s">
        <v>68</v>
      </c>
      <c r="C27" s="79" t="s">
        <v>45</v>
      </c>
      <c r="D27" s="147"/>
      <c r="E27" s="147"/>
      <c r="F27" s="147"/>
      <c r="G27" s="147"/>
      <c r="H27" s="147"/>
      <c r="I27" s="147"/>
      <c r="J27" s="147"/>
    </row>
    <row r="28" spans="1:10" ht="47.25" customHeight="1">
      <c r="A28" s="77" t="s">
        <v>69</v>
      </c>
      <c r="B28" s="78" t="s">
        <v>70</v>
      </c>
      <c r="C28" s="79" t="s">
        <v>27</v>
      </c>
      <c r="D28" s="147"/>
      <c r="E28" s="147"/>
      <c r="F28" s="147"/>
      <c r="G28" s="147"/>
      <c r="H28" s="147"/>
      <c r="I28" s="147"/>
      <c r="J28" s="147"/>
    </row>
    <row r="29" spans="1:10" ht="71.25" customHeight="1">
      <c r="A29" s="77" t="s">
        <v>71</v>
      </c>
      <c r="B29" s="78" t="s">
        <v>72</v>
      </c>
      <c r="C29" s="79" t="s">
        <v>73</v>
      </c>
      <c r="D29" s="147"/>
      <c r="E29" s="147"/>
      <c r="F29" s="147"/>
      <c r="G29" s="147"/>
      <c r="H29" s="147"/>
      <c r="I29" s="147"/>
      <c r="J29" s="147"/>
    </row>
    <row r="30" spans="1:10" ht="46.5" customHeight="1">
      <c r="A30" s="77" t="s">
        <v>74</v>
      </c>
      <c r="B30" s="80" t="s">
        <v>75</v>
      </c>
      <c r="C30" s="79" t="s">
        <v>73</v>
      </c>
      <c r="D30" s="147"/>
      <c r="E30" s="147"/>
      <c r="F30" s="147"/>
      <c r="G30" s="147"/>
      <c r="H30" s="147"/>
      <c r="I30" s="147"/>
      <c r="J30" s="147"/>
    </row>
    <row r="31" spans="1:10" ht="28.5">
      <c r="A31" s="77" t="s">
        <v>76</v>
      </c>
      <c r="B31" s="78" t="s">
        <v>77</v>
      </c>
      <c r="C31" s="79" t="s">
        <v>45</v>
      </c>
      <c r="D31" s="147"/>
      <c r="E31" s="147"/>
      <c r="F31" s="147"/>
      <c r="G31" s="147"/>
      <c r="H31" s="147"/>
      <c r="I31" s="147"/>
      <c r="J31" s="147"/>
    </row>
    <row r="32" spans="1:10" ht="15">
      <c r="A32" s="72" t="s">
        <v>78</v>
      </c>
      <c r="B32" s="81" t="s">
        <v>65</v>
      </c>
      <c r="C32" s="73"/>
      <c r="D32" s="146"/>
      <c r="E32" s="146"/>
      <c r="F32" s="146"/>
      <c r="G32" s="146"/>
      <c r="H32" s="146"/>
      <c r="I32" s="146"/>
      <c r="J32" s="146"/>
    </row>
    <row r="33" spans="1:14" ht="57">
      <c r="A33" s="77" t="s">
        <v>79</v>
      </c>
      <c r="B33" s="82" t="s">
        <v>80</v>
      </c>
      <c r="C33" s="79" t="s">
        <v>27</v>
      </c>
      <c r="D33" s="146"/>
      <c r="E33" s="146"/>
      <c r="F33" s="146"/>
      <c r="G33" s="146"/>
      <c r="H33" s="146"/>
      <c r="I33" s="146"/>
      <c r="J33" s="146"/>
    </row>
    <row r="34" spans="1:14" ht="28.5">
      <c r="A34" s="77" t="s">
        <v>81</v>
      </c>
      <c r="B34" s="82" t="s">
        <v>72</v>
      </c>
      <c r="C34" s="79" t="s">
        <v>73</v>
      </c>
      <c r="D34" s="147"/>
      <c r="E34" s="147"/>
      <c r="F34" s="147"/>
      <c r="G34" s="147"/>
      <c r="H34" s="147"/>
      <c r="I34" s="147"/>
      <c r="J34" s="147"/>
    </row>
    <row r="35" spans="1:14" ht="28.5">
      <c r="A35" s="77" t="s">
        <v>82</v>
      </c>
      <c r="B35" s="83" t="s">
        <v>465</v>
      </c>
      <c r="C35" s="79" t="s">
        <v>73</v>
      </c>
      <c r="D35" s="147"/>
      <c r="E35" s="147"/>
      <c r="F35" s="147"/>
      <c r="G35" s="147"/>
      <c r="H35" s="147"/>
      <c r="I35" s="147"/>
      <c r="J35" s="147"/>
    </row>
    <row r="36" spans="1:14" ht="28.5">
      <c r="A36" s="77" t="s">
        <v>83</v>
      </c>
      <c r="B36" s="82" t="s">
        <v>84</v>
      </c>
      <c r="C36" s="79" t="s">
        <v>45</v>
      </c>
      <c r="D36" s="147"/>
      <c r="E36" s="147"/>
      <c r="F36" s="147"/>
      <c r="G36" s="147"/>
      <c r="H36" s="147"/>
      <c r="I36" s="147"/>
      <c r="J36" s="147"/>
    </row>
    <row r="37" spans="1:14" ht="28.5">
      <c r="A37" s="77" t="s">
        <v>85</v>
      </c>
      <c r="B37" s="83" t="s">
        <v>466</v>
      </c>
      <c r="C37" s="79" t="s">
        <v>45</v>
      </c>
      <c r="D37" s="146"/>
      <c r="E37" s="146"/>
      <c r="F37" s="146"/>
      <c r="G37" s="146"/>
      <c r="H37" s="146"/>
      <c r="I37" s="146"/>
      <c r="J37" s="146"/>
    </row>
    <row r="38" spans="1:14" ht="42.75">
      <c r="A38" s="77" t="s">
        <v>87</v>
      </c>
      <c r="B38" s="83" t="s">
        <v>88</v>
      </c>
      <c r="C38" s="79" t="s">
        <v>27</v>
      </c>
      <c r="D38" s="146"/>
      <c r="E38" s="146"/>
      <c r="F38" s="146"/>
      <c r="G38" s="146"/>
      <c r="H38" s="146"/>
      <c r="I38" s="146"/>
      <c r="J38" s="146"/>
    </row>
    <row r="39" spans="1:14" ht="42.75">
      <c r="A39" s="77" t="s">
        <v>89</v>
      </c>
      <c r="B39" s="83" t="s">
        <v>90</v>
      </c>
      <c r="C39" s="79" t="s">
        <v>27</v>
      </c>
      <c r="D39" s="146"/>
      <c r="E39" s="146"/>
      <c r="F39" s="146"/>
      <c r="G39" s="146"/>
      <c r="H39" s="146"/>
      <c r="I39" s="146"/>
      <c r="J39" s="146"/>
    </row>
    <row r="40" spans="1:14" ht="87.75" customHeight="1">
      <c r="A40" s="77" t="s">
        <v>91</v>
      </c>
      <c r="B40" s="82" t="s">
        <v>92</v>
      </c>
      <c r="C40" s="79" t="s">
        <v>60</v>
      </c>
      <c r="D40" s="147"/>
      <c r="E40" s="147"/>
      <c r="F40" s="147"/>
      <c r="G40" s="147"/>
      <c r="H40" s="147"/>
      <c r="I40" s="147"/>
      <c r="J40" s="147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46"/>
      <c r="E41" s="146"/>
      <c r="F41" s="146"/>
      <c r="G41" s="146"/>
      <c r="H41" s="146"/>
      <c r="I41" s="146"/>
      <c r="J41" s="146"/>
    </row>
    <row r="42" spans="1:14" ht="98.25" customHeight="1">
      <c r="A42" s="85" t="s">
        <v>94</v>
      </c>
      <c r="B42" s="78" t="s">
        <v>95</v>
      </c>
      <c r="C42" s="79" t="s">
        <v>27</v>
      </c>
      <c r="D42" s="147" t="s">
        <v>504</v>
      </c>
      <c r="E42" s="147"/>
      <c r="F42" s="147"/>
      <c r="G42" s="147"/>
      <c r="H42" s="147"/>
      <c r="I42" s="147"/>
      <c r="J42" s="147"/>
      <c r="K42" s="5">
        <f>240.98+43.97</f>
        <v>284.95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46"/>
      <c r="E43" s="146"/>
      <c r="F43" s="146"/>
      <c r="G43" s="146"/>
      <c r="H43" s="146"/>
      <c r="I43" s="146"/>
      <c r="J43" s="146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46"/>
      <c r="E44" s="146"/>
      <c r="F44" s="146"/>
      <c r="G44" s="146"/>
      <c r="H44" s="146"/>
      <c r="I44" s="146"/>
      <c r="J44" s="146"/>
    </row>
    <row r="45" spans="1:14">
      <c r="A45" s="74">
        <v>6</v>
      </c>
      <c r="B45" s="75" t="s">
        <v>100</v>
      </c>
      <c r="C45" s="76"/>
      <c r="D45" s="146"/>
      <c r="E45" s="146"/>
      <c r="F45" s="146"/>
      <c r="G45" s="146"/>
      <c r="H45" s="146"/>
      <c r="I45" s="146"/>
      <c r="J45" s="146"/>
    </row>
    <row r="46" spans="1:14" ht="28.5">
      <c r="A46" s="85" t="s">
        <v>101</v>
      </c>
      <c r="B46" s="80" t="s">
        <v>102</v>
      </c>
      <c r="C46" s="86" t="s">
        <v>27</v>
      </c>
      <c r="D46" s="147"/>
      <c r="E46" s="147"/>
      <c r="F46" s="147"/>
      <c r="G46" s="147"/>
      <c r="H46" s="147"/>
      <c r="I46" s="147"/>
      <c r="J46" s="147"/>
    </row>
    <row r="47" spans="1:14" ht="28.5">
      <c r="A47" s="85" t="s">
        <v>103</v>
      </c>
      <c r="B47" s="80" t="s">
        <v>104</v>
      </c>
      <c r="C47" s="86" t="s">
        <v>27</v>
      </c>
      <c r="D47" s="146"/>
      <c r="E47" s="146"/>
      <c r="F47" s="146"/>
      <c r="G47" s="146"/>
      <c r="H47" s="146"/>
      <c r="I47" s="146"/>
      <c r="J47" s="146"/>
    </row>
    <row r="48" spans="1:14" ht="28.5">
      <c r="A48" s="77" t="s">
        <v>105</v>
      </c>
      <c r="B48" s="80" t="s">
        <v>106</v>
      </c>
      <c r="C48" s="86" t="s">
        <v>27</v>
      </c>
      <c r="D48" s="146"/>
      <c r="E48" s="146"/>
      <c r="F48" s="146"/>
      <c r="G48" s="146"/>
      <c r="H48" s="146"/>
      <c r="I48" s="146"/>
      <c r="J48" s="146"/>
    </row>
    <row r="49" spans="1:12">
      <c r="A49" s="74">
        <v>7</v>
      </c>
      <c r="B49" s="75" t="s">
        <v>107</v>
      </c>
      <c r="C49" s="76"/>
      <c r="D49" s="146"/>
      <c r="E49" s="146"/>
      <c r="F49" s="146"/>
      <c r="G49" s="146"/>
      <c r="H49" s="146"/>
      <c r="I49" s="146"/>
      <c r="J49" s="146"/>
    </row>
    <row r="50" spans="1:12" ht="15">
      <c r="A50" s="72" t="s">
        <v>108</v>
      </c>
      <c r="B50" s="81" t="s">
        <v>109</v>
      </c>
      <c r="C50" s="73"/>
      <c r="D50" s="146"/>
      <c r="E50" s="146"/>
      <c r="F50" s="146"/>
      <c r="G50" s="146"/>
      <c r="H50" s="146"/>
      <c r="I50" s="146"/>
      <c r="J50" s="146"/>
    </row>
    <row r="51" spans="1:12" ht="28.5">
      <c r="A51" s="85" t="s">
        <v>110</v>
      </c>
      <c r="B51" s="80" t="s">
        <v>468</v>
      </c>
      <c r="C51" s="79" t="s">
        <v>27</v>
      </c>
      <c r="D51" s="146" t="s">
        <v>505</v>
      </c>
      <c r="E51" s="146"/>
      <c r="F51" s="146"/>
      <c r="G51" s="146"/>
      <c r="H51" s="146"/>
      <c r="I51" s="146"/>
      <c r="J51" s="146"/>
      <c r="K51" s="5">
        <f>234/2</f>
        <v>117</v>
      </c>
    </row>
    <row r="52" spans="1:12" ht="28.5">
      <c r="A52" s="85" t="s">
        <v>112</v>
      </c>
      <c r="B52" s="78" t="s">
        <v>113</v>
      </c>
      <c r="C52" s="79" t="s">
        <v>27</v>
      </c>
      <c r="D52" s="146"/>
      <c r="E52" s="146"/>
      <c r="F52" s="146"/>
      <c r="G52" s="146"/>
      <c r="H52" s="146"/>
      <c r="I52" s="146"/>
      <c r="J52" s="146"/>
    </row>
    <row r="53" spans="1:12" ht="57">
      <c r="A53" s="85" t="s">
        <v>114</v>
      </c>
      <c r="B53" s="78" t="s">
        <v>115</v>
      </c>
      <c r="C53" s="79" t="s">
        <v>27</v>
      </c>
      <c r="D53" s="146"/>
      <c r="E53" s="146"/>
      <c r="F53" s="146"/>
      <c r="G53" s="146"/>
      <c r="H53" s="146"/>
      <c r="I53" s="146"/>
      <c r="J53" s="146"/>
    </row>
    <row r="54" spans="1:12" ht="42.75">
      <c r="A54" s="85" t="s">
        <v>116</v>
      </c>
      <c r="B54" s="78" t="s">
        <v>117</v>
      </c>
      <c r="C54" s="79" t="s">
        <v>27</v>
      </c>
      <c r="D54" s="146"/>
      <c r="E54" s="146"/>
      <c r="F54" s="146"/>
      <c r="G54" s="146"/>
      <c r="H54" s="146"/>
      <c r="I54" s="146"/>
      <c r="J54" s="146"/>
    </row>
    <row r="55" spans="1:12" ht="57">
      <c r="A55" s="85" t="s">
        <v>118</v>
      </c>
      <c r="B55" s="80" t="s">
        <v>119</v>
      </c>
      <c r="C55" s="79" t="s">
        <v>60</v>
      </c>
      <c r="D55" s="146"/>
      <c r="E55" s="146"/>
      <c r="F55" s="146"/>
      <c r="G55" s="146"/>
      <c r="H55" s="146"/>
      <c r="I55" s="146"/>
      <c r="J55" s="146"/>
    </row>
    <row r="56" spans="1:12">
      <c r="A56" s="85" t="s">
        <v>120</v>
      </c>
      <c r="B56" s="78" t="s">
        <v>121</v>
      </c>
      <c r="C56" s="79" t="s">
        <v>27</v>
      </c>
      <c r="D56" s="146"/>
      <c r="E56" s="146"/>
      <c r="F56" s="146"/>
      <c r="G56" s="146"/>
      <c r="H56" s="146"/>
      <c r="I56" s="146"/>
      <c r="J56" s="146"/>
    </row>
    <row r="57" spans="1:12" ht="28.5">
      <c r="A57" s="85" t="s">
        <v>122</v>
      </c>
      <c r="B57" s="80" t="s">
        <v>469</v>
      </c>
      <c r="C57" s="79" t="s">
        <v>60</v>
      </c>
      <c r="D57" s="146"/>
      <c r="E57" s="146"/>
      <c r="F57" s="146"/>
      <c r="G57" s="146"/>
      <c r="H57" s="146"/>
      <c r="I57" s="146"/>
      <c r="J57" s="146"/>
    </row>
    <row r="58" spans="1:12" ht="57">
      <c r="A58" s="85" t="s">
        <v>124</v>
      </c>
      <c r="B58" s="78" t="s">
        <v>125</v>
      </c>
      <c r="C58" s="79" t="s">
        <v>27</v>
      </c>
      <c r="D58" s="146"/>
      <c r="E58" s="146"/>
      <c r="F58" s="146"/>
      <c r="G58" s="146"/>
      <c r="H58" s="146"/>
      <c r="I58" s="146"/>
      <c r="J58" s="146"/>
    </row>
    <row r="59" spans="1:12" ht="42.75">
      <c r="A59" s="85" t="s">
        <v>126</v>
      </c>
      <c r="B59" s="80" t="s">
        <v>127</v>
      </c>
      <c r="C59" s="79" t="s">
        <v>60</v>
      </c>
      <c r="D59" s="146"/>
      <c r="E59" s="146"/>
      <c r="F59" s="146"/>
      <c r="G59" s="146"/>
      <c r="H59" s="146"/>
      <c r="I59" s="146"/>
      <c r="J59" s="146"/>
    </row>
    <row r="60" spans="1:12" ht="28.5">
      <c r="A60" s="85" t="s">
        <v>128</v>
      </c>
      <c r="B60" s="78" t="s">
        <v>129</v>
      </c>
      <c r="C60" s="79" t="s">
        <v>60</v>
      </c>
      <c r="D60" s="146"/>
      <c r="E60" s="146"/>
      <c r="F60" s="146"/>
      <c r="G60" s="146"/>
      <c r="H60" s="146"/>
      <c r="I60" s="146"/>
      <c r="J60" s="146"/>
    </row>
    <row r="61" spans="1:12" ht="15">
      <c r="A61" s="72" t="s">
        <v>130</v>
      </c>
      <c r="B61" s="81" t="s">
        <v>131</v>
      </c>
      <c r="C61" s="73"/>
      <c r="D61" s="146"/>
      <c r="E61" s="146"/>
      <c r="F61" s="146"/>
      <c r="G61" s="146"/>
      <c r="H61" s="146"/>
      <c r="I61" s="146"/>
      <c r="J61" s="146"/>
    </row>
    <row r="62" spans="1:12" ht="28.5">
      <c r="A62" s="85" t="s">
        <v>132</v>
      </c>
      <c r="B62" s="80" t="s">
        <v>133</v>
      </c>
      <c r="C62" s="79" t="s">
        <v>27</v>
      </c>
      <c r="D62" s="146" t="s">
        <v>506</v>
      </c>
      <c r="E62" s="146"/>
      <c r="F62" s="146"/>
      <c r="G62" s="146"/>
      <c r="H62" s="146"/>
      <c r="I62" s="146"/>
      <c r="J62" s="146"/>
      <c r="K62" s="5">
        <v>678.77</v>
      </c>
    </row>
    <row r="63" spans="1:12" ht="42.75">
      <c r="A63" s="85" t="s">
        <v>134</v>
      </c>
      <c r="B63" s="80" t="s">
        <v>470</v>
      </c>
      <c r="C63" s="79" t="s">
        <v>27</v>
      </c>
      <c r="D63" s="146" t="s">
        <v>506</v>
      </c>
      <c r="E63" s="146"/>
      <c r="F63" s="146"/>
      <c r="G63" s="146"/>
      <c r="H63" s="146"/>
      <c r="I63" s="146"/>
      <c r="J63" s="146"/>
      <c r="K63" s="5">
        <f>K64-K62</f>
        <v>638.87000000000012</v>
      </c>
    </row>
    <row r="64" spans="1:12" ht="28.5">
      <c r="A64" s="85" t="s">
        <v>136</v>
      </c>
      <c r="B64" s="78" t="s">
        <v>137</v>
      </c>
      <c r="C64" s="79" t="s">
        <v>27</v>
      </c>
      <c r="D64" s="147" t="s">
        <v>507</v>
      </c>
      <c r="E64" s="147"/>
      <c r="F64" s="147"/>
      <c r="G64" s="147"/>
      <c r="H64" s="147"/>
      <c r="I64" s="147"/>
      <c r="J64" s="147"/>
      <c r="K64" s="5">
        <f>658.82*2</f>
        <v>1317.64</v>
      </c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46"/>
      <c r="E65" s="146"/>
      <c r="F65" s="146"/>
      <c r="G65" s="146"/>
      <c r="H65" s="146"/>
      <c r="I65" s="146"/>
      <c r="J65" s="146"/>
    </row>
    <row r="66" spans="1:10" ht="28.5">
      <c r="A66" s="85" t="s">
        <v>140</v>
      </c>
      <c r="B66" s="80" t="s">
        <v>141</v>
      </c>
      <c r="C66" s="79" t="s">
        <v>27</v>
      </c>
      <c r="D66" s="146"/>
      <c r="E66" s="146"/>
      <c r="F66" s="146"/>
      <c r="G66" s="146"/>
      <c r="H66" s="146"/>
      <c r="I66" s="146"/>
      <c r="J66" s="146"/>
    </row>
    <row r="67" spans="1:10" ht="28.5">
      <c r="A67" s="85" t="s">
        <v>142</v>
      </c>
      <c r="B67" s="80" t="s">
        <v>143</v>
      </c>
      <c r="C67" s="79" t="s">
        <v>27</v>
      </c>
      <c r="D67" s="146"/>
      <c r="E67" s="146"/>
      <c r="F67" s="146"/>
      <c r="G67" s="146"/>
      <c r="H67" s="146"/>
      <c r="I67" s="146"/>
      <c r="J67" s="146"/>
    </row>
    <row r="68" spans="1:10">
      <c r="A68" s="85" t="s">
        <v>144</v>
      </c>
      <c r="B68" s="78" t="s">
        <v>145</v>
      </c>
      <c r="C68" s="79" t="s">
        <v>60</v>
      </c>
      <c r="D68" s="146"/>
      <c r="E68" s="146"/>
      <c r="F68" s="146"/>
      <c r="G68" s="146"/>
      <c r="H68" s="146"/>
      <c r="I68" s="146"/>
      <c r="J68" s="146"/>
    </row>
    <row r="69" spans="1:10" ht="28.5">
      <c r="A69" s="85" t="s">
        <v>146</v>
      </c>
      <c r="B69" s="78" t="s">
        <v>147</v>
      </c>
      <c r="C69" s="79" t="s">
        <v>27</v>
      </c>
      <c r="D69" s="146"/>
      <c r="E69" s="146"/>
      <c r="F69" s="146"/>
      <c r="G69" s="146"/>
      <c r="H69" s="146"/>
      <c r="I69" s="146"/>
      <c r="J69" s="146"/>
    </row>
    <row r="70" spans="1:10" ht="15">
      <c r="A70" s="72" t="s">
        <v>148</v>
      </c>
      <c r="B70" s="81" t="s">
        <v>149</v>
      </c>
      <c r="C70" s="73"/>
      <c r="D70" s="146"/>
      <c r="E70" s="146"/>
      <c r="F70" s="146"/>
      <c r="G70" s="146"/>
      <c r="H70" s="146"/>
      <c r="I70" s="146"/>
      <c r="J70" s="146"/>
    </row>
    <row r="71" spans="1:10" ht="28.5">
      <c r="A71" s="85" t="s">
        <v>150</v>
      </c>
      <c r="B71" s="80" t="s">
        <v>471</v>
      </c>
      <c r="C71" s="79" t="s">
        <v>27</v>
      </c>
      <c r="D71" s="146"/>
      <c r="E71" s="146"/>
      <c r="F71" s="146"/>
      <c r="G71" s="146"/>
      <c r="H71" s="146"/>
      <c r="I71" s="146"/>
      <c r="J71" s="146"/>
    </row>
    <row r="72" spans="1:10" ht="28.5">
      <c r="A72" s="85" t="s">
        <v>152</v>
      </c>
      <c r="B72" s="80" t="s">
        <v>153</v>
      </c>
      <c r="C72" s="79" t="s">
        <v>27</v>
      </c>
      <c r="D72" s="146"/>
      <c r="E72" s="146"/>
      <c r="F72" s="146"/>
      <c r="G72" s="146"/>
      <c r="H72" s="146"/>
      <c r="I72" s="146"/>
      <c r="J72" s="146"/>
    </row>
    <row r="73" spans="1:10" ht="28.5">
      <c r="A73" s="85" t="s">
        <v>154</v>
      </c>
      <c r="B73" s="80" t="s">
        <v>155</v>
      </c>
      <c r="C73" s="79" t="s">
        <v>27</v>
      </c>
      <c r="D73" s="146"/>
      <c r="E73" s="146"/>
      <c r="F73" s="146"/>
      <c r="G73" s="146"/>
      <c r="H73" s="146"/>
      <c r="I73" s="146"/>
      <c r="J73" s="146"/>
    </row>
    <row r="74" spans="1:10" ht="28.5">
      <c r="A74" s="85" t="s">
        <v>156</v>
      </c>
      <c r="B74" s="80" t="s">
        <v>143</v>
      </c>
      <c r="C74" s="79" t="s">
        <v>27</v>
      </c>
      <c r="D74" s="146"/>
      <c r="E74" s="146"/>
      <c r="F74" s="146"/>
      <c r="G74" s="146"/>
      <c r="H74" s="146"/>
      <c r="I74" s="146"/>
      <c r="J74" s="146"/>
    </row>
    <row r="75" spans="1:10" ht="28.5">
      <c r="A75" s="85" t="s">
        <v>157</v>
      </c>
      <c r="B75" s="78" t="s">
        <v>147</v>
      </c>
      <c r="C75" s="79" t="s">
        <v>27</v>
      </c>
      <c r="D75" s="146"/>
      <c r="E75" s="146"/>
      <c r="F75" s="146"/>
      <c r="G75" s="146"/>
      <c r="H75" s="146"/>
      <c r="I75" s="146"/>
      <c r="J75" s="146"/>
    </row>
    <row r="76" spans="1:10" ht="42.75">
      <c r="A76" s="85" t="s">
        <v>158</v>
      </c>
      <c r="B76" s="87" t="s">
        <v>159</v>
      </c>
      <c r="C76" s="88" t="s">
        <v>27</v>
      </c>
      <c r="D76" s="146"/>
      <c r="E76" s="146"/>
      <c r="F76" s="146"/>
      <c r="G76" s="146"/>
      <c r="H76" s="146"/>
      <c r="I76" s="146"/>
      <c r="J76" s="146"/>
    </row>
    <row r="77" spans="1:10" ht="15">
      <c r="A77" s="72" t="s">
        <v>160</v>
      </c>
      <c r="B77" s="148" t="s">
        <v>161</v>
      </c>
      <c r="C77" s="148"/>
      <c r="D77" s="146"/>
      <c r="E77" s="146"/>
      <c r="F77" s="146"/>
      <c r="G77" s="146"/>
      <c r="H77" s="146"/>
      <c r="I77" s="146"/>
      <c r="J77" s="146"/>
    </row>
    <row r="78" spans="1:10" ht="28.5">
      <c r="A78" s="85" t="s">
        <v>162</v>
      </c>
      <c r="B78" s="78" t="s">
        <v>147</v>
      </c>
      <c r="C78" s="79" t="s">
        <v>27</v>
      </c>
      <c r="D78" s="146"/>
      <c r="E78" s="146"/>
      <c r="F78" s="146"/>
      <c r="G78" s="146"/>
      <c r="H78" s="146"/>
      <c r="I78" s="146"/>
      <c r="J78" s="146"/>
    </row>
    <row r="79" spans="1:10">
      <c r="A79" s="74">
        <v>8</v>
      </c>
      <c r="B79" s="75" t="s">
        <v>163</v>
      </c>
      <c r="C79" s="76"/>
      <c r="D79" s="146"/>
      <c r="E79" s="146"/>
      <c r="F79" s="146"/>
      <c r="G79" s="146"/>
      <c r="H79" s="146"/>
      <c r="I79" s="146"/>
      <c r="J79" s="146"/>
    </row>
    <row r="80" spans="1:10" ht="15">
      <c r="A80" s="72" t="s">
        <v>164</v>
      </c>
      <c r="B80" s="89" t="s">
        <v>165</v>
      </c>
      <c r="C80" s="73"/>
      <c r="D80" s="146"/>
      <c r="E80" s="146"/>
      <c r="F80" s="146"/>
      <c r="G80" s="146"/>
      <c r="H80" s="146"/>
      <c r="I80" s="146"/>
      <c r="J80" s="146"/>
    </row>
    <row r="81" spans="1:10" ht="28.5">
      <c r="A81" s="85" t="s">
        <v>166</v>
      </c>
      <c r="B81" s="80" t="s">
        <v>167</v>
      </c>
      <c r="C81" s="79" t="s">
        <v>36</v>
      </c>
      <c r="D81" s="146"/>
      <c r="E81" s="146"/>
      <c r="F81" s="146"/>
      <c r="G81" s="146"/>
      <c r="H81" s="146"/>
      <c r="I81" s="146"/>
      <c r="J81" s="146"/>
    </row>
    <row r="82" spans="1:10" ht="28.5">
      <c r="A82" s="85" t="s">
        <v>168</v>
      </c>
      <c r="B82" s="80" t="s">
        <v>169</v>
      </c>
      <c r="C82" s="79" t="s">
        <v>36</v>
      </c>
      <c r="D82" s="146"/>
      <c r="E82" s="146"/>
      <c r="F82" s="146"/>
      <c r="G82" s="146"/>
      <c r="H82" s="146"/>
      <c r="I82" s="146"/>
      <c r="J82" s="146"/>
    </row>
    <row r="83" spans="1:10" ht="28.5">
      <c r="A83" s="85" t="s">
        <v>170</v>
      </c>
      <c r="B83" s="80" t="s">
        <v>171</v>
      </c>
      <c r="C83" s="79" t="s">
        <v>36</v>
      </c>
      <c r="D83" s="146"/>
      <c r="E83" s="146"/>
      <c r="F83" s="146"/>
      <c r="G83" s="146"/>
      <c r="H83" s="146"/>
      <c r="I83" s="146"/>
      <c r="J83" s="146"/>
    </row>
    <row r="84" spans="1:10" ht="28.5">
      <c r="A84" s="85" t="s">
        <v>172</v>
      </c>
      <c r="B84" s="80" t="s">
        <v>173</v>
      </c>
      <c r="C84" s="79" t="s">
        <v>36</v>
      </c>
      <c r="D84" s="146"/>
      <c r="E84" s="146"/>
      <c r="F84" s="146"/>
      <c r="G84" s="146"/>
      <c r="H84" s="146"/>
      <c r="I84" s="146"/>
      <c r="J84" s="146"/>
    </row>
    <row r="85" spans="1:10" ht="42.75">
      <c r="A85" s="85" t="s">
        <v>174</v>
      </c>
      <c r="B85" s="80" t="s">
        <v>175</v>
      </c>
      <c r="C85" s="79" t="s">
        <v>36</v>
      </c>
      <c r="D85" s="146"/>
      <c r="E85" s="146"/>
      <c r="F85" s="146"/>
      <c r="G85" s="146"/>
      <c r="H85" s="146"/>
      <c r="I85" s="146"/>
      <c r="J85" s="146"/>
    </row>
    <row r="86" spans="1:10" ht="42.75">
      <c r="A86" s="85" t="s">
        <v>176</v>
      </c>
      <c r="B86" s="80" t="s">
        <v>177</v>
      </c>
      <c r="C86" s="79" t="s">
        <v>36</v>
      </c>
      <c r="D86" s="146"/>
      <c r="E86" s="146"/>
      <c r="F86" s="146"/>
      <c r="G86" s="146"/>
      <c r="H86" s="146"/>
      <c r="I86" s="146"/>
      <c r="J86" s="146"/>
    </row>
    <row r="87" spans="1:10" ht="42.75">
      <c r="A87" s="85" t="s">
        <v>178</v>
      </c>
      <c r="B87" s="80" t="s">
        <v>179</v>
      </c>
      <c r="C87" s="79" t="s">
        <v>36</v>
      </c>
      <c r="D87" s="146"/>
      <c r="E87" s="146"/>
      <c r="F87" s="146"/>
      <c r="G87" s="146"/>
      <c r="H87" s="146"/>
      <c r="I87" s="146"/>
      <c r="J87" s="146"/>
    </row>
    <row r="88" spans="1:10" ht="28.5">
      <c r="A88" s="85" t="s">
        <v>180</v>
      </c>
      <c r="B88" s="80" t="s">
        <v>472</v>
      </c>
      <c r="C88" s="79" t="s">
        <v>27</v>
      </c>
      <c r="D88" s="146"/>
      <c r="E88" s="146"/>
      <c r="F88" s="146"/>
      <c r="G88" s="146"/>
      <c r="H88" s="146"/>
      <c r="I88" s="146"/>
      <c r="J88" s="146"/>
    </row>
    <row r="89" spans="1:10" ht="15">
      <c r="A89" s="72" t="s">
        <v>182</v>
      </c>
      <c r="B89" s="81" t="s">
        <v>183</v>
      </c>
      <c r="C89" s="73"/>
      <c r="D89" s="146"/>
      <c r="E89" s="146"/>
      <c r="F89" s="146"/>
      <c r="G89" s="146"/>
      <c r="H89" s="146"/>
      <c r="I89" s="146"/>
      <c r="J89" s="146"/>
    </row>
    <row r="90" spans="1:10" ht="28.5">
      <c r="A90" s="85" t="s">
        <v>184</v>
      </c>
      <c r="B90" s="80" t="s">
        <v>185</v>
      </c>
      <c r="C90" s="79" t="s">
        <v>27</v>
      </c>
      <c r="D90" s="146"/>
      <c r="E90" s="146"/>
      <c r="F90" s="146"/>
      <c r="G90" s="146"/>
      <c r="H90" s="146"/>
      <c r="I90" s="146"/>
      <c r="J90" s="146"/>
    </row>
    <row r="91" spans="1:10" ht="28.5">
      <c r="A91" s="85" t="s">
        <v>186</v>
      </c>
      <c r="B91" s="78" t="s">
        <v>187</v>
      </c>
      <c r="C91" s="79" t="s">
        <v>27</v>
      </c>
      <c r="D91" s="146"/>
      <c r="E91" s="146"/>
      <c r="F91" s="146"/>
      <c r="G91" s="146"/>
      <c r="H91" s="146"/>
      <c r="I91" s="146"/>
      <c r="J91" s="146"/>
    </row>
    <row r="92" spans="1:10">
      <c r="A92" s="85" t="s">
        <v>188</v>
      </c>
      <c r="B92" s="78" t="s">
        <v>189</v>
      </c>
      <c r="C92" s="79" t="s">
        <v>27</v>
      </c>
      <c r="D92" s="146"/>
      <c r="E92" s="146"/>
      <c r="F92" s="146"/>
      <c r="G92" s="146"/>
      <c r="H92" s="146"/>
      <c r="I92" s="146"/>
      <c r="J92" s="146"/>
    </row>
    <row r="93" spans="1:10" ht="28.5">
      <c r="A93" s="85" t="s">
        <v>190</v>
      </c>
      <c r="B93" s="80" t="s">
        <v>473</v>
      </c>
      <c r="C93" s="79" t="s">
        <v>60</v>
      </c>
      <c r="D93" s="146"/>
      <c r="E93" s="146"/>
      <c r="F93" s="146"/>
      <c r="G93" s="146"/>
      <c r="H93" s="146"/>
      <c r="I93" s="146"/>
      <c r="J93" s="146"/>
    </row>
    <row r="94" spans="1:10" ht="15">
      <c r="A94" s="72" t="s">
        <v>192</v>
      </c>
      <c r="B94" s="81" t="s">
        <v>193</v>
      </c>
      <c r="C94" s="73"/>
      <c r="D94" s="146"/>
      <c r="E94" s="146"/>
      <c r="F94" s="146"/>
      <c r="G94" s="146"/>
      <c r="H94" s="146"/>
      <c r="I94" s="146"/>
      <c r="J94" s="146"/>
    </row>
    <row r="95" spans="1:10">
      <c r="A95" s="85" t="s">
        <v>194</v>
      </c>
      <c r="B95" s="82" t="s">
        <v>195</v>
      </c>
      <c r="C95" s="79" t="s">
        <v>27</v>
      </c>
      <c r="D95" s="146"/>
      <c r="E95" s="146"/>
      <c r="F95" s="146"/>
      <c r="G95" s="146"/>
      <c r="H95" s="146"/>
      <c r="I95" s="146"/>
      <c r="J95" s="146"/>
    </row>
    <row r="96" spans="1:10">
      <c r="A96" s="85" t="s">
        <v>196</v>
      </c>
      <c r="B96" s="82" t="s">
        <v>197</v>
      </c>
      <c r="C96" s="79" t="s">
        <v>27</v>
      </c>
      <c r="D96" s="146"/>
      <c r="E96" s="146"/>
      <c r="F96" s="146"/>
      <c r="G96" s="146"/>
      <c r="H96" s="146"/>
      <c r="I96" s="146"/>
      <c r="J96" s="146"/>
    </row>
    <row r="97" spans="1:11" ht="28.5">
      <c r="A97" s="85" t="s">
        <v>198</v>
      </c>
      <c r="B97" s="83" t="s">
        <v>474</v>
      </c>
      <c r="C97" s="79" t="s">
        <v>27</v>
      </c>
      <c r="D97" s="146"/>
      <c r="E97" s="146"/>
      <c r="F97" s="146"/>
      <c r="G97" s="146"/>
      <c r="H97" s="146"/>
      <c r="I97" s="146"/>
      <c r="J97" s="146"/>
    </row>
    <row r="98" spans="1:11">
      <c r="A98" s="74">
        <v>9</v>
      </c>
      <c r="B98" s="75" t="s">
        <v>200</v>
      </c>
      <c r="C98" s="76"/>
      <c r="D98" s="146"/>
      <c r="E98" s="146"/>
      <c r="F98" s="146"/>
      <c r="G98" s="146"/>
      <c r="H98" s="146"/>
      <c r="I98" s="146"/>
      <c r="J98" s="146"/>
    </row>
    <row r="99" spans="1:11" ht="15">
      <c r="A99" s="72" t="s">
        <v>201</v>
      </c>
      <c r="B99" s="81" t="s">
        <v>202</v>
      </c>
      <c r="C99" s="73"/>
      <c r="D99" s="146"/>
      <c r="E99" s="146"/>
      <c r="F99" s="146"/>
      <c r="G99" s="146"/>
      <c r="H99" s="146"/>
      <c r="I99" s="146"/>
      <c r="J99" s="146"/>
    </row>
    <row r="100" spans="1:11" ht="28.5">
      <c r="A100" s="85" t="s">
        <v>203</v>
      </c>
      <c r="B100" s="80" t="s">
        <v>204</v>
      </c>
      <c r="C100" s="79" t="s">
        <v>36</v>
      </c>
      <c r="D100" s="146" t="s">
        <v>449</v>
      </c>
      <c r="E100" s="146"/>
      <c r="F100" s="146"/>
      <c r="G100" s="146"/>
      <c r="H100" s="146"/>
      <c r="I100" s="146"/>
      <c r="J100" s="146"/>
      <c r="K100" s="5">
        <v>1</v>
      </c>
    </row>
    <row r="101" spans="1:11" ht="15">
      <c r="A101" s="72" t="s">
        <v>205</v>
      </c>
      <c r="B101" s="81" t="s">
        <v>206</v>
      </c>
      <c r="C101" s="73"/>
      <c r="D101" s="146"/>
      <c r="E101" s="146"/>
      <c r="F101" s="146"/>
      <c r="G101" s="146"/>
      <c r="H101" s="146"/>
      <c r="I101" s="146"/>
      <c r="J101" s="146"/>
    </row>
    <row r="102" spans="1:11" ht="42.75">
      <c r="A102" s="85" t="s">
        <v>207</v>
      </c>
      <c r="B102" s="80" t="s">
        <v>475</v>
      </c>
      <c r="C102" s="79" t="s">
        <v>36</v>
      </c>
      <c r="D102" s="146"/>
      <c r="E102" s="146"/>
      <c r="F102" s="146"/>
      <c r="G102" s="146"/>
      <c r="H102" s="146"/>
      <c r="I102" s="146"/>
      <c r="J102" s="146"/>
    </row>
    <row r="103" spans="1:11" ht="28.5">
      <c r="A103" s="85" t="s">
        <v>209</v>
      </c>
      <c r="B103" s="80" t="s">
        <v>476</v>
      </c>
      <c r="C103" s="79" t="s">
        <v>36</v>
      </c>
      <c r="D103" s="146"/>
      <c r="E103" s="146"/>
      <c r="F103" s="146"/>
      <c r="G103" s="146"/>
      <c r="H103" s="146"/>
      <c r="I103" s="146"/>
      <c r="J103" s="146"/>
    </row>
    <row r="104" spans="1:11" ht="28.5">
      <c r="A104" s="85" t="s">
        <v>211</v>
      </c>
      <c r="B104" s="78" t="s">
        <v>212</v>
      </c>
      <c r="C104" s="79" t="s">
        <v>36</v>
      </c>
      <c r="D104" s="146"/>
      <c r="E104" s="146"/>
      <c r="F104" s="146"/>
      <c r="G104" s="146"/>
      <c r="H104" s="146"/>
      <c r="I104" s="146"/>
      <c r="J104" s="146"/>
    </row>
    <row r="105" spans="1:11" ht="28.5">
      <c r="A105" s="85" t="s">
        <v>213</v>
      </c>
      <c r="B105" s="78" t="s">
        <v>214</v>
      </c>
      <c r="C105" s="79" t="s">
        <v>36</v>
      </c>
      <c r="D105" s="146"/>
      <c r="E105" s="146"/>
      <c r="F105" s="146"/>
      <c r="G105" s="146"/>
      <c r="H105" s="146"/>
      <c r="I105" s="146"/>
      <c r="J105" s="146"/>
    </row>
    <row r="106" spans="1:11" ht="42.75">
      <c r="A106" s="85" t="s">
        <v>215</v>
      </c>
      <c r="B106" s="78" t="s">
        <v>216</v>
      </c>
      <c r="C106" s="79" t="s">
        <v>36</v>
      </c>
      <c r="D106" s="146"/>
      <c r="E106" s="146"/>
      <c r="F106" s="146"/>
      <c r="G106" s="146"/>
      <c r="H106" s="146"/>
      <c r="I106" s="146"/>
      <c r="J106" s="146"/>
    </row>
    <row r="107" spans="1:11" ht="28.5">
      <c r="A107" s="85" t="s">
        <v>217</v>
      </c>
      <c r="B107" s="80" t="s">
        <v>477</v>
      </c>
      <c r="C107" s="79" t="s">
        <v>36</v>
      </c>
      <c r="D107" s="146"/>
      <c r="E107" s="146"/>
      <c r="F107" s="146"/>
      <c r="G107" s="146"/>
      <c r="H107" s="146"/>
      <c r="I107" s="146"/>
      <c r="J107" s="146"/>
    </row>
    <row r="108" spans="1:11" ht="28.5">
      <c r="A108" s="85" t="s">
        <v>219</v>
      </c>
      <c r="B108" s="80" t="s">
        <v>220</v>
      </c>
      <c r="C108" s="79" t="s">
        <v>36</v>
      </c>
      <c r="D108" s="146"/>
      <c r="E108" s="146"/>
      <c r="F108" s="146"/>
      <c r="G108" s="146"/>
      <c r="H108" s="146"/>
      <c r="I108" s="146"/>
      <c r="J108" s="146"/>
    </row>
    <row r="109" spans="1:11">
      <c r="A109" s="85" t="s">
        <v>221</v>
      </c>
      <c r="B109" s="78" t="s">
        <v>222</v>
      </c>
      <c r="C109" s="79" t="s">
        <v>36</v>
      </c>
      <c r="D109" s="146"/>
      <c r="E109" s="146"/>
      <c r="F109" s="146"/>
      <c r="G109" s="146"/>
      <c r="H109" s="146"/>
      <c r="I109" s="146"/>
      <c r="J109" s="146"/>
    </row>
    <row r="110" spans="1:11">
      <c r="A110" s="85" t="s">
        <v>223</v>
      </c>
      <c r="B110" s="78" t="s">
        <v>224</v>
      </c>
      <c r="C110" s="79" t="s">
        <v>36</v>
      </c>
      <c r="D110" s="146"/>
      <c r="E110" s="146"/>
      <c r="F110" s="146"/>
      <c r="G110" s="146"/>
      <c r="H110" s="146"/>
      <c r="I110" s="146"/>
      <c r="J110" s="146"/>
    </row>
    <row r="111" spans="1:11" ht="28.5">
      <c r="A111" s="85" t="s">
        <v>225</v>
      </c>
      <c r="B111" s="80" t="s">
        <v>226</v>
      </c>
      <c r="C111" s="79" t="s">
        <v>36</v>
      </c>
      <c r="D111" s="146"/>
      <c r="E111" s="146"/>
      <c r="F111" s="146"/>
      <c r="G111" s="146"/>
      <c r="H111" s="146"/>
      <c r="I111" s="146"/>
      <c r="J111" s="146"/>
    </row>
    <row r="112" spans="1:11">
      <c r="A112" s="85" t="s">
        <v>227</v>
      </c>
      <c r="B112" s="78" t="s">
        <v>224</v>
      </c>
      <c r="C112" s="79" t="s">
        <v>36</v>
      </c>
      <c r="D112" s="146"/>
      <c r="E112" s="146"/>
      <c r="F112" s="146"/>
      <c r="G112" s="146"/>
      <c r="H112" s="146"/>
      <c r="I112" s="146"/>
      <c r="J112" s="146"/>
    </row>
    <row r="113" spans="1:10">
      <c r="A113" s="85" t="s">
        <v>228</v>
      </c>
      <c r="B113" s="78" t="s">
        <v>229</v>
      </c>
      <c r="C113" s="79" t="s">
        <v>36</v>
      </c>
      <c r="D113" s="146"/>
      <c r="E113" s="146"/>
      <c r="F113" s="146"/>
      <c r="G113" s="146"/>
      <c r="H113" s="146"/>
      <c r="I113" s="146"/>
      <c r="J113" s="146"/>
    </row>
    <row r="114" spans="1:10" ht="28.5">
      <c r="A114" s="85" t="s">
        <v>230</v>
      </c>
      <c r="B114" s="80" t="s">
        <v>220</v>
      </c>
      <c r="C114" s="79" t="s">
        <v>36</v>
      </c>
      <c r="D114" s="146"/>
      <c r="E114" s="146"/>
      <c r="F114" s="146"/>
      <c r="G114" s="146"/>
      <c r="H114" s="146"/>
      <c r="I114" s="146"/>
      <c r="J114" s="146"/>
    </row>
    <row r="115" spans="1:10" ht="28.5">
      <c r="A115" s="85" t="s">
        <v>231</v>
      </c>
      <c r="B115" s="80" t="s">
        <v>232</v>
      </c>
      <c r="C115" s="79" t="s">
        <v>36</v>
      </c>
      <c r="D115" s="146"/>
      <c r="E115" s="146"/>
      <c r="F115" s="146"/>
      <c r="G115" s="146"/>
      <c r="H115" s="146"/>
      <c r="I115" s="146"/>
      <c r="J115" s="146"/>
    </row>
    <row r="116" spans="1:10" ht="28.5">
      <c r="A116" s="85" t="s">
        <v>233</v>
      </c>
      <c r="B116" s="80" t="s">
        <v>234</v>
      </c>
      <c r="C116" s="79" t="s">
        <v>36</v>
      </c>
      <c r="D116" s="146"/>
      <c r="E116" s="146"/>
      <c r="F116" s="146"/>
      <c r="G116" s="146"/>
      <c r="H116" s="146"/>
      <c r="I116" s="146"/>
      <c r="J116" s="146"/>
    </row>
    <row r="117" spans="1:10" ht="28.5">
      <c r="A117" s="85" t="s">
        <v>235</v>
      </c>
      <c r="B117" s="80" t="s">
        <v>236</v>
      </c>
      <c r="C117" s="79" t="s">
        <v>36</v>
      </c>
      <c r="D117" s="146"/>
      <c r="E117" s="146"/>
      <c r="F117" s="146"/>
      <c r="G117" s="146"/>
      <c r="H117" s="146"/>
      <c r="I117" s="146"/>
      <c r="J117" s="146"/>
    </row>
    <row r="118" spans="1:10" ht="28.5">
      <c r="A118" s="85" t="s">
        <v>237</v>
      </c>
      <c r="B118" s="80" t="s">
        <v>238</v>
      </c>
      <c r="C118" s="79" t="s">
        <v>36</v>
      </c>
      <c r="D118" s="146"/>
      <c r="E118" s="146"/>
      <c r="F118" s="146"/>
      <c r="G118" s="146"/>
      <c r="H118" s="146"/>
      <c r="I118" s="146"/>
      <c r="J118" s="146"/>
    </row>
    <row r="119" spans="1:10" ht="28.5">
      <c r="A119" s="85" t="s">
        <v>239</v>
      </c>
      <c r="B119" s="80" t="s">
        <v>240</v>
      </c>
      <c r="C119" s="79" t="s">
        <v>36</v>
      </c>
      <c r="D119" s="146"/>
      <c r="E119" s="146"/>
      <c r="F119" s="146"/>
      <c r="G119" s="146"/>
      <c r="H119" s="146"/>
      <c r="I119" s="146"/>
      <c r="J119" s="146"/>
    </row>
    <row r="120" spans="1:10">
      <c r="A120" s="85" t="s">
        <v>241</v>
      </c>
      <c r="B120" s="78" t="s">
        <v>242</v>
      </c>
      <c r="C120" s="79" t="s">
        <v>36</v>
      </c>
      <c r="D120" s="146"/>
      <c r="E120" s="146"/>
      <c r="F120" s="146"/>
      <c r="G120" s="146"/>
      <c r="H120" s="146"/>
      <c r="I120" s="146"/>
      <c r="J120" s="146"/>
    </row>
    <row r="121" spans="1:10">
      <c r="A121" s="85" t="s">
        <v>243</v>
      </c>
      <c r="B121" s="78" t="s">
        <v>244</v>
      </c>
      <c r="C121" s="79" t="s">
        <v>36</v>
      </c>
      <c r="D121" s="146"/>
      <c r="E121" s="146"/>
      <c r="F121" s="146"/>
      <c r="G121" s="146"/>
      <c r="H121" s="146"/>
      <c r="I121" s="146"/>
      <c r="J121" s="146"/>
    </row>
    <row r="122" spans="1:10" ht="28.5">
      <c r="A122" s="85" t="s">
        <v>245</v>
      </c>
      <c r="B122" s="80" t="s">
        <v>220</v>
      </c>
      <c r="C122" s="79" t="s">
        <v>36</v>
      </c>
      <c r="D122" s="146"/>
      <c r="E122" s="146"/>
      <c r="F122" s="146"/>
      <c r="G122" s="146"/>
      <c r="H122" s="146"/>
      <c r="I122" s="146"/>
      <c r="J122" s="146"/>
    </row>
    <row r="123" spans="1:10" ht="15">
      <c r="A123" s="72" t="s">
        <v>246</v>
      </c>
      <c r="B123" s="81" t="s">
        <v>247</v>
      </c>
      <c r="C123" s="73"/>
      <c r="D123" s="146"/>
      <c r="E123" s="146"/>
      <c r="F123" s="146"/>
      <c r="G123" s="146"/>
      <c r="H123" s="146"/>
      <c r="I123" s="146"/>
      <c r="J123" s="146"/>
    </row>
    <row r="124" spans="1:10" ht="57">
      <c r="A124" s="85" t="s">
        <v>248</v>
      </c>
      <c r="B124" s="78" t="s">
        <v>249</v>
      </c>
      <c r="C124" s="79" t="s">
        <v>36</v>
      </c>
      <c r="D124" s="146"/>
      <c r="E124" s="146"/>
      <c r="F124" s="146"/>
      <c r="G124" s="146"/>
      <c r="H124" s="146"/>
      <c r="I124" s="146"/>
      <c r="J124" s="146"/>
    </row>
    <row r="125" spans="1:10" ht="28.5">
      <c r="A125" s="85" t="s">
        <v>250</v>
      </c>
      <c r="B125" s="78" t="s">
        <v>251</v>
      </c>
      <c r="C125" s="79" t="s">
        <v>36</v>
      </c>
      <c r="D125" s="146"/>
      <c r="E125" s="146"/>
      <c r="F125" s="146"/>
      <c r="G125" s="146"/>
      <c r="H125" s="146"/>
      <c r="I125" s="146"/>
      <c r="J125" s="146"/>
    </row>
    <row r="126" spans="1:10" ht="28.5">
      <c r="A126" s="85" t="s">
        <v>252</v>
      </c>
      <c r="B126" s="80" t="s">
        <v>253</v>
      </c>
      <c r="C126" s="79" t="s">
        <v>36</v>
      </c>
      <c r="D126" s="146"/>
      <c r="E126" s="146"/>
      <c r="F126" s="146"/>
      <c r="G126" s="146"/>
      <c r="H126" s="146"/>
      <c r="I126" s="146"/>
      <c r="J126" s="146"/>
    </row>
    <row r="127" spans="1:10">
      <c r="A127" s="85" t="s">
        <v>254</v>
      </c>
      <c r="B127" s="78" t="s">
        <v>255</v>
      </c>
      <c r="C127" s="79" t="s">
        <v>36</v>
      </c>
      <c r="D127" s="146"/>
      <c r="E127" s="146"/>
      <c r="F127" s="146"/>
      <c r="G127" s="146"/>
      <c r="H127" s="146"/>
      <c r="I127" s="146"/>
      <c r="J127" s="146"/>
    </row>
    <row r="128" spans="1:10" ht="15">
      <c r="A128" s="72" t="s">
        <v>256</v>
      </c>
      <c r="B128" s="81" t="s">
        <v>257</v>
      </c>
      <c r="C128" s="73"/>
      <c r="D128" s="146"/>
      <c r="E128" s="146"/>
      <c r="F128" s="146"/>
      <c r="G128" s="146"/>
      <c r="H128" s="146"/>
      <c r="I128" s="146"/>
      <c r="J128" s="146"/>
    </row>
    <row r="129" spans="1:10" ht="57">
      <c r="A129" s="85" t="s">
        <v>258</v>
      </c>
      <c r="B129" s="78" t="s">
        <v>249</v>
      </c>
      <c r="C129" s="79" t="s">
        <v>36</v>
      </c>
      <c r="D129" s="146"/>
      <c r="E129" s="146"/>
      <c r="F129" s="146"/>
      <c r="G129" s="146"/>
      <c r="H129" s="146"/>
      <c r="I129" s="146"/>
      <c r="J129" s="146"/>
    </row>
    <row r="130" spans="1:10" ht="28.5">
      <c r="A130" s="85" t="s">
        <v>259</v>
      </c>
      <c r="B130" s="78" t="s">
        <v>260</v>
      </c>
      <c r="C130" s="79" t="s">
        <v>36</v>
      </c>
      <c r="D130" s="146"/>
      <c r="E130" s="146"/>
      <c r="F130" s="146"/>
      <c r="G130" s="146"/>
      <c r="H130" s="146"/>
      <c r="I130" s="146"/>
      <c r="J130" s="146"/>
    </row>
    <row r="131" spans="1:10">
      <c r="A131" s="85" t="s">
        <v>261</v>
      </c>
      <c r="B131" s="78" t="s">
        <v>255</v>
      </c>
      <c r="C131" s="79" t="s">
        <v>36</v>
      </c>
      <c r="D131" s="146"/>
      <c r="E131" s="146"/>
      <c r="F131" s="146"/>
      <c r="G131" s="146"/>
      <c r="H131" s="146"/>
      <c r="I131" s="146"/>
      <c r="J131" s="146"/>
    </row>
    <row r="132" spans="1:10" ht="28.5">
      <c r="A132" s="85" t="s">
        <v>262</v>
      </c>
      <c r="B132" s="80" t="s">
        <v>253</v>
      </c>
      <c r="C132" s="79" t="s">
        <v>36</v>
      </c>
      <c r="D132" s="146"/>
      <c r="E132" s="146"/>
      <c r="F132" s="146"/>
      <c r="G132" s="146"/>
      <c r="H132" s="146"/>
      <c r="I132" s="146"/>
      <c r="J132" s="146"/>
    </row>
    <row r="133" spans="1:10" ht="28.5">
      <c r="A133" s="85" t="s">
        <v>263</v>
      </c>
      <c r="B133" s="80" t="s">
        <v>264</v>
      </c>
      <c r="C133" s="79" t="s">
        <v>36</v>
      </c>
      <c r="D133" s="146"/>
      <c r="E133" s="146"/>
      <c r="F133" s="146"/>
      <c r="G133" s="146"/>
      <c r="H133" s="146"/>
      <c r="I133" s="146"/>
      <c r="J133" s="146"/>
    </row>
    <row r="134" spans="1:10" ht="28.5">
      <c r="A134" s="85" t="s">
        <v>265</v>
      </c>
      <c r="B134" s="80" t="s">
        <v>266</v>
      </c>
      <c r="C134" s="79" t="s">
        <v>36</v>
      </c>
      <c r="D134" s="146"/>
      <c r="E134" s="146"/>
      <c r="F134" s="146"/>
      <c r="G134" s="146"/>
      <c r="H134" s="146"/>
      <c r="I134" s="146"/>
      <c r="J134" s="146"/>
    </row>
    <row r="135" spans="1:10" ht="28.5">
      <c r="A135" s="85" t="s">
        <v>267</v>
      </c>
      <c r="B135" s="80" t="s">
        <v>268</v>
      </c>
      <c r="C135" s="79" t="s">
        <v>36</v>
      </c>
      <c r="D135" s="146"/>
      <c r="E135" s="146"/>
      <c r="F135" s="146"/>
      <c r="G135" s="146"/>
      <c r="H135" s="146"/>
      <c r="I135" s="146"/>
      <c r="J135" s="146"/>
    </row>
    <row r="136" spans="1:10" ht="15">
      <c r="A136" s="72" t="s">
        <v>269</v>
      </c>
      <c r="B136" s="81" t="s">
        <v>270</v>
      </c>
      <c r="C136" s="73"/>
      <c r="D136" s="146"/>
      <c r="E136" s="146"/>
      <c r="F136" s="146"/>
      <c r="G136" s="146"/>
      <c r="H136" s="146"/>
      <c r="I136" s="146"/>
      <c r="J136" s="146"/>
    </row>
    <row r="137" spans="1:10">
      <c r="A137" s="85" t="s">
        <v>271</v>
      </c>
      <c r="B137" s="78" t="s">
        <v>272</v>
      </c>
      <c r="C137" s="79" t="s">
        <v>36</v>
      </c>
      <c r="D137" s="146"/>
      <c r="E137" s="146"/>
      <c r="F137" s="146"/>
      <c r="G137" s="146"/>
      <c r="H137" s="146"/>
      <c r="I137" s="146"/>
      <c r="J137" s="146"/>
    </row>
    <row r="138" spans="1:10" ht="28.5">
      <c r="A138" s="85" t="s">
        <v>273</v>
      </c>
      <c r="B138" s="78" t="s">
        <v>274</v>
      </c>
      <c r="C138" s="79" t="s">
        <v>36</v>
      </c>
      <c r="D138" s="146"/>
      <c r="E138" s="146"/>
      <c r="F138" s="146"/>
      <c r="G138" s="146"/>
      <c r="H138" s="146"/>
      <c r="I138" s="146"/>
      <c r="J138" s="146"/>
    </row>
    <row r="139" spans="1:10" ht="28.5">
      <c r="A139" s="85" t="s">
        <v>275</v>
      </c>
      <c r="B139" s="80" t="s">
        <v>276</v>
      </c>
      <c r="C139" s="79" t="s">
        <v>36</v>
      </c>
      <c r="D139" s="146"/>
      <c r="E139" s="146"/>
      <c r="F139" s="146"/>
      <c r="G139" s="146"/>
      <c r="H139" s="146"/>
      <c r="I139" s="146"/>
      <c r="J139" s="146"/>
    </row>
    <row r="140" spans="1:10" ht="28.5">
      <c r="A140" s="85" t="s">
        <v>277</v>
      </c>
      <c r="B140" s="80" t="s">
        <v>278</v>
      </c>
      <c r="C140" s="79" t="s">
        <v>279</v>
      </c>
      <c r="D140" s="146"/>
      <c r="E140" s="146"/>
      <c r="F140" s="146"/>
      <c r="G140" s="146"/>
      <c r="H140" s="146"/>
      <c r="I140" s="146"/>
      <c r="J140" s="146"/>
    </row>
    <row r="141" spans="1:10">
      <c r="A141" s="85" t="s">
        <v>280</v>
      </c>
      <c r="B141" s="78" t="s">
        <v>281</v>
      </c>
      <c r="C141" s="79" t="s">
        <v>36</v>
      </c>
      <c r="D141" s="146"/>
      <c r="E141" s="146"/>
      <c r="F141" s="146"/>
      <c r="G141" s="146"/>
      <c r="H141" s="146"/>
      <c r="I141" s="146"/>
      <c r="J141" s="146"/>
    </row>
    <row r="142" spans="1:10">
      <c r="A142" s="85" t="s">
        <v>282</v>
      </c>
      <c r="B142" s="78" t="s">
        <v>283</v>
      </c>
      <c r="C142" s="79" t="s">
        <v>36</v>
      </c>
      <c r="D142" s="146"/>
      <c r="E142" s="146"/>
      <c r="F142" s="146"/>
      <c r="G142" s="146"/>
      <c r="H142" s="146"/>
      <c r="I142" s="146"/>
      <c r="J142" s="146"/>
    </row>
    <row r="143" spans="1:10">
      <c r="A143" s="85" t="s">
        <v>284</v>
      </c>
      <c r="B143" s="78" t="s">
        <v>285</v>
      </c>
      <c r="C143" s="79" t="s">
        <v>36</v>
      </c>
      <c r="D143" s="146"/>
      <c r="E143" s="146"/>
      <c r="F143" s="146"/>
      <c r="G143" s="146"/>
      <c r="H143" s="146"/>
      <c r="I143" s="146"/>
      <c r="J143" s="146"/>
    </row>
    <row r="144" spans="1:10">
      <c r="A144" s="85" t="s">
        <v>286</v>
      </c>
      <c r="B144" s="78" t="s">
        <v>287</v>
      </c>
      <c r="C144" s="79" t="s">
        <v>36</v>
      </c>
      <c r="D144" s="146"/>
      <c r="E144" s="146"/>
      <c r="F144" s="146"/>
      <c r="G144" s="146"/>
      <c r="H144" s="146"/>
      <c r="I144" s="146"/>
      <c r="J144" s="146"/>
    </row>
    <row r="145" spans="1:10" ht="28.5">
      <c r="A145" s="85" t="s">
        <v>288</v>
      </c>
      <c r="B145" s="78" t="s">
        <v>289</v>
      </c>
      <c r="C145" s="79" t="s">
        <v>279</v>
      </c>
      <c r="D145" s="146"/>
      <c r="E145" s="146"/>
      <c r="F145" s="146"/>
      <c r="G145" s="146"/>
      <c r="H145" s="146"/>
      <c r="I145" s="146"/>
      <c r="J145" s="146"/>
    </row>
    <row r="146" spans="1:10" ht="42.75">
      <c r="A146" s="85" t="s">
        <v>290</v>
      </c>
      <c r="B146" s="80" t="s">
        <v>291</v>
      </c>
      <c r="C146" s="79" t="s">
        <v>36</v>
      </c>
      <c r="D146" s="146"/>
      <c r="E146" s="146"/>
      <c r="F146" s="146"/>
      <c r="G146" s="146"/>
      <c r="H146" s="146"/>
      <c r="I146" s="146"/>
      <c r="J146" s="146"/>
    </row>
    <row r="147" spans="1:10" ht="28.5">
      <c r="A147" s="85" t="s">
        <v>292</v>
      </c>
      <c r="B147" s="78" t="s">
        <v>293</v>
      </c>
      <c r="C147" s="79" t="s">
        <v>36</v>
      </c>
      <c r="D147" s="146"/>
      <c r="E147" s="146"/>
      <c r="F147" s="146"/>
      <c r="G147" s="146"/>
      <c r="H147" s="146"/>
      <c r="I147" s="146"/>
      <c r="J147" s="146"/>
    </row>
    <row r="148" spans="1:10" ht="15">
      <c r="A148" s="90">
        <v>10</v>
      </c>
      <c r="B148" s="91" t="s">
        <v>294</v>
      </c>
      <c r="C148" s="92"/>
      <c r="D148" s="146"/>
      <c r="E148" s="146"/>
      <c r="F148" s="146"/>
      <c r="G148" s="146"/>
      <c r="H148" s="146"/>
      <c r="I148" s="146"/>
      <c r="J148" s="146"/>
    </row>
    <row r="149" spans="1:10" ht="15">
      <c r="A149" s="72" t="s">
        <v>295</v>
      </c>
      <c r="B149" s="81" t="s">
        <v>296</v>
      </c>
      <c r="C149" s="73"/>
      <c r="D149" s="146"/>
      <c r="E149" s="146"/>
      <c r="F149" s="146"/>
      <c r="G149" s="146"/>
      <c r="H149" s="146"/>
      <c r="I149" s="146"/>
      <c r="J149" s="146"/>
    </row>
    <row r="150" spans="1:10" ht="28.5">
      <c r="A150" s="85" t="s">
        <v>297</v>
      </c>
      <c r="B150" s="83" t="s">
        <v>298</v>
      </c>
      <c r="C150" s="79" t="s">
        <v>36</v>
      </c>
      <c r="D150" s="146"/>
      <c r="E150" s="146"/>
      <c r="F150" s="146"/>
      <c r="G150" s="146"/>
      <c r="H150" s="146"/>
      <c r="I150" s="146"/>
      <c r="J150" s="146"/>
    </row>
    <row r="151" spans="1:10" ht="28.5">
      <c r="A151" s="85" t="s">
        <v>299</v>
      </c>
      <c r="B151" s="82" t="s">
        <v>300</v>
      </c>
      <c r="C151" s="79" t="s">
        <v>36</v>
      </c>
      <c r="D151" s="146"/>
      <c r="E151" s="146"/>
      <c r="F151" s="146"/>
      <c r="G151" s="146"/>
      <c r="H151" s="146"/>
      <c r="I151" s="146"/>
      <c r="J151" s="146"/>
    </row>
    <row r="152" spans="1:10" ht="71.25">
      <c r="A152" s="85" t="s">
        <v>301</v>
      </c>
      <c r="B152" s="82" t="s">
        <v>302</v>
      </c>
      <c r="C152" s="79" t="s">
        <v>36</v>
      </c>
      <c r="D152" s="146"/>
      <c r="E152" s="146"/>
      <c r="F152" s="146"/>
      <c r="G152" s="146"/>
      <c r="H152" s="146"/>
      <c r="I152" s="146"/>
      <c r="J152" s="146"/>
    </row>
    <row r="153" spans="1:10" ht="28.5">
      <c r="A153" s="85" t="s">
        <v>303</v>
      </c>
      <c r="B153" s="82" t="s">
        <v>304</v>
      </c>
      <c r="C153" s="79" t="s">
        <v>36</v>
      </c>
      <c r="D153" s="146"/>
      <c r="E153" s="146"/>
      <c r="F153" s="146"/>
      <c r="G153" s="146"/>
      <c r="H153" s="146"/>
      <c r="I153" s="146"/>
      <c r="J153" s="146"/>
    </row>
    <row r="154" spans="1:10" ht="42.75">
      <c r="A154" s="85" t="s">
        <v>305</v>
      </c>
      <c r="B154" s="82" t="s">
        <v>306</v>
      </c>
      <c r="C154" s="79" t="s">
        <v>36</v>
      </c>
      <c r="D154" s="146"/>
      <c r="E154" s="146"/>
      <c r="F154" s="146"/>
      <c r="G154" s="146"/>
      <c r="H154" s="146"/>
      <c r="I154" s="146"/>
      <c r="J154" s="146"/>
    </row>
    <row r="155" spans="1:10">
      <c r="A155" s="85" t="s">
        <v>307</v>
      </c>
      <c r="B155" s="82" t="s">
        <v>308</v>
      </c>
      <c r="C155" s="79" t="s">
        <v>36</v>
      </c>
      <c r="D155" s="146"/>
      <c r="E155" s="146"/>
      <c r="F155" s="146"/>
      <c r="G155" s="146"/>
      <c r="H155" s="146"/>
      <c r="I155" s="146"/>
      <c r="J155" s="146"/>
    </row>
    <row r="156" spans="1:10">
      <c r="A156" s="85" t="s">
        <v>309</v>
      </c>
      <c r="B156" s="82" t="s">
        <v>310</v>
      </c>
      <c r="C156" s="79" t="s">
        <v>36</v>
      </c>
      <c r="D156" s="146"/>
      <c r="E156" s="146"/>
      <c r="F156" s="146"/>
      <c r="G156" s="146"/>
      <c r="H156" s="146"/>
      <c r="I156" s="146"/>
      <c r="J156" s="146"/>
    </row>
    <row r="157" spans="1:10">
      <c r="A157" s="85" t="s">
        <v>311</v>
      </c>
      <c r="B157" s="82" t="s">
        <v>312</v>
      </c>
      <c r="C157" s="79" t="s">
        <v>36</v>
      </c>
      <c r="D157" s="146"/>
      <c r="E157" s="146"/>
      <c r="F157" s="146"/>
      <c r="G157" s="146"/>
      <c r="H157" s="146"/>
      <c r="I157" s="146"/>
      <c r="J157" s="146"/>
    </row>
    <row r="158" spans="1:10" ht="42.75">
      <c r="A158" s="85" t="s">
        <v>313</v>
      </c>
      <c r="B158" s="82" t="s">
        <v>314</v>
      </c>
      <c r="C158" s="79" t="s">
        <v>36</v>
      </c>
      <c r="D158" s="146"/>
      <c r="E158" s="146"/>
      <c r="F158" s="146"/>
      <c r="G158" s="146"/>
      <c r="H158" s="146"/>
      <c r="I158" s="146"/>
      <c r="J158" s="146"/>
    </row>
    <row r="159" spans="1:10" ht="28.5">
      <c r="A159" s="85" t="s">
        <v>315</v>
      </c>
      <c r="B159" s="82" t="s">
        <v>316</v>
      </c>
      <c r="C159" s="79" t="s">
        <v>36</v>
      </c>
      <c r="D159" s="146"/>
      <c r="E159" s="146"/>
      <c r="F159" s="146"/>
      <c r="G159" s="146"/>
      <c r="H159" s="146"/>
      <c r="I159" s="146"/>
      <c r="J159" s="146"/>
    </row>
    <row r="160" spans="1:10" ht="28.5">
      <c r="A160" s="85" t="s">
        <v>317</v>
      </c>
      <c r="B160" s="83" t="s">
        <v>318</v>
      </c>
      <c r="C160" s="79" t="s">
        <v>60</v>
      </c>
      <c r="D160" s="146"/>
      <c r="E160" s="146"/>
      <c r="F160" s="146"/>
      <c r="G160" s="146"/>
      <c r="H160" s="146"/>
      <c r="I160" s="146"/>
      <c r="J160" s="146"/>
    </row>
    <row r="161" spans="1:10">
      <c r="A161" s="85" t="s">
        <v>319</v>
      </c>
      <c r="B161" s="82" t="s">
        <v>320</v>
      </c>
      <c r="C161" s="79" t="s">
        <v>60</v>
      </c>
      <c r="D161" s="146"/>
      <c r="E161" s="146"/>
      <c r="F161" s="146"/>
      <c r="G161" s="146"/>
      <c r="H161" s="146"/>
      <c r="I161" s="146"/>
      <c r="J161" s="146"/>
    </row>
    <row r="162" spans="1:10">
      <c r="A162" s="85" t="s">
        <v>321</v>
      </c>
      <c r="B162" s="82" t="s">
        <v>322</v>
      </c>
      <c r="C162" s="79" t="s">
        <v>60</v>
      </c>
      <c r="D162" s="146"/>
      <c r="E162" s="146"/>
      <c r="F162" s="146"/>
      <c r="G162" s="146"/>
      <c r="H162" s="146"/>
      <c r="I162" s="146"/>
      <c r="J162" s="146"/>
    </row>
    <row r="163" spans="1:10" ht="28.5">
      <c r="A163" s="85" t="s">
        <v>323</v>
      </c>
      <c r="B163" s="82" t="s">
        <v>324</v>
      </c>
      <c r="C163" s="79" t="s">
        <v>36</v>
      </c>
      <c r="D163" s="146"/>
      <c r="E163" s="146"/>
      <c r="F163" s="146"/>
      <c r="G163" s="146"/>
      <c r="H163" s="146"/>
      <c r="I163" s="146"/>
      <c r="J163" s="146"/>
    </row>
    <row r="164" spans="1:10" ht="28.5">
      <c r="A164" s="85" t="s">
        <v>325</v>
      </c>
      <c r="B164" s="83" t="s">
        <v>478</v>
      </c>
      <c r="C164" s="79" t="s">
        <v>36</v>
      </c>
      <c r="D164" s="146"/>
      <c r="E164" s="146"/>
      <c r="F164" s="146"/>
      <c r="G164" s="146"/>
      <c r="H164" s="146"/>
      <c r="I164" s="146"/>
      <c r="J164" s="146"/>
    </row>
    <row r="165" spans="1:10">
      <c r="A165" s="85" t="s">
        <v>327</v>
      </c>
      <c r="B165" s="82" t="s">
        <v>328</v>
      </c>
      <c r="C165" s="79" t="s">
        <v>36</v>
      </c>
      <c r="D165" s="146"/>
      <c r="E165" s="146"/>
      <c r="F165" s="146"/>
      <c r="G165" s="146"/>
      <c r="H165" s="146"/>
      <c r="I165" s="146"/>
      <c r="J165" s="146"/>
    </row>
    <row r="166" spans="1:10" ht="28.5">
      <c r="A166" s="85" t="s">
        <v>329</v>
      </c>
      <c r="B166" s="82" t="s">
        <v>330</v>
      </c>
      <c r="C166" s="79" t="s">
        <v>36</v>
      </c>
      <c r="D166" s="146"/>
      <c r="E166" s="146"/>
      <c r="F166" s="146"/>
      <c r="G166" s="146"/>
      <c r="H166" s="146"/>
      <c r="I166" s="146"/>
      <c r="J166" s="146"/>
    </row>
    <row r="167" spans="1:10" ht="28.5">
      <c r="A167" s="85" t="s">
        <v>331</v>
      </c>
      <c r="B167" s="82" t="s">
        <v>332</v>
      </c>
      <c r="C167" s="79" t="s">
        <v>36</v>
      </c>
      <c r="D167" s="146"/>
      <c r="E167" s="146"/>
      <c r="F167" s="146"/>
      <c r="G167" s="146"/>
      <c r="H167" s="146"/>
      <c r="I167" s="146"/>
      <c r="J167" s="146"/>
    </row>
    <row r="168" spans="1:10" ht="28.5">
      <c r="A168" s="85" t="s">
        <v>333</v>
      </c>
      <c r="B168" s="83" t="s">
        <v>334</v>
      </c>
      <c r="C168" s="79" t="s">
        <v>36</v>
      </c>
      <c r="D168" s="146"/>
      <c r="E168" s="146"/>
      <c r="F168" s="146"/>
      <c r="G168" s="146"/>
      <c r="H168" s="146"/>
      <c r="I168" s="146"/>
      <c r="J168" s="146"/>
    </row>
    <row r="169" spans="1:10" ht="42.75">
      <c r="A169" s="85" t="s">
        <v>335</v>
      </c>
      <c r="B169" s="82" t="s">
        <v>336</v>
      </c>
      <c r="C169" s="79" t="s">
        <v>36</v>
      </c>
      <c r="D169" s="146"/>
      <c r="E169" s="146"/>
      <c r="F169" s="146"/>
      <c r="G169" s="146"/>
      <c r="H169" s="146"/>
      <c r="I169" s="146"/>
      <c r="J169" s="146"/>
    </row>
    <row r="170" spans="1:10" ht="15">
      <c r="A170" s="72" t="s">
        <v>337</v>
      </c>
      <c r="B170" s="81" t="s">
        <v>338</v>
      </c>
      <c r="C170" s="73"/>
      <c r="D170" s="146"/>
      <c r="E170" s="146"/>
      <c r="F170" s="146"/>
      <c r="G170" s="146"/>
      <c r="H170" s="146"/>
      <c r="I170" s="146"/>
      <c r="J170" s="146"/>
    </row>
    <row r="171" spans="1:10" ht="28.5">
      <c r="A171" s="85" t="s">
        <v>339</v>
      </c>
      <c r="B171" s="83" t="s">
        <v>340</v>
      </c>
      <c r="C171" s="79" t="s">
        <v>36</v>
      </c>
      <c r="D171" s="146"/>
      <c r="E171" s="146"/>
      <c r="F171" s="146"/>
      <c r="G171" s="146"/>
      <c r="H171" s="146"/>
      <c r="I171" s="146"/>
      <c r="J171" s="146"/>
    </row>
    <row r="172" spans="1:10" ht="28.5">
      <c r="A172" s="85" t="s">
        <v>341</v>
      </c>
      <c r="B172" s="83" t="s">
        <v>342</v>
      </c>
      <c r="C172" s="79" t="s">
        <v>36</v>
      </c>
      <c r="D172" s="146"/>
      <c r="E172" s="146"/>
      <c r="F172" s="146"/>
      <c r="G172" s="146"/>
      <c r="H172" s="146"/>
      <c r="I172" s="146"/>
      <c r="J172" s="146"/>
    </row>
    <row r="173" spans="1:10" ht="28.5">
      <c r="A173" s="85" t="s">
        <v>343</v>
      </c>
      <c r="B173" s="83" t="s">
        <v>344</v>
      </c>
      <c r="C173" s="79" t="s">
        <v>36</v>
      </c>
      <c r="D173" s="146"/>
      <c r="E173" s="146"/>
      <c r="F173" s="146"/>
      <c r="G173" s="146"/>
      <c r="H173" s="146"/>
      <c r="I173" s="146"/>
      <c r="J173" s="146"/>
    </row>
    <row r="174" spans="1:10">
      <c r="A174" s="85" t="s">
        <v>345</v>
      </c>
      <c r="B174" s="82" t="s">
        <v>346</v>
      </c>
      <c r="C174" s="79" t="s">
        <v>36</v>
      </c>
      <c r="D174" s="146"/>
      <c r="E174" s="146"/>
      <c r="F174" s="146"/>
      <c r="G174" s="146"/>
      <c r="H174" s="146"/>
      <c r="I174" s="146"/>
      <c r="J174" s="146"/>
    </row>
    <row r="175" spans="1:10">
      <c r="A175" s="85" t="s">
        <v>347</v>
      </c>
      <c r="B175" s="82" t="s">
        <v>348</v>
      </c>
      <c r="C175" s="79" t="s">
        <v>36</v>
      </c>
      <c r="D175" s="146"/>
      <c r="E175" s="146"/>
      <c r="F175" s="146"/>
      <c r="G175" s="146"/>
      <c r="H175" s="146"/>
      <c r="I175" s="146"/>
      <c r="J175" s="146"/>
    </row>
    <row r="176" spans="1:10">
      <c r="A176" s="85" t="s">
        <v>349</v>
      </c>
      <c r="B176" s="82" t="s">
        <v>350</v>
      </c>
      <c r="C176" s="79" t="s">
        <v>351</v>
      </c>
      <c r="D176" s="146"/>
      <c r="E176" s="146"/>
      <c r="F176" s="146"/>
      <c r="G176" s="146"/>
      <c r="H176" s="146"/>
      <c r="I176" s="146"/>
      <c r="J176" s="146"/>
    </row>
    <row r="177" spans="1:11" ht="28.5">
      <c r="A177" s="85" t="s">
        <v>352</v>
      </c>
      <c r="B177" s="82" t="s">
        <v>353</v>
      </c>
      <c r="C177" s="79" t="s">
        <v>36</v>
      </c>
      <c r="D177" s="146"/>
      <c r="E177" s="146"/>
      <c r="F177" s="146"/>
      <c r="G177" s="146"/>
      <c r="H177" s="146"/>
      <c r="I177" s="146"/>
      <c r="J177" s="146"/>
    </row>
    <row r="178" spans="1:11" ht="28.5">
      <c r="A178" s="85" t="s">
        <v>354</v>
      </c>
      <c r="B178" s="83" t="s">
        <v>479</v>
      </c>
      <c r="C178" s="79" t="s">
        <v>351</v>
      </c>
      <c r="D178" s="146"/>
      <c r="E178" s="146"/>
      <c r="F178" s="146"/>
      <c r="G178" s="146"/>
      <c r="H178" s="146"/>
      <c r="I178" s="146"/>
      <c r="J178" s="146"/>
    </row>
    <row r="179" spans="1:11">
      <c r="A179" s="85" t="s">
        <v>356</v>
      </c>
      <c r="B179" s="82" t="s">
        <v>357</v>
      </c>
      <c r="C179" s="79" t="s">
        <v>36</v>
      </c>
      <c r="D179" s="146"/>
      <c r="E179" s="146"/>
      <c r="F179" s="146"/>
      <c r="G179" s="146"/>
      <c r="H179" s="146"/>
      <c r="I179" s="146"/>
      <c r="J179" s="146"/>
    </row>
    <row r="180" spans="1:11" ht="28.5">
      <c r="A180" s="85" t="s">
        <v>358</v>
      </c>
      <c r="B180" s="83" t="s">
        <v>480</v>
      </c>
      <c r="C180" s="79" t="s">
        <v>36</v>
      </c>
      <c r="D180" s="146"/>
      <c r="E180" s="146"/>
      <c r="F180" s="146"/>
      <c r="G180" s="146"/>
      <c r="H180" s="146"/>
      <c r="I180" s="146"/>
      <c r="J180" s="146"/>
    </row>
    <row r="181" spans="1:11" ht="28.5">
      <c r="A181" s="85" t="s">
        <v>360</v>
      </c>
      <c r="B181" s="83" t="s">
        <v>481</v>
      </c>
      <c r="C181" s="79" t="s">
        <v>36</v>
      </c>
      <c r="D181" s="146"/>
      <c r="E181" s="146"/>
      <c r="F181" s="146"/>
      <c r="G181" s="146"/>
      <c r="H181" s="146"/>
      <c r="I181" s="146"/>
      <c r="J181" s="146"/>
    </row>
    <row r="182" spans="1:11" ht="28.5">
      <c r="A182" s="85" t="s">
        <v>362</v>
      </c>
      <c r="B182" s="82" t="s">
        <v>363</v>
      </c>
      <c r="C182" s="79" t="s">
        <v>36</v>
      </c>
      <c r="D182" s="146"/>
      <c r="E182" s="146"/>
      <c r="F182" s="146"/>
      <c r="G182" s="146"/>
      <c r="H182" s="146"/>
      <c r="I182" s="146"/>
      <c r="J182" s="146"/>
    </row>
    <row r="183" spans="1:11" ht="28.5">
      <c r="A183" s="85" t="s">
        <v>364</v>
      </c>
      <c r="B183" s="82" t="s">
        <v>365</v>
      </c>
      <c r="C183" s="79" t="s">
        <v>36</v>
      </c>
      <c r="D183" s="146"/>
      <c r="E183" s="146"/>
      <c r="F183" s="146"/>
      <c r="G183" s="146"/>
      <c r="H183" s="146"/>
      <c r="I183" s="146"/>
      <c r="J183" s="146"/>
    </row>
    <row r="184" spans="1:11">
      <c r="A184" s="85" t="s">
        <v>366</v>
      </c>
      <c r="B184" s="82" t="s">
        <v>367</v>
      </c>
      <c r="C184" s="79" t="s">
        <v>36</v>
      </c>
      <c r="D184" s="146"/>
      <c r="E184" s="146"/>
      <c r="F184" s="146"/>
      <c r="G184" s="146"/>
      <c r="H184" s="146"/>
      <c r="I184" s="146"/>
      <c r="J184" s="146"/>
    </row>
    <row r="185" spans="1:11" ht="15">
      <c r="A185" s="72" t="s">
        <v>368</v>
      </c>
      <c r="B185" s="81" t="s">
        <v>369</v>
      </c>
      <c r="C185" s="73"/>
      <c r="D185" s="146"/>
      <c r="E185" s="146"/>
      <c r="F185" s="146"/>
      <c r="G185" s="146"/>
      <c r="H185" s="146"/>
      <c r="I185" s="146"/>
      <c r="J185" s="146"/>
    </row>
    <row r="186" spans="1:11" ht="42.75">
      <c r="A186" s="85" t="s">
        <v>370</v>
      </c>
      <c r="B186" s="83" t="s">
        <v>482</v>
      </c>
      <c r="C186" s="79" t="s">
        <v>36</v>
      </c>
      <c r="D186" s="146" t="s">
        <v>508</v>
      </c>
      <c r="E186" s="146"/>
      <c r="F186" s="146"/>
      <c r="G186" s="146"/>
      <c r="H186" s="146"/>
      <c r="I186" s="146"/>
      <c r="J186" s="146"/>
      <c r="K186" s="5">
        <v>2</v>
      </c>
    </row>
    <row r="187" spans="1:11" ht="28.5">
      <c r="A187" s="85" t="s">
        <v>372</v>
      </c>
      <c r="B187" s="83" t="s">
        <v>483</v>
      </c>
      <c r="C187" s="79" t="s">
        <v>36</v>
      </c>
      <c r="D187" s="146"/>
      <c r="E187" s="146"/>
      <c r="F187" s="146"/>
      <c r="G187" s="146"/>
      <c r="H187" s="146"/>
      <c r="I187" s="146"/>
      <c r="J187" s="146"/>
    </row>
    <row r="188" spans="1:11" ht="28.5">
      <c r="A188" s="85" t="s">
        <v>374</v>
      </c>
      <c r="B188" s="83" t="s">
        <v>484</v>
      </c>
      <c r="C188" s="79" t="s">
        <v>36</v>
      </c>
      <c r="D188" s="146" t="s">
        <v>509</v>
      </c>
      <c r="E188" s="146"/>
      <c r="F188" s="146"/>
      <c r="G188" s="146"/>
      <c r="H188" s="146"/>
      <c r="I188" s="146"/>
      <c r="J188" s="146"/>
      <c r="K188" s="5">
        <v>16</v>
      </c>
    </row>
    <row r="189" spans="1:11">
      <c r="A189" s="85" t="s">
        <v>376</v>
      </c>
      <c r="B189" s="82" t="s">
        <v>377</v>
      </c>
      <c r="C189" s="79" t="s">
        <v>36</v>
      </c>
      <c r="D189" s="146"/>
      <c r="E189" s="146"/>
      <c r="F189" s="146"/>
      <c r="G189" s="146"/>
      <c r="H189" s="146"/>
      <c r="I189" s="146"/>
      <c r="J189" s="146"/>
    </row>
    <row r="190" spans="1:11" ht="28.5">
      <c r="A190" s="85" t="s">
        <v>378</v>
      </c>
      <c r="B190" s="83" t="s">
        <v>379</v>
      </c>
      <c r="C190" s="79" t="s">
        <v>36</v>
      </c>
      <c r="D190" s="146"/>
      <c r="E190" s="146"/>
      <c r="F190" s="146"/>
      <c r="G190" s="146"/>
      <c r="H190" s="146"/>
      <c r="I190" s="146"/>
      <c r="J190" s="146"/>
    </row>
    <row r="191" spans="1:11">
      <c r="A191" s="85" t="s">
        <v>380</v>
      </c>
      <c r="B191" s="82" t="s">
        <v>346</v>
      </c>
      <c r="C191" s="79" t="s">
        <v>36</v>
      </c>
      <c r="D191" s="146"/>
      <c r="E191" s="146"/>
      <c r="F191" s="146"/>
      <c r="G191" s="146"/>
      <c r="H191" s="146"/>
      <c r="I191" s="146"/>
      <c r="J191" s="146"/>
    </row>
    <row r="192" spans="1:11" ht="28.5">
      <c r="A192" s="85" t="s">
        <v>381</v>
      </c>
      <c r="B192" s="82" t="s">
        <v>365</v>
      </c>
      <c r="C192" s="79" t="s">
        <v>36</v>
      </c>
      <c r="D192" s="146"/>
      <c r="E192" s="146"/>
      <c r="F192" s="146"/>
      <c r="G192" s="146"/>
      <c r="H192" s="146"/>
      <c r="I192" s="146"/>
      <c r="J192" s="146"/>
    </row>
    <row r="193" spans="1:11" ht="28.5">
      <c r="A193" s="85" t="s">
        <v>382</v>
      </c>
      <c r="B193" s="83" t="s">
        <v>485</v>
      </c>
      <c r="C193" s="79" t="s">
        <v>36</v>
      </c>
      <c r="D193" s="146"/>
      <c r="E193" s="146"/>
      <c r="F193" s="146"/>
      <c r="G193" s="146"/>
      <c r="H193" s="146"/>
      <c r="I193" s="146"/>
      <c r="J193" s="146"/>
    </row>
    <row r="194" spans="1:11" ht="15">
      <c r="A194" s="72" t="s">
        <v>384</v>
      </c>
      <c r="B194" s="81" t="s">
        <v>385</v>
      </c>
      <c r="C194" s="73"/>
      <c r="D194" s="146"/>
      <c r="E194" s="146"/>
      <c r="F194" s="146"/>
      <c r="G194" s="146"/>
      <c r="H194" s="146"/>
      <c r="I194" s="146"/>
      <c r="J194" s="146"/>
    </row>
    <row r="195" spans="1:11" ht="28.5">
      <c r="A195" s="85" t="s">
        <v>386</v>
      </c>
      <c r="B195" s="82" t="s">
        <v>387</v>
      </c>
      <c r="C195" s="79" t="s">
        <v>36</v>
      </c>
      <c r="D195" s="146" t="s">
        <v>510</v>
      </c>
      <c r="E195" s="146"/>
      <c r="F195" s="146"/>
      <c r="G195" s="146"/>
      <c r="H195" s="146"/>
      <c r="I195" s="146"/>
      <c r="J195" s="146"/>
      <c r="K195" s="5">
        <v>34</v>
      </c>
    </row>
    <row r="196" spans="1:11" ht="28.5">
      <c r="A196" s="85" t="s">
        <v>388</v>
      </c>
      <c r="B196" s="82" t="s">
        <v>389</v>
      </c>
      <c r="C196" s="79" t="s">
        <v>36</v>
      </c>
      <c r="D196" s="146"/>
      <c r="E196" s="146"/>
      <c r="F196" s="146"/>
      <c r="G196" s="146"/>
      <c r="H196" s="146"/>
      <c r="I196" s="146"/>
      <c r="J196" s="146"/>
    </row>
    <row r="197" spans="1:11" ht="28.5">
      <c r="A197" s="85" t="s">
        <v>390</v>
      </c>
      <c r="B197" s="82" t="s">
        <v>391</v>
      </c>
      <c r="C197" s="79" t="s">
        <v>36</v>
      </c>
      <c r="D197" s="146" t="s">
        <v>511</v>
      </c>
      <c r="E197" s="146"/>
      <c r="F197" s="146"/>
      <c r="G197" s="146"/>
      <c r="H197" s="146"/>
      <c r="I197" s="146"/>
      <c r="J197" s="146"/>
      <c r="K197" s="5">
        <v>34</v>
      </c>
    </row>
    <row r="198" spans="1:11" ht="28.5">
      <c r="A198" s="85" t="s">
        <v>392</v>
      </c>
      <c r="B198" s="82" t="s">
        <v>393</v>
      </c>
      <c r="C198" s="79" t="s">
        <v>279</v>
      </c>
      <c r="D198" s="146" t="s">
        <v>512</v>
      </c>
      <c r="E198" s="146"/>
      <c r="F198" s="146"/>
      <c r="G198" s="146"/>
      <c r="H198" s="146"/>
      <c r="I198" s="146"/>
      <c r="J198" s="146"/>
      <c r="K198" s="5">
        <v>5</v>
      </c>
    </row>
    <row r="199" spans="1:11" ht="15">
      <c r="A199" s="72" t="s">
        <v>394</v>
      </c>
      <c r="B199" s="81" t="s">
        <v>395</v>
      </c>
      <c r="C199" s="73"/>
      <c r="D199" s="146"/>
      <c r="E199" s="146"/>
      <c r="F199" s="146"/>
      <c r="G199" s="146"/>
      <c r="H199" s="146"/>
      <c r="I199" s="146"/>
      <c r="J199" s="146"/>
    </row>
    <row r="200" spans="1:11" ht="57">
      <c r="A200" s="85" t="s">
        <v>396</v>
      </c>
      <c r="B200" s="82" t="s">
        <v>397</v>
      </c>
      <c r="C200" s="79" t="s">
        <v>36</v>
      </c>
      <c r="D200" s="146"/>
      <c r="E200" s="146"/>
      <c r="F200" s="146"/>
      <c r="G200" s="146"/>
      <c r="H200" s="146"/>
      <c r="I200" s="146"/>
      <c r="J200" s="146"/>
    </row>
    <row r="201" spans="1:11" ht="28.5">
      <c r="A201" s="85" t="s">
        <v>398</v>
      </c>
      <c r="B201" s="83" t="s">
        <v>399</v>
      </c>
      <c r="C201" s="79" t="s">
        <v>60</v>
      </c>
      <c r="D201" s="146"/>
      <c r="E201" s="146"/>
      <c r="F201" s="146"/>
      <c r="G201" s="146"/>
      <c r="H201" s="146"/>
      <c r="I201" s="146"/>
      <c r="J201" s="146"/>
    </row>
    <row r="202" spans="1:11" ht="28.5">
      <c r="A202" s="85" t="s">
        <v>400</v>
      </c>
      <c r="B202" s="83" t="s">
        <v>486</v>
      </c>
      <c r="C202" s="79" t="s">
        <v>60</v>
      </c>
      <c r="D202" s="146"/>
      <c r="E202" s="146"/>
      <c r="F202" s="146"/>
      <c r="G202" s="146"/>
      <c r="H202" s="146"/>
      <c r="I202" s="146"/>
      <c r="J202" s="146"/>
    </row>
    <row r="203" spans="1:11" ht="42.75">
      <c r="A203" s="85" t="s">
        <v>402</v>
      </c>
      <c r="B203" s="82" t="s">
        <v>403</v>
      </c>
      <c r="C203" s="79" t="s">
        <v>36</v>
      </c>
      <c r="D203" s="146"/>
      <c r="E203" s="146"/>
      <c r="F203" s="146"/>
      <c r="G203" s="146"/>
      <c r="H203" s="146"/>
      <c r="I203" s="146"/>
      <c r="J203" s="146"/>
    </row>
    <row r="204" spans="1:11" ht="42.75">
      <c r="A204" s="85" t="s">
        <v>404</v>
      </c>
      <c r="B204" s="82" t="s">
        <v>405</v>
      </c>
      <c r="C204" s="79" t="s">
        <v>36</v>
      </c>
      <c r="D204" s="146"/>
      <c r="E204" s="146"/>
      <c r="F204" s="146"/>
      <c r="G204" s="146"/>
      <c r="H204" s="146"/>
      <c r="I204" s="146"/>
      <c r="J204" s="146"/>
    </row>
    <row r="205" spans="1:11" ht="15">
      <c r="A205" s="90">
        <v>11</v>
      </c>
      <c r="B205" s="91" t="s">
        <v>406</v>
      </c>
      <c r="C205" s="92"/>
      <c r="D205" s="146"/>
      <c r="E205" s="146"/>
      <c r="F205" s="146"/>
      <c r="G205" s="146"/>
      <c r="H205" s="146"/>
      <c r="I205" s="146"/>
      <c r="J205" s="146"/>
    </row>
    <row r="206" spans="1:11">
      <c r="A206" s="77" t="s">
        <v>407</v>
      </c>
      <c r="B206" s="82" t="s">
        <v>408</v>
      </c>
      <c r="C206" s="79" t="s">
        <v>60</v>
      </c>
      <c r="D206" s="146"/>
      <c r="E206" s="146"/>
      <c r="F206" s="146"/>
      <c r="G206" s="146"/>
      <c r="H206" s="146"/>
      <c r="I206" s="146"/>
      <c r="J206" s="146"/>
    </row>
    <row r="207" spans="1:11" ht="28.5">
      <c r="A207" s="77" t="s">
        <v>409</v>
      </c>
      <c r="B207" s="82" t="s">
        <v>410</v>
      </c>
      <c r="C207" s="79" t="s">
        <v>36</v>
      </c>
      <c r="D207" s="146"/>
      <c r="E207" s="146"/>
      <c r="F207" s="146"/>
      <c r="G207" s="146"/>
      <c r="H207" s="146"/>
      <c r="I207" s="146"/>
      <c r="J207" s="146"/>
    </row>
    <row r="208" spans="1:11">
      <c r="A208" s="77" t="s">
        <v>411</v>
      </c>
      <c r="B208" s="82" t="s">
        <v>412</v>
      </c>
      <c r="C208" s="79" t="s">
        <v>36</v>
      </c>
      <c r="D208" s="146"/>
      <c r="E208" s="146"/>
      <c r="F208" s="146"/>
      <c r="G208" s="146"/>
      <c r="H208" s="146"/>
      <c r="I208" s="146"/>
      <c r="J208" s="146"/>
    </row>
    <row r="209" spans="1:10" ht="15">
      <c r="A209" s="90">
        <v>12</v>
      </c>
      <c r="B209" s="91" t="s">
        <v>413</v>
      </c>
      <c r="C209" s="92"/>
      <c r="D209" s="146"/>
      <c r="E209" s="146"/>
      <c r="F209" s="146"/>
      <c r="G209" s="146"/>
      <c r="H209" s="146"/>
      <c r="I209" s="146"/>
      <c r="J209" s="146"/>
    </row>
    <row r="210" spans="1:10" ht="57">
      <c r="A210" s="77" t="s">
        <v>414</v>
      </c>
      <c r="B210" s="83" t="s">
        <v>415</v>
      </c>
      <c r="C210" s="79" t="s">
        <v>36</v>
      </c>
      <c r="D210" s="146"/>
      <c r="E210" s="146"/>
      <c r="F210" s="146"/>
      <c r="G210" s="146"/>
      <c r="H210" s="146"/>
      <c r="I210" s="146"/>
      <c r="J210" s="146"/>
    </row>
    <row r="211" spans="1:10" ht="42.75">
      <c r="A211" s="77" t="s">
        <v>416</v>
      </c>
      <c r="B211" s="83" t="s">
        <v>417</v>
      </c>
      <c r="C211" s="79" t="s">
        <v>36</v>
      </c>
      <c r="D211" s="146"/>
      <c r="E211" s="146"/>
      <c r="F211" s="146"/>
      <c r="G211" s="146"/>
      <c r="H211" s="146"/>
      <c r="I211" s="146"/>
      <c r="J211" s="146"/>
    </row>
    <row r="212" spans="1:10" ht="42.75">
      <c r="A212" s="77" t="s">
        <v>418</v>
      </c>
      <c r="B212" s="83" t="s">
        <v>419</v>
      </c>
      <c r="C212" s="79" t="s">
        <v>36</v>
      </c>
      <c r="D212" s="146"/>
      <c r="E212" s="146"/>
      <c r="F212" s="146"/>
      <c r="G212" s="146"/>
      <c r="H212" s="146"/>
      <c r="I212" s="146"/>
      <c r="J212" s="146"/>
    </row>
    <row r="213" spans="1:10" ht="57">
      <c r="A213" s="77" t="s">
        <v>420</v>
      </c>
      <c r="B213" s="82" t="s">
        <v>421</v>
      </c>
      <c r="C213" s="79" t="s">
        <v>36</v>
      </c>
      <c r="D213" s="146"/>
      <c r="E213" s="146"/>
      <c r="F213" s="146"/>
      <c r="G213" s="146"/>
      <c r="H213" s="146"/>
      <c r="I213" s="146"/>
      <c r="J213" s="146"/>
    </row>
    <row r="214" spans="1:10" ht="42.75">
      <c r="A214" s="77" t="s">
        <v>422</v>
      </c>
      <c r="B214" s="83" t="s">
        <v>487</v>
      </c>
      <c r="C214" s="79" t="s">
        <v>36</v>
      </c>
      <c r="D214" s="146"/>
      <c r="E214" s="146"/>
      <c r="F214" s="146"/>
      <c r="G214" s="146"/>
      <c r="H214" s="146"/>
      <c r="I214" s="146"/>
      <c r="J214" s="146"/>
    </row>
    <row r="215" spans="1:10" ht="42.75">
      <c r="A215" s="77" t="s">
        <v>424</v>
      </c>
      <c r="B215" s="83" t="s">
        <v>425</v>
      </c>
      <c r="C215" s="79" t="s">
        <v>36</v>
      </c>
      <c r="D215" s="146"/>
      <c r="E215" s="146"/>
      <c r="F215" s="146"/>
      <c r="G215" s="146"/>
      <c r="H215" s="146"/>
      <c r="I215" s="146"/>
      <c r="J215" s="146"/>
    </row>
    <row r="216" spans="1:10" ht="15">
      <c r="A216" s="90">
        <v>13</v>
      </c>
      <c r="B216" s="91" t="s">
        <v>426</v>
      </c>
      <c r="C216" s="92"/>
      <c r="D216" s="146"/>
      <c r="E216" s="146"/>
      <c r="F216" s="146"/>
      <c r="G216" s="146"/>
      <c r="H216" s="146"/>
      <c r="I216" s="146"/>
      <c r="J216" s="146"/>
    </row>
    <row r="217" spans="1:10">
      <c r="A217" s="77" t="s">
        <v>427</v>
      </c>
      <c r="B217" s="82" t="s">
        <v>428</v>
      </c>
      <c r="C217" s="79" t="s">
        <v>351</v>
      </c>
      <c r="D217" s="146"/>
      <c r="E217" s="146"/>
      <c r="F217" s="146"/>
      <c r="G217" s="146"/>
      <c r="H217" s="146"/>
      <c r="I217" s="146"/>
      <c r="J217" s="146"/>
    </row>
    <row r="218" spans="1:10">
      <c r="A218" s="77" t="s">
        <v>429</v>
      </c>
      <c r="B218" s="82" t="s">
        <v>430</v>
      </c>
      <c r="C218" s="79" t="s">
        <v>36</v>
      </c>
      <c r="D218" s="146"/>
      <c r="E218" s="146"/>
      <c r="F218" s="146"/>
      <c r="G218" s="146"/>
      <c r="H218" s="146"/>
      <c r="I218" s="146"/>
      <c r="J218" s="146"/>
    </row>
    <row r="219" spans="1:10">
      <c r="A219" s="77" t="s">
        <v>431</v>
      </c>
      <c r="B219" s="82" t="s">
        <v>432</v>
      </c>
      <c r="C219" s="79" t="s">
        <v>27</v>
      </c>
      <c r="D219" s="146"/>
      <c r="E219" s="146"/>
      <c r="F219" s="146"/>
      <c r="G219" s="146"/>
      <c r="H219" s="146"/>
      <c r="I219" s="146"/>
      <c r="J219" s="146"/>
    </row>
    <row r="220" spans="1:10" ht="28.5">
      <c r="A220" s="77" t="s">
        <v>433</v>
      </c>
      <c r="B220" s="82" t="s">
        <v>434</v>
      </c>
      <c r="C220" s="79" t="s">
        <v>435</v>
      </c>
      <c r="D220" s="146"/>
      <c r="E220" s="146"/>
      <c r="F220" s="146"/>
      <c r="G220" s="146"/>
      <c r="H220" s="146"/>
      <c r="I220" s="146"/>
      <c r="J220" s="146"/>
    </row>
    <row r="221" spans="1:10" ht="28.5">
      <c r="A221" s="77" t="s">
        <v>436</v>
      </c>
      <c r="B221" s="82" t="s">
        <v>437</v>
      </c>
      <c r="C221" s="79" t="s">
        <v>438</v>
      </c>
      <c r="D221" s="146"/>
      <c r="E221" s="146"/>
      <c r="F221" s="146"/>
      <c r="G221" s="146"/>
      <c r="H221" s="146"/>
      <c r="I221" s="146"/>
      <c r="J221" s="146"/>
    </row>
    <row r="222" spans="1:10">
      <c r="A222" s="93"/>
      <c r="B222" s="93"/>
      <c r="C222" s="93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36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4894-52CE-46F4-840C-AA10EC4603EA}">
  <sheetPr>
    <tabColor theme="5" tint="-0.249977111117893"/>
  </sheetPr>
  <dimension ref="A2:M233"/>
  <sheetViews>
    <sheetView showGridLines="0" view="pageBreakPreview" topLeftCell="A217" zoomScale="80" zoomScaleNormal="80" zoomScaleSheetLayoutView="80" zoomScalePageLayoutView="80" workbookViewId="0">
      <selection activeCell="D5" sqref="D5:H5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"/>
      <c r="M2" s="2"/>
    </row>
    <row r="3" spans="2:13" s="3" customFormat="1" ht="18">
      <c r="B3" s="129" t="s">
        <v>1</v>
      </c>
      <c r="C3" s="130"/>
      <c r="D3" s="130"/>
      <c r="E3" s="130"/>
      <c r="F3" s="130"/>
      <c r="G3" s="130"/>
      <c r="H3" s="130"/>
      <c r="I3" s="130"/>
      <c r="J3" s="130"/>
      <c r="K3" s="131"/>
      <c r="L3" s="1"/>
      <c r="M3" s="2"/>
    </row>
    <row r="4" spans="2:13" s="5" customFormat="1" ht="15">
      <c r="B4" s="132" t="s">
        <v>2</v>
      </c>
      <c r="C4" s="133"/>
      <c r="D4" s="133" t="s">
        <v>3</v>
      </c>
      <c r="E4" s="133"/>
      <c r="F4" s="133"/>
      <c r="G4" s="133"/>
      <c r="H4" s="133"/>
      <c r="I4" s="133" t="s">
        <v>513</v>
      </c>
      <c r="J4" s="133"/>
      <c r="K4" s="134"/>
      <c r="L4" s="4"/>
    </row>
    <row r="5" spans="2:13" s="5" customFormat="1" ht="15">
      <c r="B5" s="125" t="s">
        <v>5</v>
      </c>
      <c r="C5" s="126"/>
      <c r="D5" s="126" t="s">
        <v>6</v>
      </c>
      <c r="E5" s="126"/>
      <c r="F5" s="126"/>
      <c r="G5" s="126"/>
      <c r="H5" s="126"/>
      <c r="I5" s="126" t="s">
        <v>514</v>
      </c>
      <c r="J5" s="126"/>
      <c r="K5" s="127"/>
      <c r="L5" s="4"/>
    </row>
    <row r="6" spans="2:13" s="5" customFormat="1" ht="15">
      <c r="B6" s="125" t="s">
        <v>8</v>
      </c>
      <c r="C6" s="126"/>
      <c r="D6" s="126" t="s">
        <v>9</v>
      </c>
      <c r="E6" s="126"/>
      <c r="F6" s="126"/>
      <c r="G6" s="126"/>
      <c r="H6" s="126"/>
      <c r="I6" s="126" t="s">
        <v>515</v>
      </c>
      <c r="J6" s="126"/>
      <c r="K6" s="127"/>
      <c r="L6" s="4"/>
    </row>
    <row r="7" spans="2:13" s="5" customFormat="1" ht="15">
      <c r="B7" s="125" t="s">
        <v>11</v>
      </c>
      <c r="C7" s="126"/>
      <c r="D7" s="126" t="s">
        <v>12</v>
      </c>
      <c r="E7" s="126"/>
      <c r="F7" s="126"/>
      <c r="G7" s="126"/>
      <c r="H7" s="126"/>
      <c r="I7" s="6" t="s">
        <v>13</v>
      </c>
      <c r="J7" s="8">
        <f>J229</f>
        <v>54356.891000000003</v>
      </c>
      <c r="K7" s="7"/>
      <c r="L7" s="4"/>
    </row>
    <row r="8" spans="2:13" s="5" customFormat="1" ht="15">
      <c r="B8" s="125"/>
      <c r="C8" s="126"/>
      <c r="D8" s="140"/>
      <c r="E8" s="140"/>
      <c r="F8" s="140"/>
      <c r="G8" s="140"/>
      <c r="H8" s="140"/>
      <c r="I8" s="141"/>
      <c r="J8" s="141"/>
      <c r="K8" s="142"/>
      <c r="L8" s="4"/>
    </row>
    <row r="9" spans="2:13" s="5" customFormat="1" ht="15.75">
      <c r="B9" s="135" t="s">
        <v>14</v>
      </c>
      <c r="C9" s="135"/>
      <c r="D9" s="135"/>
      <c r="E9" s="135"/>
      <c r="F9" s="135"/>
      <c r="G9" s="135"/>
      <c r="H9" s="135"/>
      <c r="I9" s="135"/>
      <c r="J9" s="135"/>
      <c r="K9" s="13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04'!K5</f>
        <v>0</v>
      </c>
      <c r="H12" s="27">
        <f>G12+'[2]BM 03'!H12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04'!K6</f>
        <v>0</v>
      </c>
      <c r="H13" s="27">
        <f>G13+'[2]BM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04'!K7</f>
        <v>0</v>
      </c>
      <c r="H14" s="27">
        <f>G14+'[2]BM 03'!H14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04'!K8</f>
        <v>0</v>
      </c>
      <c r="H15" s="27">
        <f>G15+'[2]BM 03'!H15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04'!K9</f>
        <v>0</v>
      </c>
      <c r="H16" s="27">
        <f>G16+'[2]BM 03'!H16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04'!K10</f>
        <v>0</v>
      </c>
      <c r="H17" s="27">
        <f>G17+'[2]BM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04'!K11</f>
        <v>0</v>
      </c>
      <c r="H18" s="27">
        <f>G18+'[2]BM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04'!K12</f>
        <v>0</v>
      </c>
      <c r="H19" s="27">
        <f>G19+'[2]BM 03'!H19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04'!K14</f>
        <v>0</v>
      </c>
      <c r="H21" s="27">
        <f>G21+'[2]BM 03'!H21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04'!K15</f>
        <v>0</v>
      </c>
      <c r="H22" s="27">
        <f>G22+'[2]BM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04'!K16</f>
        <v>0</v>
      </c>
      <c r="H23" s="27">
        <f>G23+'[2]BM 03'!H23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04'!K17</f>
        <v>0</v>
      </c>
      <c r="H24" s="27">
        <f>G24+'[2]BM 03'!H24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04'!K19</f>
        <v>0</v>
      </c>
      <c r="H26" s="27">
        <f>G26+'[2]BM 03'!H26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04'!K20</f>
        <v>0</v>
      </c>
      <c r="H27" s="27">
        <f>G27+'[2]BM 03'!H27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04'!K21</f>
        <v>0</v>
      </c>
      <c r="H28" s="27">
        <f>G28+'[2]BM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04'!K22</f>
        <v>0</v>
      </c>
      <c r="H29" s="27">
        <f>G29+'[2]BM 03'!H29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04'!K23</f>
        <v>0</v>
      </c>
      <c r="H30" s="27">
        <f>G30+'[2]BM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04'!K24</f>
        <v>0</v>
      </c>
      <c r="H31" s="27">
        <f>G31+'[2]BM 03'!H31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26">
        <f>'[2]Memória 04'!K26</f>
        <v>0</v>
      </c>
      <c r="H33" s="27">
        <f>G33+'[2]BM 03'!H33</f>
        <v>0</v>
      </c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04'!K27</f>
        <v>0</v>
      </c>
      <c r="H34" s="27">
        <f>G34+'[2]BM 03'!H34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04'!K28</f>
        <v>0</v>
      </c>
      <c r="H35" s="27">
        <f>G35+'[2]BM 03'!H35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04'!K29</f>
        <v>0</v>
      </c>
      <c r="H36" s="27">
        <f>G36+'[2]BM 03'!H36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04'!K30</f>
        <v>0</v>
      </c>
      <c r="H37" s="27">
        <f>G37+'[2]BM 03'!H37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04'!K31</f>
        <v>0</v>
      </c>
      <c r="H38" s="27">
        <f>G38+'[2]BM 03'!H38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04'!K33</f>
        <v>0</v>
      </c>
      <c r="H40" s="27">
        <f>G40+'[2]BM 03'!H40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04'!K34</f>
        <v>0</v>
      </c>
      <c r="H41" s="27">
        <f>G41+'[2]BM 03'!H41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04'!K35</f>
        <v>0</v>
      </c>
      <c r="H42" s="27">
        <f>G42+'[2]BM 03'!H42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04'!K36</f>
        <v>0</v>
      </c>
      <c r="H43" s="27">
        <f>G43+'[2]BM 03'!H43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04'!K37</f>
        <v>0</v>
      </c>
      <c r="H44" s="27">
        <f>G44+'[2]BM 03'!H44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04'!K38</f>
        <v>0</v>
      </c>
      <c r="H45" s="27">
        <f>G45+'[2]BM 03'!H45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04'!K39</f>
        <v>0</v>
      </c>
      <c r="H46" s="27">
        <f>G46+'[2]BM 03'!H46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04'!K40</f>
        <v>0</v>
      </c>
      <c r="H47" s="27">
        <f>G47+'[2]BM 03'!H47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04'!K42</f>
        <v>0</v>
      </c>
      <c r="H49" s="27">
        <f>G49+'[2]BM 03'!H49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04'!K43</f>
        <v>0</v>
      </c>
      <c r="H50" s="27">
        <f>G50+'[2]BM 03'!H50</f>
        <v>0</v>
      </c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04'!K44</f>
        <v>0</v>
      </c>
      <c r="H51" s="27">
        <f>G51+'[2]BM 03'!H51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04'!K46</f>
        <v>0</v>
      </c>
      <c r="H53" s="27">
        <f>G53+'[2]BM 03'!H53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04'!K47</f>
        <v>0</v>
      </c>
      <c r="H54" s="27">
        <f>G54+'[2]BM 03'!H54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04'!K48</f>
        <v>0</v>
      </c>
      <c r="H55" s="27">
        <f>G55+'[2]BM 03'!H55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54356.891000000003</v>
      </c>
      <c r="K56" s="34">
        <f>SUBTOTAL(9,K57:K228)</f>
        <v>104429.4734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26">
        <f>'[2]Memória 04'!K50</f>
        <v>0</v>
      </c>
      <c r="H57" s="27">
        <f>G57+'[2]BM 03'!H57</f>
        <v>0</v>
      </c>
      <c r="I57" s="41">
        <f>SUM(I58:I67)</f>
        <v>55055.659899999991</v>
      </c>
      <c r="J57" s="41">
        <f>SUBTOTAL(9,J58:J60)</f>
        <v>9081.2009999999991</v>
      </c>
      <c r="K57" s="41">
        <f>SUBTOTAL(9,K58:K60)</f>
        <v>13562.300999999999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'[2]Memória 04'!K51</f>
        <v>117.35</v>
      </c>
      <c r="H58" s="27">
        <f>G58+'[2]BM 03'!H58</f>
        <v>234.35</v>
      </c>
      <c r="I58" s="28">
        <f t="shared" ref="I58:K67" si="12">$E58*F58</f>
        <v>8975.6049999999996</v>
      </c>
      <c r="J58" s="28">
        <f t="shared" si="12"/>
        <v>4494.5049999999992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04'!K52</f>
        <v>256.24</v>
      </c>
      <c r="H59" s="27">
        <f>G59+'[2]BM 03'!H59</f>
        <v>256.24</v>
      </c>
      <c r="I59" s="28">
        <f t="shared" si="12"/>
        <v>4586.6959999999999</v>
      </c>
      <c r="J59" s="28">
        <f t="shared" si="12"/>
        <v>4586.6959999999999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04'!K53</f>
        <v>0</v>
      </c>
      <c r="H60" s="27">
        <f>G60+'[2]BM 03'!H60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04'!K54</f>
        <v>0</v>
      </c>
      <c r="H61" s="27">
        <f>G61+'[2]BM 03'!H61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04'!K55</f>
        <v>30</v>
      </c>
      <c r="H62" s="27">
        <f>G62+'[2]BM 03'!H62</f>
        <v>30</v>
      </c>
      <c r="I62" s="28">
        <f t="shared" si="12"/>
        <v>1510.8</v>
      </c>
      <c r="J62" s="28">
        <f t="shared" si="12"/>
        <v>1510.8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04'!K56</f>
        <v>0</v>
      </c>
      <c r="H63" s="27">
        <f>G63+'[2]BM 03'!H63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04'!K57</f>
        <v>0</v>
      </c>
      <c r="H64" s="27">
        <f>G64+'[2]BM 03'!H64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04'!K58</f>
        <v>0</v>
      </c>
      <c r="H65" s="27">
        <f>G65+'[2]BM 03'!H65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04'!K59</f>
        <v>0</v>
      </c>
      <c r="H66" s="27">
        <f>G66+'[2]BM 03'!H66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04'!K60</f>
        <v>0</v>
      </c>
      <c r="H67" s="27">
        <f>G67+'[2]BM 03'!H67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26">
        <f>'[2]Memória 04'!K61</f>
        <v>0</v>
      </c>
      <c r="H68" s="27">
        <f>G68+'[2]BM 03'!H68</f>
        <v>0</v>
      </c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04'!K62</f>
        <v>0</v>
      </c>
      <c r="H69" s="27">
        <f>G69+'[2]BM 03'!H69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04'!K63</f>
        <v>0</v>
      </c>
      <c r="H70" s="27">
        <f>G70+'[2]BM 03'!H70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04'!K64</f>
        <v>0</v>
      </c>
      <c r="H71" s="27">
        <f>G71+'[2]BM 03'!H71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04'!K65</f>
        <v>0</v>
      </c>
      <c r="H72" s="27">
        <f>G72+'[2]BM 03'!H72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04'!K66</f>
        <v>0</v>
      </c>
      <c r="H73" s="27">
        <f>G73+'[2]BM 03'!H73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04'!K67</f>
        <v>0</v>
      </c>
      <c r="H74" s="27">
        <f>G74+'[2]BM 03'!H74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04'!K68</f>
        <v>0</v>
      </c>
      <c r="H75" s="27">
        <f>G75+'[2]BM 03'!H75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04'!K69</f>
        <v>0</v>
      </c>
      <c r="H76" s="27">
        <f>G76+'[2]BM 03'!H76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26">
        <f>'[2]Memória 04'!K70</f>
        <v>0</v>
      </c>
      <c r="H77" s="27">
        <f>G77+'[2]BM 03'!H77</f>
        <v>0</v>
      </c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04'!K71</f>
        <v>0</v>
      </c>
      <c r="H78" s="27">
        <f>G78+'[2]BM 03'!H78</f>
        <v>0</v>
      </c>
      <c r="I78" s="28">
        <f t="shared" ref="I78:K83" si="14">$E78*F78</f>
        <v>2444.7015000000001</v>
      </c>
      <c r="J78" s="28">
        <f t="shared" si="14"/>
        <v>0</v>
      </c>
      <c r="K78" s="28">
        <f t="shared" si="1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04'!K72</f>
        <v>0</v>
      </c>
      <c r="H79" s="27">
        <f>G79+'[2]BM 03'!H79</f>
        <v>0</v>
      </c>
      <c r="I79" s="28">
        <f t="shared" si="14"/>
        <v>6650.7318000000005</v>
      </c>
      <c r="J79" s="28">
        <f t="shared" si="14"/>
        <v>0</v>
      </c>
      <c r="K79" s="28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04'!K73</f>
        <v>0</v>
      </c>
      <c r="H80" s="27">
        <f>G80+'[2]BM 03'!H80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04'!K74</f>
        <v>0</v>
      </c>
      <c r="H81" s="27">
        <f>G81+'[2]BM 03'!H81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04'!K75</f>
        <v>0</v>
      </c>
      <c r="H82" s="27">
        <f>G82+'[2]BM 03'!H82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04'!K76</f>
        <v>0</v>
      </c>
      <c r="H83" s="27">
        <f>G83+'[2]BM 03'!H83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36" t="s">
        <v>161</v>
      </c>
      <c r="D84" s="136"/>
      <c r="E84" s="46"/>
      <c r="F84" s="46"/>
      <c r="G84" s="26">
        <f>'[2]Memória 04'!K77</f>
        <v>0</v>
      </c>
      <c r="H84" s="27">
        <f>G84+'[2]BM 03'!H84</f>
        <v>0</v>
      </c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04'!K78</f>
        <v>0</v>
      </c>
      <c r="H85" s="27">
        <f>G85+'[2]BM 03'!H85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26">
        <f>'[2]Memória 04'!K80</f>
        <v>0</v>
      </c>
      <c r="H87" s="27">
        <f>G87+'[2]BM 03'!H87</f>
        <v>0</v>
      </c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04'!K81</f>
        <v>0</v>
      </c>
      <c r="H88" s="27">
        <f>G88+'[2]BM 03'!H88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04'!K82</f>
        <v>0</v>
      </c>
      <c r="H89" s="27">
        <f>G89+'[2]BM 03'!H89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04'!K83</f>
        <v>0</v>
      </c>
      <c r="H90" s="27">
        <f>G90+'[2]BM 03'!H90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04'!K84</f>
        <v>0</v>
      </c>
      <c r="H91" s="27">
        <f>G91+'[2]BM 03'!H91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04'!K85</f>
        <v>0</v>
      </c>
      <c r="H92" s="27">
        <f>G92+'[2]BM 03'!H92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04'!K86</f>
        <v>0</v>
      </c>
      <c r="H93" s="27">
        <f>G93+'[2]BM 03'!H93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04'!K87</f>
        <v>0</v>
      </c>
      <c r="H94" s="27">
        <f>G94+'[2]BM 03'!H94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04'!K88</f>
        <v>0</v>
      </c>
      <c r="H95" s="27">
        <f>G95+'[2]BM 03'!H95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26">
        <f>'[2]Memória 04'!K89</f>
        <v>0</v>
      </c>
      <c r="H96" s="27">
        <f>G96+'[2]BM 03'!H96</f>
        <v>0</v>
      </c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04'!K90</f>
        <v>0</v>
      </c>
      <c r="H97" s="27">
        <f>G97+'[2]BM 03'!H97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04'!K91</f>
        <v>0</v>
      </c>
      <c r="H98" s="27">
        <f>G98+'[2]BM 03'!H98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04'!K92</f>
        <v>0</v>
      </c>
      <c r="H99" s="27">
        <f>G99+'[2]BM 03'!H99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04'!K93</f>
        <v>0</v>
      </c>
      <c r="H100" s="27">
        <f>G100+'[2]BM 03'!H100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04'!K94</f>
        <v>0</v>
      </c>
      <c r="H101" s="27">
        <f>G101+'[2]BM 03'!H101</f>
        <v>0</v>
      </c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04'!K95</f>
        <v>0</v>
      </c>
      <c r="H102" s="27">
        <f>G102+'[2]BM 03'!H102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04'!K96</f>
        <v>0</v>
      </c>
      <c r="H103" s="27">
        <f>G103+'[2]BM 03'!H103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04'!K97</f>
        <v>0</v>
      </c>
      <c r="H104" s="27">
        <f>G104+'[2]BM 03'!H104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04'!K99</f>
        <v>0</v>
      </c>
      <c r="H106" s="26">
        <f>'[2]Memória 03'!L99</f>
        <v>0</v>
      </c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04'!K100</f>
        <v>0</v>
      </c>
      <c r="H107" s="27">
        <f>G107+'[2]BM 03'!H107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26">
        <f>'[2]Memória 04'!K101</f>
        <v>0</v>
      </c>
      <c r="H108" s="27">
        <f>G108+'[2]BM 03'!H108</f>
        <v>0</v>
      </c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04'!K102</f>
        <v>0</v>
      </c>
      <c r="H109" s="27">
        <f>G109+'[2]BM 03'!H109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04'!K103</f>
        <v>0</v>
      </c>
      <c r="H110" s="27">
        <f>G110+'[2]BM 03'!H110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04'!K104</f>
        <v>0</v>
      </c>
      <c r="H111" s="27">
        <f>G111+'[2]BM 03'!H111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04'!K105</f>
        <v>0</v>
      </c>
      <c r="H112" s="27">
        <f>G112+'[2]BM 03'!H112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04'!K106</f>
        <v>0</v>
      </c>
      <c r="H113" s="27">
        <f>G113+'[2]BM 03'!H113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04'!K107</f>
        <v>0</v>
      </c>
      <c r="H114" s="27">
        <f>G114+'[2]BM 03'!H114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04'!K108</f>
        <v>68</v>
      </c>
      <c r="H115" s="27">
        <f>G115+'[2]BM 03'!H115</f>
        <v>68</v>
      </c>
      <c r="I115" s="28">
        <f t="shared" si="19"/>
        <v>12512</v>
      </c>
      <c r="J115" s="28">
        <f t="shared" si="19"/>
        <v>12512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04'!K109</f>
        <v>0</v>
      </c>
      <c r="H116" s="27">
        <f>G116+'[2]BM 03'!H116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04'!K110</f>
        <v>0</v>
      </c>
      <c r="H117" s="27">
        <f>G117+'[2]BM 03'!H117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04'!K111</f>
        <v>0</v>
      </c>
      <c r="H118" s="27">
        <f>G118+'[2]BM 03'!H118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04'!K112</f>
        <v>0</v>
      </c>
      <c r="H119" s="27">
        <f>G119+'[2]BM 03'!H119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04'!K113</f>
        <v>0</v>
      </c>
      <c r="H120" s="27">
        <f>G120+'[2]BM 03'!H120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04'!K114</f>
        <v>61</v>
      </c>
      <c r="H121" s="27">
        <f>G121+'[2]BM 03'!H121</f>
        <v>61</v>
      </c>
      <c r="I121" s="28">
        <f t="shared" si="19"/>
        <v>11224</v>
      </c>
      <c r="J121" s="28">
        <f t="shared" si="19"/>
        <v>11224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04'!K115</f>
        <v>0</v>
      </c>
      <c r="H122" s="27">
        <f>G122+'[2]BM 03'!H122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04'!K116</f>
        <v>0</v>
      </c>
      <c r="H123" s="27">
        <f>G123+'[2]BM 03'!H123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04'!K117</f>
        <v>0</v>
      </c>
      <c r="H124" s="27">
        <f>G124+'[2]BM 03'!H124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04'!K118</f>
        <v>0</v>
      </c>
      <c r="H125" s="27">
        <f>G125+'[2]BM 03'!H125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04'!K119</f>
        <v>0</v>
      </c>
      <c r="H126" s="27">
        <f>G126+'[2]BM 03'!H126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04'!K120</f>
        <v>0</v>
      </c>
      <c r="H127" s="27">
        <f>G127+'[2]BM 03'!H127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04'!K121</f>
        <v>0</v>
      </c>
      <c r="H128" s="27">
        <f>G128+'[2]BM 03'!H128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04'!K122</f>
        <v>11</v>
      </c>
      <c r="H129" s="27">
        <f>G129+'[2]BM 03'!H129</f>
        <v>11</v>
      </c>
      <c r="I129" s="28">
        <f t="shared" si="20"/>
        <v>5336</v>
      </c>
      <c r="J129" s="28">
        <f t="shared" si="20"/>
        <v>2024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26">
        <f>'[2]Memória 04'!K123</f>
        <v>0</v>
      </c>
      <c r="H130" s="27">
        <f>G130+'[2]BM 03'!H130</f>
        <v>0</v>
      </c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04'!K124</f>
        <v>0</v>
      </c>
      <c r="H131" s="27">
        <f>G131+'[2]BM 03'!H131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04'!K125</f>
        <v>0</v>
      </c>
      <c r="H132" s="27">
        <f>G132+'[2]BM 03'!H132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04'!K126</f>
        <v>0</v>
      </c>
      <c r="H133" s="27">
        <f>G133+'[2]BM 03'!H133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04'!K127</f>
        <v>0</v>
      </c>
      <c r="H134" s="27">
        <f>G134+'[2]BM 03'!H134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26">
        <f>'[2]Memória 04'!K128</f>
        <v>0</v>
      </c>
      <c r="H135" s="27">
        <f>G135+'[2]BM 03'!H135</f>
        <v>0</v>
      </c>
      <c r="I135" s="41">
        <f>SUM(I136:I142)</f>
        <v>1978.4200000000003</v>
      </c>
      <c r="J135" s="41">
        <f>SUBTOTAL(9,J136:J138)</f>
        <v>408.32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04'!K129</f>
        <v>1</v>
      </c>
      <c r="H136" s="27">
        <f>G136+'[2]BM 03'!H136</f>
        <v>1</v>
      </c>
      <c r="I136" s="28">
        <f t="shared" ref="I136:K142" si="22">$E136*F136</f>
        <v>816.64</v>
      </c>
      <c r="J136" s="28">
        <f t="shared" si="22"/>
        <v>408.32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04'!K130</f>
        <v>0</v>
      </c>
      <c r="H137" s="27">
        <f>G137+'[2]BM 03'!H137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04'!K131</f>
        <v>0</v>
      </c>
      <c r="H138" s="27">
        <f>G138+'[2]BM 03'!H138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04'!K132</f>
        <v>1</v>
      </c>
      <c r="H139" s="27">
        <f>G139+'[2]BM 03'!H139</f>
        <v>1</v>
      </c>
      <c r="I139" s="28">
        <f t="shared" si="22"/>
        <v>165.94</v>
      </c>
      <c r="J139" s="28">
        <f t="shared" si="22"/>
        <v>82.97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04'!K133</f>
        <v>10</v>
      </c>
      <c r="H140" s="27">
        <f>G140+'[2]BM 03'!H140</f>
        <v>10</v>
      </c>
      <c r="I140" s="28">
        <f t="shared" si="22"/>
        <v>95.9</v>
      </c>
      <c r="J140" s="28">
        <f t="shared" si="22"/>
        <v>95.9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04'!K134</f>
        <v>0</v>
      </c>
      <c r="H141" s="27">
        <f>G141+'[2]BM 03'!H141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04'!K135</f>
        <v>0</v>
      </c>
      <c r="H142" s="27">
        <f>G142+'[2]BM 03'!H142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26">
        <f>'[2]Memória 04'!K136</f>
        <v>0</v>
      </c>
      <c r="H143" s="27">
        <f>G143+'[2]BM 03'!H143</f>
        <v>0</v>
      </c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04'!K137</f>
        <v>0</v>
      </c>
      <c r="H144" s="27">
        <f>G144+'[2]BM 03'!H144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04'!K138</f>
        <v>0</v>
      </c>
      <c r="H145" s="27">
        <f>G145+'[2]BM 03'!H145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04'!K139</f>
        <v>0</v>
      </c>
      <c r="H146" s="27">
        <f>G146+'[2]BM 03'!H146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04'!K140</f>
        <v>0</v>
      </c>
      <c r="H147" s="27">
        <f>G147+'[2]BM 03'!H147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04'!K141</f>
        <v>0</v>
      </c>
      <c r="H148" s="27">
        <f>G148+'[2]BM 03'!H148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04'!K142</f>
        <v>0</v>
      </c>
      <c r="H149" s="27">
        <f>G149+'[2]BM 03'!H149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04'!K143</f>
        <v>0</v>
      </c>
      <c r="H150" s="27">
        <f>G150+'[2]BM 03'!H150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04'!K144</f>
        <v>0</v>
      </c>
      <c r="H151" s="27">
        <f>G151+'[2]BM 03'!H151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04'!K145</f>
        <v>0</v>
      </c>
      <c r="H152" s="27">
        <f>G152+'[2]BM 03'!H152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04'!K146</f>
        <v>0</v>
      </c>
      <c r="H153" s="27">
        <f>G153+'[2]BM 03'!H153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04'!K147</f>
        <v>0</v>
      </c>
      <c r="H154" s="27">
        <f>G154+'[2]BM 03'!H154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04'!K150</f>
        <v>0</v>
      </c>
      <c r="H157" s="27">
        <f>G157+'[2]BM 03'!H157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04'!K151</f>
        <v>0</v>
      </c>
      <c r="H158" s="27">
        <f>G158+'[2]BM 03'!H158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04'!K152</f>
        <v>0</v>
      </c>
      <c r="H159" s="27">
        <f>G159+'[2]BM 03'!H159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04'!K153</f>
        <v>0</v>
      </c>
      <c r="H160" s="27">
        <f>G160+'[2]BM 03'!H160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04'!K154</f>
        <v>0</v>
      </c>
      <c r="H161" s="27">
        <f>G161+'[2]BM 03'!H161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04'!K155</f>
        <v>0</v>
      </c>
      <c r="H162" s="27">
        <f>G162+'[2]BM 03'!H162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04'!K156</f>
        <v>0</v>
      </c>
      <c r="H163" s="27">
        <f>G163+'[2]BM 03'!H163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04'!K157</f>
        <v>0</v>
      </c>
      <c r="H164" s="27">
        <f>G164+'[2]BM 03'!H164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04'!K158</f>
        <v>0</v>
      </c>
      <c r="H165" s="27">
        <f>G165+'[2]BM 03'!H165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04'!K159</f>
        <v>0</v>
      </c>
      <c r="H166" s="27">
        <f>G166+'[2]BM 03'!H166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04'!K160</f>
        <v>0</v>
      </c>
      <c r="H167" s="27">
        <f>G167+'[2]BM 03'!H167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04'!K161</f>
        <v>0</v>
      </c>
      <c r="H168" s="27">
        <f>G168+'[2]BM 03'!H168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04'!K162</f>
        <v>0</v>
      </c>
      <c r="H169" s="27">
        <f>G169+'[2]BM 03'!H169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04'!K163</f>
        <v>0</v>
      </c>
      <c r="H170" s="27">
        <f>G170+'[2]BM 03'!H170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04'!K164</f>
        <v>0</v>
      </c>
      <c r="H171" s="27">
        <f>G171+'[2]BM 03'!H171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04'!K165</f>
        <v>0</v>
      </c>
      <c r="H172" s="27">
        <f>G172+'[2]BM 03'!H172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04'!K166</f>
        <v>0</v>
      </c>
      <c r="H173" s="27">
        <f>G173+'[2]BM 03'!H173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04'!K167</f>
        <v>0</v>
      </c>
      <c r="H174" s="27">
        <f>G174+'[2]BM 03'!H174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04'!K168</f>
        <v>0</v>
      </c>
      <c r="H175" s="27">
        <f>G175+'[2]BM 03'!H175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04'!K169</f>
        <v>0</v>
      </c>
      <c r="H176" s="27">
        <f>G176+'[2]BM 03'!H176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26">
        <f>'[2]Memória 04'!K170</f>
        <v>0</v>
      </c>
      <c r="H177" s="27">
        <f>G177+'[2]BM 03'!H177</f>
        <v>0</v>
      </c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04'!K171</f>
        <v>0</v>
      </c>
      <c r="H178" s="27">
        <f>G178+'[2]BM 03'!H178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04'!K172</f>
        <v>0</v>
      </c>
      <c r="H179" s="27">
        <f>G179+'[2]BM 03'!H179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04'!K173</f>
        <v>0</v>
      </c>
      <c r="H180" s="27">
        <f>G180+'[2]BM 03'!H180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04'!K174</f>
        <v>0</v>
      </c>
      <c r="H181" s="27">
        <f>G181+'[2]BM 03'!H181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04'!K175</f>
        <v>0</v>
      </c>
      <c r="H182" s="27">
        <f>G182+'[2]BM 03'!H182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04'!K176</f>
        <v>0</v>
      </c>
      <c r="H183" s="27">
        <f>G183+'[2]BM 03'!H183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04'!K177</f>
        <v>0</v>
      </c>
      <c r="H184" s="27">
        <f>G184+'[2]BM 03'!H184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04'!K178</f>
        <v>0</v>
      </c>
      <c r="H185" s="27">
        <f>G185+'[2]BM 03'!H185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04'!K179</f>
        <v>0</v>
      </c>
      <c r="H186" s="27">
        <f>G186+'[2]BM 03'!H186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04'!K180</f>
        <v>0</v>
      </c>
      <c r="H187" s="27">
        <f>G187+'[2]BM 03'!H187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04'!K181</f>
        <v>0</v>
      </c>
      <c r="H188" s="27">
        <f>G188+'[2]BM 03'!H188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04'!K182</f>
        <v>0</v>
      </c>
      <c r="H189" s="27">
        <f>G189+'[2]BM 03'!H189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04'!K183</f>
        <v>0</v>
      </c>
      <c r="H190" s="27">
        <f>G190+'[2]BM 03'!H190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04'!K184</f>
        <v>0</v>
      </c>
      <c r="H191" s="27">
        <f>G191+'[2]BM 03'!H191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26">
        <f>'[2]Memória 04'!K185</f>
        <v>0</v>
      </c>
      <c r="H192" s="27">
        <f>G192+'[2]BM 03'!H192</f>
        <v>0</v>
      </c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04'!K186</f>
        <v>0</v>
      </c>
      <c r="H193" s="27">
        <f>G193+'[2]BM 03'!H193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04'!K187</f>
        <v>0</v>
      </c>
      <c r="H194" s="27">
        <f>G194+'[2]BM 03'!H194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04'!K188</f>
        <v>0</v>
      </c>
      <c r="H195" s="27">
        <f>G195+'[2]BM 03'!H195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04'!K189</f>
        <v>0</v>
      </c>
      <c r="H196" s="27">
        <f>G196+'[2]BM 03'!H196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04'!K190</f>
        <v>0</v>
      </c>
      <c r="H197" s="27">
        <f>G197+'[2]BM 03'!H197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04'!K191</f>
        <v>0</v>
      </c>
      <c r="H198" s="27">
        <f>G198+'[2]BM 03'!H198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04'!K192</f>
        <v>0</v>
      </c>
      <c r="H199" s="27">
        <f>G199+'[2]BM 03'!H199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04'!K193</f>
        <v>0</v>
      </c>
      <c r="H200" s="27">
        <f>G200+'[2]BM 03'!H200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04'!K195</f>
        <v>0</v>
      </c>
      <c r="H202" s="27">
        <f>G202+'[2]BM 03'!H202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04'!K196</f>
        <v>0</v>
      </c>
      <c r="H203" s="27">
        <f>G203+'[2]BM 03'!H203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04'!K197</f>
        <v>0</v>
      </c>
      <c r="H204" s="27">
        <f>G204+'[2]BM 03'!H204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04'!K198</f>
        <v>0</v>
      </c>
      <c r="H205" s="27">
        <f>G205+'[2]BM 03'!H205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17417.699999999997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04'!K200</f>
        <v>17</v>
      </c>
      <c r="H207" s="27">
        <f>G207+'[2]BM 03'!H207</f>
        <v>17</v>
      </c>
      <c r="I207" s="28">
        <f t="shared" ref="I207:K211" si="29">$E207*F207</f>
        <v>2723.04</v>
      </c>
      <c r="J207" s="28">
        <f t="shared" si="29"/>
        <v>2571.7600000000002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04'!K201</f>
        <v>0</v>
      </c>
      <c r="H208" s="27">
        <f>G208+'[2]BM 03'!H208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04'!K202</f>
        <v>152.5</v>
      </c>
      <c r="H209" s="27">
        <f>G209+'[2]BM 03'!H209</f>
        <v>152.5</v>
      </c>
      <c r="I209" s="28">
        <f t="shared" si="29"/>
        <v>1579.8999999999999</v>
      </c>
      <c r="J209" s="28">
        <f t="shared" si="29"/>
        <v>1579.8999999999999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04'!K203</f>
        <v>1</v>
      </c>
      <c r="H210" s="27">
        <f>G210+'[2]BM 03'!H210</f>
        <v>1</v>
      </c>
      <c r="I210" s="28">
        <f t="shared" si="29"/>
        <v>7371.21</v>
      </c>
      <c r="J210" s="28">
        <f t="shared" si="29"/>
        <v>7371.21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04'!K204</f>
        <v>1</v>
      </c>
      <c r="H211" s="27">
        <f>G211+'[2]BM 03'!H211</f>
        <v>1</v>
      </c>
      <c r="I211" s="28">
        <f t="shared" si="29"/>
        <v>5894.83</v>
      </c>
      <c r="J211" s="28">
        <f t="shared" si="29"/>
        <v>5894.83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04'!K206</f>
        <v>0</v>
      </c>
      <c r="H213" s="27">
        <f>G213+'[2]BM 03'!H213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04'!K207</f>
        <v>0</v>
      </c>
      <c r="H214" s="27">
        <f>G214+'[2]BM 03'!H214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04'!K208</f>
        <v>0</v>
      </c>
      <c r="H215" s="27">
        <f>G215+'[2]BM 03'!H215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04'!K210</f>
        <v>0</v>
      </c>
      <c r="H217" s="27">
        <f>G217+'[2]BM 03'!H217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04'!K211</f>
        <v>0</v>
      </c>
      <c r="H218" s="27">
        <f>G218+'[2]BM 03'!H218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04'!K212</f>
        <v>0</v>
      </c>
      <c r="H219" s="27">
        <f>G219+'[2]BM 03'!H219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04'!K213</f>
        <v>0</v>
      </c>
      <c r="H220" s="27">
        <f>G220+'[2]BM 03'!H220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04'!K214</f>
        <v>0</v>
      </c>
      <c r="H221" s="27">
        <f>G221+'[2]BM 03'!H221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04'!K215</f>
        <v>0</v>
      </c>
      <c r="H222" s="27">
        <f>G222+'[2]BM 03'!H222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04'!K217</f>
        <v>0</v>
      </c>
      <c r="H224" s="27">
        <f>G224+'[2]BM 03'!H224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04'!K218</f>
        <v>0</v>
      </c>
      <c r="H225" s="27">
        <f>G225+'[2]BM 03'!H225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04'!K219</f>
        <v>0</v>
      </c>
      <c r="H226" s="27">
        <f>G226+'[2]BM 03'!H226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04'!K220</f>
        <v>0</v>
      </c>
      <c r="H227" s="27">
        <f>G227+'[2]BM 03'!H227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04'!K221</f>
        <v>0</v>
      </c>
      <c r="H228" s="27">
        <f>G228+'[2]BM 03'!H228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137" t="s">
        <v>439</v>
      </c>
      <c r="C229" s="138"/>
      <c r="D229" s="138"/>
      <c r="E229" s="138"/>
      <c r="F229" s="138"/>
      <c r="G229" s="138"/>
      <c r="H229" s="139"/>
      <c r="I229" s="66">
        <f>SUM(I223+I216+I212+I155+I105+I86+I56+I52+I48+I32+I25+I20+I11)</f>
        <v>565955.96719999996</v>
      </c>
      <c r="J229" s="66">
        <f>SUM(J223+J216+J212+J155+J105+J86+J56+J52+J48+J32+J20+J11)</f>
        <v>54356.891000000003</v>
      </c>
      <c r="K229" s="66">
        <f>SUM(K223+K216+K212+K155+K105+K86+K56+K52+K48+K32+K25+K20+K11)</f>
        <v>267478.89230000001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</row>
    <row r="233" spans="2:12">
      <c r="K233" s="96">
        <f>K229/I229</f>
        <v>0.47261431595698178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12 B13:F83 B84:C84 B85:F228">
    <cfRule type="expression" dxfId="35" priority="3">
      <formula>LEN($B11)=1</formula>
    </cfRule>
  </conditionalFormatting>
  <conditionalFormatting sqref="E84:F84">
    <cfRule type="expression" dxfId="34" priority="2">
      <formula>LEN($B84)=1</formula>
    </cfRule>
  </conditionalFormatting>
  <conditionalFormatting sqref="G13:K228">
    <cfRule type="expression" dxfId="33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128E-B8A5-45B6-BA08-13641D25316F}">
  <dimension ref="A2:N222"/>
  <sheetViews>
    <sheetView view="pageBreakPreview" topLeftCell="A49" zoomScale="90" zoomScaleNormal="100" zoomScaleSheetLayoutView="90" workbookViewId="0">
      <selection activeCell="K52" sqref="K52"/>
    </sheetView>
  </sheetViews>
  <sheetFormatPr defaultRowHeight="14.25"/>
  <cols>
    <col min="1" max="1" width="7.85546875" style="95" customWidth="1"/>
    <col min="2" max="2" width="75.7109375" style="95" customWidth="1"/>
    <col min="3" max="3" width="8.7109375" style="95" customWidth="1"/>
    <col min="4" max="10" width="9.140625" style="94"/>
    <col min="11" max="16384" width="9.140625" style="5"/>
  </cols>
  <sheetData>
    <row r="2" spans="1:10" ht="15">
      <c r="A2" s="143" t="s">
        <v>516</v>
      </c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5">
      <c r="A3" s="72" t="s">
        <v>15</v>
      </c>
      <c r="B3" s="73" t="s">
        <v>441</v>
      </c>
      <c r="C3" s="72" t="s">
        <v>17</v>
      </c>
      <c r="D3" s="145" t="s">
        <v>442</v>
      </c>
      <c r="E3" s="145"/>
      <c r="F3" s="145"/>
      <c r="G3" s="145"/>
      <c r="H3" s="145"/>
      <c r="I3" s="145"/>
      <c r="J3" s="145"/>
    </row>
    <row r="4" spans="1:10">
      <c r="A4" s="74">
        <v>1</v>
      </c>
      <c r="B4" s="75" t="s">
        <v>443</v>
      </c>
      <c r="C4" s="76"/>
      <c r="D4" s="146"/>
      <c r="E4" s="146"/>
      <c r="F4" s="146"/>
      <c r="G4" s="146"/>
      <c r="H4" s="146"/>
      <c r="I4" s="146"/>
      <c r="J4" s="146"/>
    </row>
    <row r="5" spans="1:10">
      <c r="A5" s="77" t="s">
        <v>25</v>
      </c>
      <c r="B5" s="78" t="s">
        <v>26</v>
      </c>
      <c r="C5" s="79" t="s">
        <v>27</v>
      </c>
      <c r="D5" s="146"/>
      <c r="E5" s="146"/>
      <c r="F5" s="146"/>
      <c r="G5" s="146"/>
      <c r="H5" s="146"/>
      <c r="I5" s="146"/>
      <c r="J5" s="146"/>
    </row>
    <row r="6" spans="1:10" ht="42.75">
      <c r="A6" s="77" t="s">
        <v>28</v>
      </c>
      <c r="B6" s="78" t="s">
        <v>29</v>
      </c>
      <c r="C6" s="79" t="s">
        <v>27</v>
      </c>
      <c r="D6" s="146"/>
      <c r="E6" s="146"/>
      <c r="F6" s="146"/>
      <c r="G6" s="146"/>
      <c r="H6" s="146"/>
      <c r="I6" s="146"/>
      <c r="J6" s="146"/>
    </row>
    <row r="7" spans="1:10" ht="28.5">
      <c r="A7" s="77" t="s">
        <v>30</v>
      </c>
      <c r="B7" s="80" t="s">
        <v>446</v>
      </c>
      <c r="C7" s="79" t="s">
        <v>27</v>
      </c>
      <c r="D7" s="146"/>
      <c r="E7" s="146"/>
      <c r="F7" s="146"/>
      <c r="G7" s="146"/>
      <c r="H7" s="146"/>
      <c r="I7" s="146"/>
      <c r="J7" s="146"/>
    </row>
    <row r="8" spans="1:10" ht="28.5">
      <c r="A8" s="77" t="s">
        <v>32</v>
      </c>
      <c r="B8" s="80" t="s">
        <v>447</v>
      </c>
      <c r="C8" s="79" t="s">
        <v>27</v>
      </c>
      <c r="D8" s="146"/>
      <c r="E8" s="146"/>
      <c r="F8" s="146"/>
      <c r="G8" s="146"/>
      <c r="H8" s="146"/>
      <c r="I8" s="146"/>
      <c r="J8" s="146"/>
    </row>
    <row r="9" spans="1:10" ht="28.5">
      <c r="A9" s="77" t="s">
        <v>34</v>
      </c>
      <c r="B9" s="78" t="s">
        <v>35</v>
      </c>
      <c r="C9" s="79" t="s">
        <v>36</v>
      </c>
      <c r="D9" s="146"/>
      <c r="E9" s="146"/>
      <c r="F9" s="146"/>
      <c r="G9" s="146"/>
      <c r="H9" s="146"/>
      <c r="I9" s="146"/>
      <c r="J9" s="146"/>
    </row>
    <row r="10" spans="1:10">
      <c r="A10" s="77" t="s">
        <v>37</v>
      </c>
      <c r="B10" s="78" t="s">
        <v>38</v>
      </c>
      <c r="C10" s="79" t="s">
        <v>36</v>
      </c>
      <c r="D10" s="146"/>
      <c r="E10" s="146"/>
      <c r="F10" s="146"/>
      <c r="G10" s="146"/>
      <c r="H10" s="146"/>
      <c r="I10" s="146"/>
      <c r="J10" s="146"/>
    </row>
    <row r="11" spans="1:10" ht="28.5">
      <c r="A11" s="77" t="s">
        <v>39</v>
      </c>
      <c r="B11" s="80" t="s">
        <v>40</v>
      </c>
      <c r="C11" s="79" t="s">
        <v>27</v>
      </c>
      <c r="D11" s="146"/>
      <c r="E11" s="146"/>
      <c r="F11" s="146"/>
      <c r="G11" s="146"/>
      <c r="H11" s="146"/>
      <c r="I11" s="146"/>
      <c r="J11" s="146"/>
    </row>
    <row r="12" spans="1:10" ht="42.75">
      <c r="A12" s="77" t="s">
        <v>41</v>
      </c>
      <c r="B12" s="80" t="s">
        <v>451</v>
      </c>
      <c r="C12" s="79" t="s">
        <v>27</v>
      </c>
      <c r="D12" s="146"/>
      <c r="E12" s="146"/>
      <c r="F12" s="146"/>
      <c r="G12" s="146"/>
      <c r="H12" s="146"/>
      <c r="I12" s="146"/>
      <c r="J12" s="146"/>
    </row>
    <row r="13" spans="1:10">
      <c r="A13" s="74">
        <v>2</v>
      </c>
      <c r="B13" s="75" t="str">
        <f>[3]Planilha!$B$21</f>
        <v>MOVIMENTO DE TERRA</v>
      </c>
      <c r="C13" s="76"/>
      <c r="D13" s="146"/>
      <c r="E13" s="146"/>
      <c r="F13" s="146"/>
      <c r="G13" s="146"/>
      <c r="H13" s="146"/>
      <c r="I13" s="146"/>
      <c r="J13" s="146"/>
    </row>
    <row r="14" spans="1:10" ht="42.75">
      <c r="A14" s="77" t="s">
        <v>43</v>
      </c>
      <c r="B14" s="80" t="s">
        <v>44</v>
      </c>
      <c r="C14" s="79" t="s">
        <v>45</v>
      </c>
      <c r="D14" s="147"/>
      <c r="E14" s="147"/>
      <c r="F14" s="147"/>
      <c r="G14" s="147"/>
      <c r="H14" s="147"/>
      <c r="I14" s="147"/>
      <c r="J14" s="147"/>
    </row>
    <row r="15" spans="1:10" ht="44.25" customHeight="1">
      <c r="A15" s="77" t="s">
        <v>46</v>
      </c>
      <c r="B15" s="80" t="s">
        <v>47</v>
      </c>
      <c r="C15" s="79" t="s">
        <v>45</v>
      </c>
      <c r="D15" s="147"/>
      <c r="E15" s="147"/>
      <c r="F15" s="147"/>
      <c r="G15" s="147"/>
      <c r="H15" s="147"/>
      <c r="I15" s="147"/>
      <c r="J15" s="147"/>
    </row>
    <row r="16" spans="1:10" ht="28.5">
      <c r="A16" s="77" t="s">
        <v>48</v>
      </c>
      <c r="B16" s="80" t="s">
        <v>49</v>
      </c>
      <c r="C16" s="79" t="s">
        <v>45</v>
      </c>
      <c r="D16" s="147"/>
      <c r="E16" s="147"/>
      <c r="F16" s="147"/>
      <c r="G16" s="147"/>
      <c r="H16" s="147"/>
      <c r="I16" s="147"/>
      <c r="J16" s="147"/>
    </row>
    <row r="17" spans="1:10" ht="28.5">
      <c r="A17" s="77" t="s">
        <v>50</v>
      </c>
      <c r="B17" s="80" t="s">
        <v>456</v>
      </c>
      <c r="C17" s="79" t="s">
        <v>45</v>
      </c>
      <c r="D17" s="146"/>
      <c r="E17" s="146"/>
      <c r="F17" s="146"/>
      <c r="G17" s="146"/>
      <c r="H17" s="146"/>
      <c r="I17" s="146"/>
      <c r="J17" s="146"/>
    </row>
    <row r="18" spans="1:10">
      <c r="A18" s="74">
        <v>3</v>
      </c>
      <c r="B18" s="75" t="str">
        <f>[3]Planilha!$B$26</f>
        <v>COBERTURA</v>
      </c>
      <c r="C18" s="76"/>
      <c r="D18" s="146"/>
      <c r="E18" s="146"/>
      <c r="F18" s="146"/>
      <c r="G18" s="146"/>
      <c r="H18" s="146"/>
      <c r="I18" s="146"/>
      <c r="J18" s="146"/>
    </row>
    <row r="19" spans="1:10" ht="28.5">
      <c r="A19" s="77" t="s">
        <v>52</v>
      </c>
      <c r="B19" s="80" t="s">
        <v>53</v>
      </c>
      <c r="C19" s="79" t="s">
        <v>27</v>
      </c>
      <c r="D19" s="146"/>
      <c r="E19" s="146"/>
      <c r="F19" s="146"/>
      <c r="G19" s="146"/>
      <c r="H19" s="146"/>
      <c r="I19" s="146"/>
      <c r="J19" s="146"/>
    </row>
    <row r="20" spans="1:10" ht="28.5">
      <c r="A20" s="77" t="s">
        <v>54</v>
      </c>
      <c r="B20" s="80" t="s">
        <v>55</v>
      </c>
      <c r="C20" s="79" t="s">
        <v>27</v>
      </c>
      <c r="D20" s="146"/>
      <c r="E20" s="146"/>
      <c r="F20" s="146"/>
      <c r="G20" s="146"/>
      <c r="H20" s="146"/>
      <c r="I20" s="146"/>
      <c r="J20" s="146"/>
    </row>
    <row r="21" spans="1:10">
      <c r="A21" s="77" t="s">
        <v>56</v>
      </c>
      <c r="B21" s="78" t="s">
        <v>57</v>
      </c>
      <c r="C21" s="79" t="s">
        <v>27</v>
      </c>
      <c r="D21" s="146"/>
      <c r="E21" s="146"/>
      <c r="F21" s="146"/>
      <c r="G21" s="146"/>
      <c r="H21" s="146"/>
      <c r="I21" s="146"/>
      <c r="J21" s="146"/>
    </row>
    <row r="22" spans="1:10" ht="28.5">
      <c r="A22" s="77" t="s">
        <v>58</v>
      </c>
      <c r="B22" s="80" t="s">
        <v>458</v>
      </c>
      <c r="C22" s="79" t="s">
        <v>60</v>
      </c>
      <c r="D22" s="146"/>
      <c r="E22" s="146"/>
      <c r="F22" s="146"/>
      <c r="G22" s="146"/>
      <c r="H22" s="146"/>
      <c r="I22" s="146"/>
      <c r="J22" s="146"/>
    </row>
    <row r="23" spans="1:10" ht="28.5">
      <c r="A23" s="77" t="s">
        <v>61</v>
      </c>
      <c r="B23" s="80" t="s">
        <v>62</v>
      </c>
      <c r="C23" s="79" t="s">
        <v>60</v>
      </c>
      <c r="D23" s="146"/>
      <c r="E23" s="146"/>
      <c r="F23" s="146"/>
      <c r="G23" s="146"/>
      <c r="H23" s="146"/>
      <c r="I23" s="146"/>
      <c r="J23" s="146"/>
    </row>
    <row r="24" spans="1:10" ht="28.5">
      <c r="A24" s="77" t="s">
        <v>63</v>
      </c>
      <c r="B24" s="80" t="s">
        <v>64</v>
      </c>
      <c r="C24" s="79" t="s">
        <v>60</v>
      </c>
      <c r="D24" s="146"/>
      <c r="E24" s="146"/>
      <c r="F24" s="146"/>
      <c r="G24" s="146"/>
      <c r="H24" s="146"/>
      <c r="I24" s="146"/>
      <c r="J24" s="146"/>
    </row>
    <row r="25" spans="1:10">
      <c r="A25" s="74">
        <v>4</v>
      </c>
      <c r="B25" s="75" t="s">
        <v>65</v>
      </c>
      <c r="C25" s="76"/>
      <c r="D25" s="146"/>
      <c r="E25" s="146"/>
      <c r="F25" s="146"/>
      <c r="G25" s="146"/>
      <c r="H25" s="146"/>
      <c r="I25" s="146"/>
      <c r="J25" s="146"/>
    </row>
    <row r="26" spans="1:10" ht="15">
      <c r="A26" s="72" t="s">
        <v>66</v>
      </c>
      <c r="B26" s="81" t="s">
        <v>459</v>
      </c>
      <c r="C26" s="73"/>
      <c r="D26" s="146"/>
      <c r="E26" s="146"/>
      <c r="F26" s="146"/>
      <c r="G26" s="146"/>
      <c r="H26" s="146"/>
      <c r="I26" s="146"/>
      <c r="J26" s="146"/>
    </row>
    <row r="27" spans="1:10" ht="29.25" customHeight="1">
      <c r="A27" s="77" t="s">
        <v>67</v>
      </c>
      <c r="B27" s="78" t="s">
        <v>68</v>
      </c>
      <c r="C27" s="79" t="s">
        <v>45</v>
      </c>
      <c r="D27" s="147"/>
      <c r="E27" s="147"/>
      <c r="F27" s="147"/>
      <c r="G27" s="147"/>
      <c r="H27" s="147"/>
      <c r="I27" s="147"/>
      <c r="J27" s="147"/>
    </row>
    <row r="28" spans="1:10" ht="47.25" customHeight="1">
      <c r="A28" s="77" t="s">
        <v>69</v>
      </c>
      <c r="B28" s="78" t="s">
        <v>70</v>
      </c>
      <c r="C28" s="79" t="s">
        <v>27</v>
      </c>
      <c r="D28" s="147"/>
      <c r="E28" s="147"/>
      <c r="F28" s="147"/>
      <c r="G28" s="147"/>
      <c r="H28" s="147"/>
      <c r="I28" s="147"/>
      <c r="J28" s="147"/>
    </row>
    <row r="29" spans="1:10" ht="71.25" customHeight="1">
      <c r="A29" s="77" t="s">
        <v>71</v>
      </c>
      <c r="B29" s="78" t="s">
        <v>72</v>
      </c>
      <c r="C29" s="79" t="s">
        <v>73</v>
      </c>
      <c r="D29" s="147"/>
      <c r="E29" s="147"/>
      <c r="F29" s="147"/>
      <c r="G29" s="147"/>
      <c r="H29" s="147"/>
      <c r="I29" s="147"/>
      <c r="J29" s="147"/>
    </row>
    <row r="30" spans="1:10" ht="46.5" customHeight="1">
      <c r="A30" s="77" t="s">
        <v>74</v>
      </c>
      <c r="B30" s="80" t="s">
        <v>75</v>
      </c>
      <c r="C30" s="79" t="s">
        <v>73</v>
      </c>
      <c r="D30" s="147"/>
      <c r="E30" s="147"/>
      <c r="F30" s="147"/>
      <c r="G30" s="147"/>
      <c r="H30" s="147"/>
      <c r="I30" s="147"/>
      <c r="J30" s="147"/>
    </row>
    <row r="31" spans="1:10" ht="28.5">
      <c r="A31" s="77" t="s">
        <v>76</v>
      </c>
      <c r="B31" s="78" t="s">
        <v>77</v>
      </c>
      <c r="C31" s="79" t="s">
        <v>45</v>
      </c>
      <c r="D31" s="147"/>
      <c r="E31" s="147"/>
      <c r="F31" s="147"/>
      <c r="G31" s="147"/>
      <c r="H31" s="147"/>
      <c r="I31" s="147"/>
      <c r="J31" s="147"/>
    </row>
    <row r="32" spans="1:10" ht="15">
      <c r="A32" s="72" t="s">
        <v>78</v>
      </c>
      <c r="B32" s="81" t="s">
        <v>65</v>
      </c>
      <c r="C32" s="73"/>
      <c r="D32" s="146"/>
      <c r="E32" s="146"/>
      <c r="F32" s="146"/>
      <c r="G32" s="146"/>
      <c r="H32" s="146"/>
      <c r="I32" s="146"/>
      <c r="J32" s="146"/>
    </row>
    <row r="33" spans="1:14" ht="57">
      <c r="A33" s="77" t="s">
        <v>79</v>
      </c>
      <c r="B33" s="82" t="s">
        <v>80</v>
      </c>
      <c r="C33" s="79" t="s">
        <v>27</v>
      </c>
      <c r="D33" s="146"/>
      <c r="E33" s="146"/>
      <c r="F33" s="146"/>
      <c r="G33" s="146"/>
      <c r="H33" s="146"/>
      <c r="I33" s="146"/>
      <c r="J33" s="146"/>
    </row>
    <row r="34" spans="1:14" ht="28.5">
      <c r="A34" s="77" t="s">
        <v>81</v>
      </c>
      <c r="B34" s="82" t="s">
        <v>72</v>
      </c>
      <c r="C34" s="79" t="s">
        <v>73</v>
      </c>
      <c r="D34" s="147"/>
      <c r="E34" s="147"/>
      <c r="F34" s="147"/>
      <c r="G34" s="147"/>
      <c r="H34" s="147"/>
      <c r="I34" s="147"/>
      <c r="J34" s="147"/>
    </row>
    <row r="35" spans="1:14" ht="28.5">
      <c r="A35" s="77" t="s">
        <v>82</v>
      </c>
      <c r="B35" s="83" t="s">
        <v>465</v>
      </c>
      <c r="C35" s="79" t="s">
        <v>73</v>
      </c>
      <c r="D35" s="147"/>
      <c r="E35" s="147"/>
      <c r="F35" s="147"/>
      <c r="G35" s="147"/>
      <c r="H35" s="147"/>
      <c r="I35" s="147"/>
      <c r="J35" s="147"/>
    </row>
    <row r="36" spans="1:14" ht="28.5">
      <c r="A36" s="77" t="s">
        <v>83</v>
      </c>
      <c r="B36" s="82" t="s">
        <v>84</v>
      </c>
      <c r="C36" s="79" t="s">
        <v>45</v>
      </c>
      <c r="D36" s="147"/>
      <c r="E36" s="147"/>
      <c r="F36" s="147"/>
      <c r="G36" s="147"/>
      <c r="H36" s="147"/>
      <c r="I36" s="147"/>
      <c r="J36" s="147"/>
    </row>
    <row r="37" spans="1:14" ht="28.5">
      <c r="A37" s="77" t="s">
        <v>85</v>
      </c>
      <c r="B37" s="83" t="s">
        <v>466</v>
      </c>
      <c r="C37" s="79" t="s">
        <v>45</v>
      </c>
      <c r="D37" s="146"/>
      <c r="E37" s="146"/>
      <c r="F37" s="146"/>
      <c r="G37" s="146"/>
      <c r="H37" s="146"/>
      <c r="I37" s="146"/>
      <c r="J37" s="146"/>
    </row>
    <row r="38" spans="1:14" ht="42.75">
      <c r="A38" s="77" t="s">
        <v>87</v>
      </c>
      <c r="B38" s="83" t="s">
        <v>88</v>
      </c>
      <c r="C38" s="79" t="s">
        <v>27</v>
      </c>
      <c r="D38" s="146"/>
      <c r="E38" s="146"/>
      <c r="F38" s="146"/>
      <c r="G38" s="146"/>
      <c r="H38" s="146"/>
      <c r="I38" s="146"/>
      <c r="J38" s="146"/>
    </row>
    <row r="39" spans="1:14" ht="42.75">
      <c r="A39" s="77" t="s">
        <v>89</v>
      </c>
      <c r="B39" s="83" t="s">
        <v>90</v>
      </c>
      <c r="C39" s="79" t="s">
        <v>27</v>
      </c>
      <c r="D39" s="146"/>
      <c r="E39" s="146"/>
      <c r="F39" s="146"/>
      <c r="G39" s="146"/>
      <c r="H39" s="146"/>
      <c r="I39" s="146"/>
      <c r="J39" s="146"/>
    </row>
    <row r="40" spans="1:14" ht="87.75" customHeight="1">
      <c r="A40" s="77" t="s">
        <v>91</v>
      </c>
      <c r="B40" s="82" t="s">
        <v>92</v>
      </c>
      <c r="C40" s="79" t="s">
        <v>60</v>
      </c>
      <c r="D40" s="147"/>
      <c r="E40" s="147"/>
      <c r="F40" s="147"/>
      <c r="G40" s="147"/>
      <c r="H40" s="147"/>
      <c r="I40" s="147"/>
      <c r="J40" s="147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4">
        <v>5</v>
      </c>
      <c r="B41" s="84" t="s">
        <v>93</v>
      </c>
      <c r="C41" s="76"/>
      <c r="D41" s="146"/>
      <c r="E41" s="146"/>
      <c r="F41" s="146"/>
      <c r="G41" s="146"/>
      <c r="H41" s="146"/>
      <c r="I41" s="146"/>
      <c r="J41" s="146"/>
    </row>
    <row r="42" spans="1:14" ht="98.25" customHeight="1">
      <c r="A42" s="85" t="s">
        <v>94</v>
      </c>
      <c r="B42" s="78" t="s">
        <v>95</v>
      </c>
      <c r="C42" s="79" t="s">
        <v>27</v>
      </c>
      <c r="D42" s="147"/>
      <c r="E42" s="147"/>
      <c r="F42" s="147"/>
      <c r="G42" s="147"/>
      <c r="H42" s="147"/>
      <c r="I42" s="147"/>
      <c r="J42" s="147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2" t="s">
        <v>96</v>
      </c>
      <c r="B43" s="81" t="s">
        <v>97</v>
      </c>
      <c r="C43" s="73"/>
      <c r="D43" s="146"/>
      <c r="E43" s="146"/>
      <c r="F43" s="146"/>
      <c r="G43" s="146"/>
      <c r="H43" s="146"/>
      <c r="I43" s="146"/>
      <c r="J43" s="146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5" t="s">
        <v>98</v>
      </c>
      <c r="B44" s="82" t="s">
        <v>99</v>
      </c>
      <c r="C44" s="79" t="s">
        <v>27</v>
      </c>
      <c r="D44" s="146"/>
      <c r="E44" s="146"/>
      <c r="F44" s="146"/>
      <c r="G44" s="146"/>
      <c r="H44" s="146"/>
      <c r="I44" s="146"/>
      <c r="J44" s="146"/>
    </row>
    <row r="45" spans="1:14">
      <c r="A45" s="74">
        <v>6</v>
      </c>
      <c r="B45" s="75" t="s">
        <v>100</v>
      </c>
      <c r="C45" s="76"/>
      <c r="D45" s="146"/>
      <c r="E45" s="146"/>
      <c r="F45" s="146"/>
      <c r="G45" s="146"/>
      <c r="H45" s="146"/>
      <c r="I45" s="146"/>
      <c r="J45" s="146"/>
    </row>
    <row r="46" spans="1:14" ht="28.5">
      <c r="A46" s="85" t="s">
        <v>101</v>
      </c>
      <c r="B46" s="80" t="s">
        <v>102</v>
      </c>
      <c r="C46" s="86" t="s">
        <v>27</v>
      </c>
      <c r="D46" s="147"/>
      <c r="E46" s="147"/>
      <c r="F46" s="147"/>
      <c r="G46" s="147"/>
      <c r="H46" s="147"/>
      <c r="I46" s="147"/>
      <c r="J46" s="147"/>
    </row>
    <row r="47" spans="1:14" ht="28.5">
      <c r="A47" s="85" t="s">
        <v>103</v>
      </c>
      <c r="B47" s="80" t="s">
        <v>104</v>
      </c>
      <c r="C47" s="86" t="s">
        <v>27</v>
      </c>
      <c r="D47" s="146"/>
      <c r="E47" s="146"/>
      <c r="F47" s="146"/>
      <c r="G47" s="146"/>
      <c r="H47" s="146"/>
      <c r="I47" s="146"/>
      <c r="J47" s="146"/>
    </row>
    <row r="48" spans="1:14" ht="28.5">
      <c r="A48" s="77" t="s">
        <v>105</v>
      </c>
      <c r="B48" s="80" t="s">
        <v>106</v>
      </c>
      <c r="C48" s="86" t="s">
        <v>27</v>
      </c>
      <c r="D48" s="146"/>
      <c r="E48" s="146"/>
      <c r="F48" s="146"/>
      <c r="G48" s="146"/>
      <c r="H48" s="146"/>
      <c r="I48" s="146"/>
      <c r="J48" s="146"/>
    </row>
    <row r="49" spans="1:13">
      <c r="A49" s="74">
        <v>7</v>
      </c>
      <c r="B49" s="75" t="s">
        <v>107</v>
      </c>
      <c r="C49" s="76"/>
      <c r="D49" s="146"/>
      <c r="E49" s="146"/>
      <c r="F49" s="146"/>
      <c r="G49" s="146"/>
      <c r="H49" s="146"/>
      <c r="I49" s="146"/>
      <c r="J49" s="146"/>
    </row>
    <row r="50" spans="1:13" ht="15">
      <c r="A50" s="72" t="s">
        <v>108</v>
      </c>
      <c r="B50" s="81" t="s">
        <v>109</v>
      </c>
      <c r="C50" s="73"/>
      <c r="D50" s="146"/>
      <c r="E50" s="146"/>
      <c r="F50" s="146"/>
      <c r="G50" s="146"/>
      <c r="H50" s="146"/>
      <c r="I50" s="146"/>
      <c r="J50" s="146"/>
    </row>
    <row r="51" spans="1:13" ht="126" customHeight="1">
      <c r="A51" s="85" t="s">
        <v>110</v>
      </c>
      <c r="B51" s="80" t="s">
        <v>468</v>
      </c>
      <c r="C51" s="79" t="s">
        <v>27</v>
      </c>
      <c r="D51" s="147" t="s">
        <v>517</v>
      </c>
      <c r="E51" s="147"/>
      <c r="F51" s="147"/>
      <c r="G51" s="147"/>
      <c r="H51" s="147"/>
      <c r="I51" s="147"/>
      <c r="J51" s="147"/>
      <c r="K51" s="5">
        <f>234.35-117</f>
        <v>117.35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114" customHeight="1">
      <c r="A52" s="85" t="s">
        <v>112</v>
      </c>
      <c r="B52" s="78" t="s">
        <v>113</v>
      </c>
      <c r="C52" s="79" t="s">
        <v>27</v>
      </c>
      <c r="D52" s="147" t="s">
        <v>518</v>
      </c>
      <c r="E52" s="147"/>
      <c r="F52" s="147"/>
      <c r="G52" s="147"/>
      <c r="H52" s="147"/>
      <c r="I52" s="147"/>
      <c r="J52" s="147"/>
      <c r="K52" s="5">
        <v>256.24</v>
      </c>
    </row>
    <row r="53" spans="1:13" ht="57">
      <c r="A53" s="85" t="s">
        <v>114</v>
      </c>
      <c r="B53" s="78" t="s">
        <v>115</v>
      </c>
      <c r="C53" s="79" t="s">
        <v>27</v>
      </c>
      <c r="D53" s="146"/>
      <c r="E53" s="146"/>
      <c r="F53" s="146"/>
      <c r="G53" s="146"/>
      <c r="H53" s="146"/>
      <c r="I53" s="146"/>
      <c r="J53" s="146"/>
    </row>
    <row r="54" spans="1:13" ht="42.75">
      <c r="A54" s="85" t="s">
        <v>116</v>
      </c>
      <c r="B54" s="78" t="s">
        <v>117</v>
      </c>
      <c r="C54" s="79" t="s">
        <v>27</v>
      </c>
      <c r="D54" s="146"/>
      <c r="E54" s="146"/>
      <c r="F54" s="146"/>
      <c r="G54" s="146"/>
      <c r="H54" s="146"/>
      <c r="I54" s="146"/>
      <c r="J54" s="146"/>
    </row>
    <row r="55" spans="1:13" ht="57">
      <c r="A55" s="85" t="s">
        <v>118</v>
      </c>
      <c r="B55" s="80" t="s">
        <v>119</v>
      </c>
      <c r="C55" s="79" t="s">
        <v>60</v>
      </c>
      <c r="D55" s="146" t="s">
        <v>519</v>
      </c>
      <c r="E55" s="146"/>
      <c r="F55" s="146"/>
      <c r="G55" s="146"/>
      <c r="H55" s="146"/>
      <c r="I55" s="146"/>
      <c r="J55" s="146"/>
      <c r="K55" s="5">
        <v>30</v>
      </c>
    </row>
    <row r="56" spans="1:13">
      <c r="A56" s="85" t="s">
        <v>120</v>
      </c>
      <c r="B56" s="78" t="s">
        <v>121</v>
      </c>
      <c r="C56" s="79" t="s">
        <v>27</v>
      </c>
      <c r="D56" s="146"/>
      <c r="E56" s="146"/>
      <c r="F56" s="146"/>
      <c r="G56" s="146"/>
      <c r="H56" s="146"/>
      <c r="I56" s="146"/>
      <c r="J56" s="146"/>
    </row>
    <row r="57" spans="1:13" ht="28.5">
      <c r="A57" s="85" t="s">
        <v>122</v>
      </c>
      <c r="B57" s="80" t="s">
        <v>469</v>
      </c>
      <c r="C57" s="79" t="s">
        <v>60</v>
      </c>
      <c r="D57" s="146"/>
      <c r="E57" s="146"/>
      <c r="F57" s="146"/>
      <c r="G57" s="146"/>
      <c r="H57" s="146"/>
      <c r="I57" s="146"/>
      <c r="J57" s="146"/>
    </row>
    <row r="58" spans="1:13" ht="57">
      <c r="A58" s="85" t="s">
        <v>124</v>
      </c>
      <c r="B58" s="78" t="s">
        <v>125</v>
      </c>
      <c r="C58" s="79" t="s">
        <v>27</v>
      </c>
      <c r="D58" s="146"/>
      <c r="E58" s="146"/>
      <c r="F58" s="146"/>
      <c r="G58" s="146"/>
      <c r="H58" s="146"/>
      <c r="I58" s="146"/>
      <c r="J58" s="146"/>
    </row>
    <row r="59" spans="1:13" ht="42.75">
      <c r="A59" s="85" t="s">
        <v>126</v>
      </c>
      <c r="B59" s="80" t="s">
        <v>127</v>
      </c>
      <c r="C59" s="79" t="s">
        <v>60</v>
      </c>
      <c r="D59" s="146"/>
      <c r="E59" s="146"/>
      <c r="F59" s="146"/>
      <c r="G59" s="146"/>
      <c r="H59" s="146"/>
      <c r="I59" s="146"/>
      <c r="J59" s="146"/>
    </row>
    <row r="60" spans="1:13" ht="28.5">
      <c r="A60" s="85" t="s">
        <v>128</v>
      </c>
      <c r="B60" s="78" t="s">
        <v>129</v>
      </c>
      <c r="C60" s="79" t="s">
        <v>60</v>
      </c>
      <c r="D60" s="146"/>
      <c r="E60" s="146"/>
      <c r="F60" s="146"/>
      <c r="G60" s="146"/>
      <c r="H60" s="146"/>
      <c r="I60" s="146"/>
      <c r="J60" s="146"/>
    </row>
    <row r="61" spans="1:13" ht="15">
      <c r="A61" s="72" t="s">
        <v>130</v>
      </c>
      <c r="B61" s="81" t="s">
        <v>131</v>
      </c>
      <c r="C61" s="73"/>
      <c r="D61" s="146"/>
      <c r="E61" s="146"/>
      <c r="F61" s="146"/>
      <c r="G61" s="146"/>
      <c r="H61" s="146"/>
      <c r="I61" s="146"/>
      <c r="J61" s="146"/>
    </row>
    <row r="62" spans="1:13" ht="28.5">
      <c r="A62" s="85" t="s">
        <v>132</v>
      </c>
      <c r="B62" s="80" t="s">
        <v>133</v>
      </c>
      <c r="C62" s="79" t="s">
        <v>27</v>
      </c>
      <c r="D62" s="146"/>
      <c r="E62" s="146"/>
      <c r="F62" s="146"/>
      <c r="G62" s="146"/>
      <c r="H62" s="146"/>
      <c r="I62" s="146"/>
      <c r="J62" s="146"/>
    </row>
    <row r="63" spans="1:13" ht="42.75">
      <c r="A63" s="85" t="s">
        <v>134</v>
      </c>
      <c r="B63" s="80" t="s">
        <v>470</v>
      </c>
      <c r="C63" s="79" t="s">
        <v>27</v>
      </c>
      <c r="D63" s="146"/>
      <c r="E63" s="146"/>
      <c r="F63" s="146"/>
      <c r="G63" s="146"/>
      <c r="H63" s="146"/>
      <c r="I63" s="146"/>
      <c r="J63" s="146"/>
    </row>
    <row r="64" spans="1:13" ht="28.5">
      <c r="A64" s="85" t="s">
        <v>136</v>
      </c>
      <c r="B64" s="78" t="s">
        <v>137</v>
      </c>
      <c r="C64" s="79" t="s">
        <v>27</v>
      </c>
      <c r="D64" s="147"/>
      <c r="E64" s="147"/>
      <c r="F64" s="147"/>
      <c r="G64" s="147"/>
      <c r="H64" s="147"/>
      <c r="I64" s="147"/>
      <c r="J64" s="147"/>
      <c r="L64" s="5">
        <f>702.79-43.97</f>
        <v>658.81999999999994</v>
      </c>
    </row>
    <row r="65" spans="1:10" ht="57">
      <c r="A65" s="85" t="s">
        <v>138</v>
      </c>
      <c r="B65" s="78" t="s">
        <v>139</v>
      </c>
      <c r="C65" s="79" t="s">
        <v>27</v>
      </c>
      <c r="D65" s="146"/>
      <c r="E65" s="146"/>
      <c r="F65" s="146"/>
      <c r="G65" s="146"/>
      <c r="H65" s="146"/>
      <c r="I65" s="146"/>
      <c r="J65" s="146"/>
    </row>
    <row r="66" spans="1:10" ht="28.5">
      <c r="A66" s="85" t="s">
        <v>140</v>
      </c>
      <c r="B66" s="80" t="s">
        <v>141</v>
      </c>
      <c r="C66" s="79" t="s">
        <v>27</v>
      </c>
      <c r="D66" s="146"/>
      <c r="E66" s="146"/>
      <c r="F66" s="146"/>
      <c r="G66" s="146"/>
      <c r="H66" s="146"/>
      <c r="I66" s="146"/>
      <c r="J66" s="146"/>
    </row>
    <row r="67" spans="1:10" ht="28.5">
      <c r="A67" s="85" t="s">
        <v>142</v>
      </c>
      <c r="B67" s="80" t="s">
        <v>143</v>
      </c>
      <c r="C67" s="79" t="s">
        <v>27</v>
      </c>
      <c r="D67" s="146"/>
      <c r="E67" s="146"/>
      <c r="F67" s="146"/>
      <c r="G67" s="146"/>
      <c r="H67" s="146"/>
      <c r="I67" s="146"/>
      <c r="J67" s="146"/>
    </row>
    <row r="68" spans="1:10">
      <c r="A68" s="85" t="s">
        <v>144</v>
      </c>
      <c r="B68" s="78" t="s">
        <v>145</v>
      </c>
      <c r="C68" s="79" t="s">
        <v>60</v>
      </c>
      <c r="D68" s="146"/>
      <c r="E68" s="146"/>
      <c r="F68" s="146"/>
      <c r="G68" s="146"/>
      <c r="H68" s="146"/>
      <c r="I68" s="146"/>
      <c r="J68" s="146"/>
    </row>
    <row r="69" spans="1:10" ht="28.5">
      <c r="A69" s="85" t="s">
        <v>146</v>
      </c>
      <c r="B69" s="78" t="s">
        <v>147</v>
      </c>
      <c r="C69" s="79" t="s">
        <v>27</v>
      </c>
      <c r="D69" s="146"/>
      <c r="E69" s="146"/>
      <c r="F69" s="146"/>
      <c r="G69" s="146"/>
      <c r="H69" s="146"/>
      <c r="I69" s="146"/>
      <c r="J69" s="146"/>
    </row>
    <row r="70" spans="1:10" ht="15">
      <c r="A70" s="72" t="s">
        <v>148</v>
      </c>
      <c r="B70" s="81" t="s">
        <v>149</v>
      </c>
      <c r="C70" s="73"/>
      <c r="D70" s="146"/>
      <c r="E70" s="146"/>
      <c r="F70" s="146"/>
      <c r="G70" s="146"/>
      <c r="H70" s="146"/>
      <c r="I70" s="146"/>
      <c r="J70" s="146"/>
    </row>
    <row r="71" spans="1:10" ht="28.5">
      <c r="A71" s="85" t="s">
        <v>150</v>
      </c>
      <c r="B71" s="80" t="s">
        <v>471</v>
      </c>
      <c r="C71" s="79" t="s">
        <v>27</v>
      </c>
      <c r="D71" s="146"/>
      <c r="E71" s="146"/>
      <c r="F71" s="146"/>
      <c r="G71" s="146"/>
      <c r="H71" s="146"/>
      <c r="I71" s="146"/>
      <c r="J71" s="146"/>
    </row>
    <row r="72" spans="1:10" ht="28.5">
      <c r="A72" s="85" t="s">
        <v>152</v>
      </c>
      <c r="B72" s="80" t="s">
        <v>153</v>
      </c>
      <c r="C72" s="79" t="s">
        <v>27</v>
      </c>
      <c r="D72" s="146"/>
      <c r="E72" s="146"/>
      <c r="F72" s="146"/>
      <c r="G72" s="146"/>
      <c r="H72" s="146"/>
      <c r="I72" s="146"/>
      <c r="J72" s="146"/>
    </row>
    <row r="73" spans="1:10" ht="28.5">
      <c r="A73" s="85" t="s">
        <v>154</v>
      </c>
      <c r="B73" s="80" t="s">
        <v>155</v>
      </c>
      <c r="C73" s="79" t="s">
        <v>27</v>
      </c>
      <c r="D73" s="146"/>
      <c r="E73" s="146"/>
      <c r="F73" s="146"/>
      <c r="G73" s="146"/>
      <c r="H73" s="146"/>
      <c r="I73" s="146"/>
      <c r="J73" s="146"/>
    </row>
    <row r="74" spans="1:10" ht="28.5">
      <c r="A74" s="85" t="s">
        <v>156</v>
      </c>
      <c r="B74" s="80" t="s">
        <v>143</v>
      </c>
      <c r="C74" s="79" t="s">
        <v>27</v>
      </c>
      <c r="D74" s="146"/>
      <c r="E74" s="146"/>
      <c r="F74" s="146"/>
      <c r="G74" s="146"/>
      <c r="H74" s="146"/>
      <c r="I74" s="146"/>
      <c r="J74" s="146"/>
    </row>
    <row r="75" spans="1:10" ht="28.5">
      <c r="A75" s="85" t="s">
        <v>157</v>
      </c>
      <c r="B75" s="78" t="s">
        <v>147</v>
      </c>
      <c r="C75" s="79" t="s">
        <v>27</v>
      </c>
      <c r="D75" s="146"/>
      <c r="E75" s="146"/>
      <c r="F75" s="146"/>
      <c r="G75" s="146"/>
      <c r="H75" s="146"/>
      <c r="I75" s="146"/>
      <c r="J75" s="146"/>
    </row>
    <row r="76" spans="1:10" ht="42.75">
      <c r="A76" s="85" t="s">
        <v>158</v>
      </c>
      <c r="B76" s="87" t="s">
        <v>159</v>
      </c>
      <c r="C76" s="88" t="s">
        <v>27</v>
      </c>
      <c r="D76" s="146"/>
      <c r="E76" s="146"/>
      <c r="F76" s="146"/>
      <c r="G76" s="146"/>
      <c r="H76" s="146"/>
      <c r="I76" s="146"/>
      <c r="J76" s="146"/>
    </row>
    <row r="77" spans="1:10" ht="15">
      <c r="A77" s="72" t="s">
        <v>160</v>
      </c>
      <c r="B77" s="148" t="s">
        <v>161</v>
      </c>
      <c r="C77" s="148"/>
      <c r="D77" s="146"/>
      <c r="E77" s="146"/>
      <c r="F77" s="146"/>
      <c r="G77" s="146"/>
      <c r="H77" s="146"/>
      <c r="I77" s="146"/>
      <c r="J77" s="146"/>
    </row>
    <row r="78" spans="1:10" ht="28.5">
      <c r="A78" s="85" t="s">
        <v>162</v>
      </c>
      <c r="B78" s="78" t="s">
        <v>147</v>
      </c>
      <c r="C78" s="79" t="s">
        <v>27</v>
      </c>
      <c r="D78" s="146"/>
      <c r="E78" s="146"/>
      <c r="F78" s="146"/>
      <c r="G78" s="146"/>
      <c r="H78" s="146"/>
      <c r="I78" s="146"/>
      <c r="J78" s="146"/>
    </row>
    <row r="79" spans="1:10">
      <c r="A79" s="74">
        <v>8</v>
      </c>
      <c r="B79" s="75" t="s">
        <v>163</v>
      </c>
      <c r="C79" s="76"/>
      <c r="D79" s="146"/>
      <c r="E79" s="146"/>
      <c r="F79" s="146"/>
      <c r="G79" s="146"/>
      <c r="H79" s="146"/>
      <c r="I79" s="146"/>
      <c r="J79" s="146"/>
    </row>
    <row r="80" spans="1:10" ht="15">
      <c r="A80" s="72" t="s">
        <v>164</v>
      </c>
      <c r="B80" s="89" t="s">
        <v>165</v>
      </c>
      <c r="C80" s="73"/>
      <c r="D80" s="146"/>
      <c r="E80" s="146"/>
      <c r="F80" s="146"/>
      <c r="G80" s="146"/>
      <c r="H80" s="146"/>
      <c r="I80" s="146"/>
      <c r="J80" s="146"/>
    </row>
    <row r="81" spans="1:10" ht="28.5">
      <c r="A81" s="85" t="s">
        <v>166</v>
      </c>
      <c r="B81" s="80" t="s">
        <v>167</v>
      </c>
      <c r="C81" s="79" t="s">
        <v>36</v>
      </c>
      <c r="D81" s="146"/>
      <c r="E81" s="146"/>
      <c r="F81" s="146"/>
      <c r="G81" s="146"/>
      <c r="H81" s="146"/>
      <c r="I81" s="146"/>
      <c r="J81" s="146"/>
    </row>
    <row r="82" spans="1:10" ht="28.5">
      <c r="A82" s="85" t="s">
        <v>168</v>
      </c>
      <c r="B82" s="80" t="s">
        <v>169</v>
      </c>
      <c r="C82" s="79" t="s">
        <v>36</v>
      </c>
      <c r="D82" s="146"/>
      <c r="E82" s="146"/>
      <c r="F82" s="146"/>
      <c r="G82" s="146"/>
      <c r="H82" s="146"/>
      <c r="I82" s="146"/>
      <c r="J82" s="146"/>
    </row>
    <row r="83" spans="1:10" ht="28.5">
      <c r="A83" s="85" t="s">
        <v>170</v>
      </c>
      <c r="B83" s="80" t="s">
        <v>171</v>
      </c>
      <c r="C83" s="79" t="s">
        <v>36</v>
      </c>
      <c r="D83" s="146"/>
      <c r="E83" s="146"/>
      <c r="F83" s="146"/>
      <c r="G83" s="146"/>
      <c r="H83" s="146"/>
      <c r="I83" s="146"/>
      <c r="J83" s="146"/>
    </row>
    <row r="84" spans="1:10" ht="28.5">
      <c r="A84" s="85" t="s">
        <v>172</v>
      </c>
      <c r="B84" s="80" t="s">
        <v>173</v>
      </c>
      <c r="C84" s="79" t="s">
        <v>36</v>
      </c>
      <c r="D84" s="146"/>
      <c r="E84" s="146"/>
      <c r="F84" s="146"/>
      <c r="G84" s="146"/>
      <c r="H84" s="146"/>
      <c r="I84" s="146"/>
      <c r="J84" s="146"/>
    </row>
    <row r="85" spans="1:10" ht="42.75">
      <c r="A85" s="85" t="s">
        <v>174</v>
      </c>
      <c r="B85" s="80" t="s">
        <v>175</v>
      </c>
      <c r="C85" s="79" t="s">
        <v>36</v>
      </c>
      <c r="D85" s="146"/>
      <c r="E85" s="146"/>
      <c r="F85" s="146"/>
      <c r="G85" s="146"/>
      <c r="H85" s="146"/>
      <c r="I85" s="146"/>
      <c r="J85" s="146"/>
    </row>
    <row r="86" spans="1:10" ht="42.75">
      <c r="A86" s="85" t="s">
        <v>176</v>
      </c>
      <c r="B86" s="80" t="s">
        <v>177</v>
      </c>
      <c r="C86" s="79" t="s">
        <v>36</v>
      </c>
      <c r="D86" s="146"/>
      <c r="E86" s="146"/>
      <c r="F86" s="146"/>
      <c r="G86" s="146"/>
      <c r="H86" s="146"/>
      <c r="I86" s="146"/>
      <c r="J86" s="146"/>
    </row>
    <row r="87" spans="1:10" ht="42.75">
      <c r="A87" s="85" t="s">
        <v>178</v>
      </c>
      <c r="B87" s="80" t="s">
        <v>179</v>
      </c>
      <c r="C87" s="79" t="s">
        <v>36</v>
      </c>
      <c r="D87" s="146"/>
      <c r="E87" s="146"/>
      <c r="F87" s="146"/>
      <c r="G87" s="146"/>
      <c r="H87" s="146"/>
      <c r="I87" s="146"/>
      <c r="J87" s="146"/>
    </row>
    <row r="88" spans="1:10" ht="28.5">
      <c r="A88" s="85" t="s">
        <v>180</v>
      </c>
      <c r="B88" s="80" t="s">
        <v>472</v>
      </c>
      <c r="C88" s="79" t="s">
        <v>27</v>
      </c>
      <c r="D88" s="146"/>
      <c r="E88" s="146"/>
      <c r="F88" s="146"/>
      <c r="G88" s="146"/>
      <c r="H88" s="146"/>
      <c r="I88" s="146"/>
      <c r="J88" s="146"/>
    </row>
    <row r="89" spans="1:10" ht="15">
      <c r="A89" s="72" t="s">
        <v>182</v>
      </c>
      <c r="B89" s="81" t="s">
        <v>183</v>
      </c>
      <c r="C89" s="73"/>
      <c r="D89" s="146"/>
      <c r="E89" s="146"/>
      <c r="F89" s="146"/>
      <c r="G89" s="146"/>
      <c r="H89" s="146"/>
      <c r="I89" s="146"/>
      <c r="J89" s="146"/>
    </row>
    <row r="90" spans="1:10" ht="28.5">
      <c r="A90" s="85" t="s">
        <v>184</v>
      </c>
      <c r="B90" s="80" t="s">
        <v>185</v>
      </c>
      <c r="C90" s="79" t="s">
        <v>27</v>
      </c>
      <c r="D90" s="146"/>
      <c r="E90" s="146"/>
      <c r="F90" s="146"/>
      <c r="G90" s="146"/>
      <c r="H90" s="146"/>
      <c r="I90" s="146"/>
      <c r="J90" s="146"/>
    </row>
    <row r="91" spans="1:10" ht="28.5">
      <c r="A91" s="85" t="s">
        <v>186</v>
      </c>
      <c r="B91" s="78" t="s">
        <v>187</v>
      </c>
      <c r="C91" s="79" t="s">
        <v>27</v>
      </c>
      <c r="D91" s="146"/>
      <c r="E91" s="146"/>
      <c r="F91" s="146"/>
      <c r="G91" s="146"/>
      <c r="H91" s="146"/>
      <c r="I91" s="146"/>
      <c r="J91" s="146"/>
    </row>
    <row r="92" spans="1:10">
      <c r="A92" s="85" t="s">
        <v>188</v>
      </c>
      <c r="B92" s="78" t="s">
        <v>189</v>
      </c>
      <c r="C92" s="79" t="s">
        <v>27</v>
      </c>
      <c r="D92" s="146"/>
      <c r="E92" s="146"/>
      <c r="F92" s="146"/>
      <c r="G92" s="146"/>
      <c r="H92" s="146"/>
      <c r="I92" s="146"/>
      <c r="J92" s="146"/>
    </row>
    <row r="93" spans="1:10" ht="28.5">
      <c r="A93" s="85" t="s">
        <v>190</v>
      </c>
      <c r="B93" s="80" t="s">
        <v>473</v>
      </c>
      <c r="C93" s="79" t="s">
        <v>60</v>
      </c>
      <c r="D93" s="146"/>
      <c r="E93" s="146"/>
      <c r="F93" s="146"/>
      <c r="G93" s="146"/>
      <c r="H93" s="146"/>
      <c r="I93" s="146"/>
      <c r="J93" s="146"/>
    </row>
    <row r="94" spans="1:10" ht="15">
      <c r="A94" s="72" t="s">
        <v>192</v>
      </c>
      <c r="B94" s="81" t="s">
        <v>193</v>
      </c>
      <c r="C94" s="73"/>
      <c r="D94" s="146"/>
      <c r="E94" s="146"/>
      <c r="F94" s="146"/>
      <c r="G94" s="146"/>
      <c r="H94" s="146"/>
      <c r="I94" s="146"/>
      <c r="J94" s="146"/>
    </row>
    <row r="95" spans="1:10">
      <c r="A95" s="85" t="s">
        <v>194</v>
      </c>
      <c r="B95" s="82" t="s">
        <v>195</v>
      </c>
      <c r="C95" s="79" t="s">
        <v>27</v>
      </c>
      <c r="D95" s="146"/>
      <c r="E95" s="146"/>
      <c r="F95" s="146"/>
      <c r="G95" s="146"/>
      <c r="H95" s="146"/>
      <c r="I95" s="146"/>
      <c r="J95" s="146"/>
    </row>
    <row r="96" spans="1:10">
      <c r="A96" s="85" t="s">
        <v>196</v>
      </c>
      <c r="B96" s="82" t="s">
        <v>197</v>
      </c>
      <c r="C96" s="79" t="s">
        <v>27</v>
      </c>
      <c r="D96" s="146"/>
      <c r="E96" s="146"/>
      <c r="F96" s="146"/>
      <c r="G96" s="146"/>
      <c r="H96" s="146"/>
      <c r="I96" s="146"/>
      <c r="J96" s="146"/>
    </row>
    <row r="97" spans="1:12" ht="28.5">
      <c r="A97" s="85" t="s">
        <v>198</v>
      </c>
      <c r="B97" s="83" t="s">
        <v>474</v>
      </c>
      <c r="C97" s="79" t="s">
        <v>27</v>
      </c>
      <c r="D97" s="146"/>
      <c r="E97" s="146"/>
      <c r="F97" s="146"/>
      <c r="G97" s="146"/>
      <c r="H97" s="146"/>
      <c r="I97" s="146"/>
      <c r="J97" s="146"/>
    </row>
    <row r="98" spans="1:12">
      <c r="A98" s="74">
        <v>9</v>
      </c>
      <c r="B98" s="75" t="s">
        <v>200</v>
      </c>
      <c r="C98" s="76"/>
      <c r="D98" s="146"/>
      <c r="E98" s="146"/>
      <c r="F98" s="146"/>
      <c r="G98" s="146"/>
      <c r="H98" s="146"/>
      <c r="I98" s="146"/>
      <c r="J98" s="146"/>
    </row>
    <row r="99" spans="1:12" ht="15">
      <c r="A99" s="72" t="s">
        <v>201</v>
      </c>
      <c r="B99" s="81" t="s">
        <v>202</v>
      </c>
      <c r="C99" s="73"/>
      <c r="D99" s="146"/>
      <c r="E99" s="146"/>
      <c r="F99" s="146"/>
      <c r="G99" s="146"/>
      <c r="H99" s="146"/>
      <c r="I99" s="146"/>
      <c r="J99" s="146"/>
    </row>
    <row r="100" spans="1:12" ht="28.5">
      <c r="A100" s="85" t="s">
        <v>203</v>
      </c>
      <c r="B100" s="80" t="s">
        <v>204</v>
      </c>
      <c r="C100" s="79" t="s">
        <v>36</v>
      </c>
      <c r="D100" s="146"/>
      <c r="E100" s="146"/>
      <c r="F100" s="146"/>
      <c r="G100" s="146"/>
      <c r="H100" s="146"/>
      <c r="I100" s="146"/>
      <c r="J100" s="146"/>
    </row>
    <row r="101" spans="1:12" ht="15">
      <c r="A101" s="72" t="s">
        <v>205</v>
      </c>
      <c r="B101" s="81" t="s">
        <v>206</v>
      </c>
      <c r="C101" s="73"/>
      <c r="D101" s="146"/>
      <c r="E101" s="146"/>
      <c r="F101" s="146"/>
      <c r="G101" s="146"/>
      <c r="H101" s="146"/>
      <c r="I101" s="146"/>
      <c r="J101" s="146"/>
    </row>
    <row r="102" spans="1:12" ht="42.75">
      <c r="A102" s="85" t="s">
        <v>207</v>
      </c>
      <c r="B102" s="80" t="s">
        <v>475</v>
      </c>
      <c r="C102" s="79" t="s">
        <v>36</v>
      </c>
      <c r="D102" s="146"/>
      <c r="E102" s="146"/>
      <c r="F102" s="146"/>
      <c r="G102" s="146"/>
      <c r="H102" s="146"/>
      <c r="I102" s="146"/>
      <c r="J102" s="146"/>
    </row>
    <row r="103" spans="1:12" ht="28.5">
      <c r="A103" s="85" t="s">
        <v>209</v>
      </c>
      <c r="B103" s="80" t="s">
        <v>476</v>
      </c>
      <c r="C103" s="79" t="s">
        <v>36</v>
      </c>
      <c r="D103" s="146"/>
      <c r="E103" s="146"/>
      <c r="F103" s="146"/>
      <c r="G103" s="146"/>
      <c r="H103" s="146"/>
      <c r="I103" s="146"/>
      <c r="J103" s="146"/>
    </row>
    <row r="104" spans="1:12" ht="28.5">
      <c r="A104" s="85" t="s">
        <v>211</v>
      </c>
      <c r="B104" s="78" t="s">
        <v>212</v>
      </c>
      <c r="C104" s="79" t="s">
        <v>36</v>
      </c>
      <c r="D104" s="146"/>
      <c r="E104" s="146"/>
      <c r="F104" s="146"/>
      <c r="G104" s="146"/>
      <c r="H104" s="146"/>
      <c r="I104" s="146"/>
      <c r="J104" s="146"/>
    </row>
    <row r="105" spans="1:12" ht="28.5">
      <c r="A105" s="85" t="s">
        <v>213</v>
      </c>
      <c r="B105" s="78" t="s">
        <v>214</v>
      </c>
      <c r="C105" s="79" t="s">
        <v>36</v>
      </c>
      <c r="D105" s="146"/>
      <c r="E105" s="146"/>
      <c r="F105" s="146"/>
      <c r="G105" s="146"/>
      <c r="H105" s="146"/>
      <c r="I105" s="146"/>
      <c r="J105" s="146"/>
    </row>
    <row r="106" spans="1:12" ht="42.75">
      <c r="A106" s="85" t="s">
        <v>215</v>
      </c>
      <c r="B106" s="78" t="s">
        <v>216</v>
      </c>
      <c r="C106" s="79" t="s">
        <v>36</v>
      </c>
      <c r="D106" s="146"/>
      <c r="E106" s="146"/>
      <c r="F106" s="146"/>
      <c r="G106" s="146"/>
      <c r="H106" s="146"/>
      <c r="I106" s="146"/>
      <c r="J106" s="146"/>
    </row>
    <row r="107" spans="1:12" ht="28.5">
      <c r="A107" s="85" t="s">
        <v>217</v>
      </c>
      <c r="B107" s="80" t="s">
        <v>477</v>
      </c>
      <c r="C107" s="79" t="s">
        <v>36</v>
      </c>
      <c r="D107" s="146"/>
      <c r="E107" s="146"/>
      <c r="F107" s="146"/>
      <c r="G107" s="146"/>
      <c r="H107" s="146"/>
      <c r="I107" s="146"/>
      <c r="J107" s="146"/>
    </row>
    <row r="108" spans="1:12" ht="28.5">
      <c r="A108" s="85" t="s">
        <v>219</v>
      </c>
      <c r="B108" s="80" t="s">
        <v>220</v>
      </c>
      <c r="C108" s="79" t="s">
        <v>36</v>
      </c>
      <c r="D108" s="147" t="s">
        <v>520</v>
      </c>
      <c r="E108" s="147"/>
      <c r="F108" s="147"/>
      <c r="G108" s="147"/>
      <c r="H108" s="147"/>
      <c r="I108" s="147"/>
      <c r="J108" s="147"/>
      <c r="K108" s="5">
        <v>68</v>
      </c>
      <c r="L108" s="5">
        <f>2+5+9+3+4+1+2+2+3+4+9+6+4+1+9+8+8+3+18+3+7+6+7+16</f>
        <v>140</v>
      </c>
    </row>
    <row r="109" spans="1:12">
      <c r="A109" s="85" t="s">
        <v>221</v>
      </c>
      <c r="B109" s="78" t="s">
        <v>222</v>
      </c>
      <c r="C109" s="79" t="s">
        <v>36</v>
      </c>
      <c r="D109" s="146"/>
      <c r="E109" s="146"/>
      <c r="F109" s="146"/>
      <c r="G109" s="146"/>
      <c r="H109" s="146"/>
      <c r="I109" s="146"/>
      <c r="J109" s="146"/>
    </row>
    <row r="110" spans="1:12">
      <c r="A110" s="85" t="s">
        <v>223</v>
      </c>
      <c r="B110" s="78" t="s">
        <v>224</v>
      </c>
      <c r="C110" s="79" t="s">
        <v>36</v>
      </c>
      <c r="D110" s="146"/>
      <c r="E110" s="146"/>
      <c r="F110" s="146"/>
      <c r="G110" s="146"/>
      <c r="H110" s="146"/>
      <c r="I110" s="146"/>
      <c r="J110" s="146"/>
    </row>
    <row r="111" spans="1:12" ht="28.5">
      <c r="A111" s="85" t="s">
        <v>225</v>
      </c>
      <c r="B111" s="80" t="s">
        <v>226</v>
      </c>
      <c r="C111" s="79" t="s">
        <v>36</v>
      </c>
      <c r="D111" s="146"/>
      <c r="E111" s="146"/>
      <c r="F111" s="146"/>
      <c r="G111" s="146"/>
      <c r="H111" s="146"/>
      <c r="I111" s="146"/>
      <c r="J111" s="146"/>
    </row>
    <row r="112" spans="1:12">
      <c r="A112" s="85" t="s">
        <v>227</v>
      </c>
      <c r="B112" s="78" t="s">
        <v>224</v>
      </c>
      <c r="C112" s="79" t="s">
        <v>36</v>
      </c>
      <c r="D112" s="146"/>
      <c r="E112" s="146"/>
      <c r="F112" s="146"/>
      <c r="G112" s="146"/>
      <c r="H112" s="146"/>
      <c r="I112" s="146"/>
      <c r="J112" s="146"/>
    </row>
    <row r="113" spans="1:11">
      <c r="A113" s="85" t="s">
        <v>228</v>
      </c>
      <c r="B113" s="78" t="s">
        <v>229</v>
      </c>
      <c r="C113" s="79" t="s">
        <v>36</v>
      </c>
      <c r="D113" s="146"/>
      <c r="E113" s="146"/>
      <c r="F113" s="146"/>
      <c r="G113" s="146"/>
      <c r="H113" s="146"/>
      <c r="I113" s="146"/>
      <c r="J113" s="146"/>
    </row>
    <row r="114" spans="1:11" ht="28.5">
      <c r="A114" s="85" t="s">
        <v>230</v>
      </c>
      <c r="B114" s="80" t="s">
        <v>220</v>
      </c>
      <c r="C114" s="79" t="s">
        <v>36</v>
      </c>
      <c r="D114" s="147" t="s">
        <v>520</v>
      </c>
      <c r="E114" s="147"/>
      <c r="F114" s="147"/>
      <c r="G114" s="147"/>
      <c r="H114" s="147"/>
      <c r="I114" s="147"/>
      <c r="J114" s="147"/>
      <c r="K114" s="5">
        <v>61</v>
      </c>
    </row>
    <row r="115" spans="1:11" ht="28.5">
      <c r="A115" s="85" t="s">
        <v>231</v>
      </c>
      <c r="B115" s="80" t="s">
        <v>232</v>
      </c>
      <c r="C115" s="79" t="s">
        <v>36</v>
      </c>
      <c r="D115" s="146"/>
      <c r="E115" s="146"/>
      <c r="F115" s="146"/>
      <c r="G115" s="146"/>
      <c r="H115" s="146"/>
      <c r="I115" s="146"/>
      <c r="J115" s="146"/>
    </row>
    <row r="116" spans="1:11" ht="28.5">
      <c r="A116" s="85" t="s">
        <v>233</v>
      </c>
      <c r="B116" s="80" t="s">
        <v>234</v>
      </c>
      <c r="C116" s="79" t="s">
        <v>36</v>
      </c>
      <c r="D116" s="146"/>
      <c r="E116" s="146"/>
      <c r="F116" s="146"/>
      <c r="G116" s="146"/>
      <c r="H116" s="146"/>
      <c r="I116" s="146"/>
      <c r="J116" s="146"/>
    </row>
    <row r="117" spans="1:11" ht="28.5">
      <c r="A117" s="85" t="s">
        <v>235</v>
      </c>
      <c r="B117" s="80" t="s">
        <v>236</v>
      </c>
      <c r="C117" s="79" t="s">
        <v>36</v>
      </c>
      <c r="D117" s="146"/>
      <c r="E117" s="146"/>
      <c r="F117" s="146"/>
      <c r="G117" s="146"/>
      <c r="H117" s="146"/>
      <c r="I117" s="146"/>
      <c r="J117" s="146"/>
    </row>
    <row r="118" spans="1:11" ht="28.5">
      <c r="A118" s="85" t="s">
        <v>237</v>
      </c>
      <c r="B118" s="80" t="s">
        <v>238</v>
      </c>
      <c r="C118" s="79" t="s">
        <v>36</v>
      </c>
      <c r="D118" s="146"/>
      <c r="E118" s="146"/>
      <c r="F118" s="146"/>
      <c r="G118" s="146"/>
      <c r="H118" s="146"/>
      <c r="I118" s="146"/>
      <c r="J118" s="146"/>
    </row>
    <row r="119" spans="1:11" ht="28.5">
      <c r="A119" s="85" t="s">
        <v>239</v>
      </c>
      <c r="B119" s="80" t="s">
        <v>240</v>
      </c>
      <c r="C119" s="79" t="s">
        <v>36</v>
      </c>
      <c r="D119" s="146"/>
      <c r="E119" s="146"/>
      <c r="F119" s="146"/>
      <c r="G119" s="146"/>
      <c r="H119" s="146"/>
      <c r="I119" s="146"/>
      <c r="J119" s="146"/>
    </row>
    <row r="120" spans="1:11">
      <c r="A120" s="85" t="s">
        <v>241</v>
      </c>
      <c r="B120" s="78" t="s">
        <v>242</v>
      </c>
      <c r="C120" s="79" t="s">
        <v>36</v>
      </c>
      <c r="D120" s="146"/>
      <c r="E120" s="146"/>
      <c r="F120" s="146"/>
      <c r="G120" s="146"/>
      <c r="H120" s="146"/>
      <c r="I120" s="146"/>
      <c r="J120" s="146"/>
    </row>
    <row r="121" spans="1:11">
      <c r="A121" s="85" t="s">
        <v>243</v>
      </c>
      <c r="B121" s="78" t="s">
        <v>244</v>
      </c>
      <c r="C121" s="79" t="s">
        <v>36</v>
      </c>
      <c r="D121" s="146"/>
      <c r="E121" s="146"/>
      <c r="F121" s="146"/>
      <c r="G121" s="146"/>
      <c r="H121" s="146"/>
      <c r="I121" s="146"/>
      <c r="J121" s="146"/>
    </row>
    <row r="122" spans="1:11" ht="28.5">
      <c r="A122" s="85" t="s">
        <v>245</v>
      </c>
      <c r="B122" s="80" t="s">
        <v>220</v>
      </c>
      <c r="C122" s="79" t="s">
        <v>36</v>
      </c>
      <c r="D122" s="147" t="s">
        <v>520</v>
      </c>
      <c r="E122" s="147"/>
      <c r="F122" s="147"/>
      <c r="G122" s="147"/>
      <c r="H122" s="147"/>
      <c r="I122" s="147"/>
      <c r="J122" s="147"/>
      <c r="K122" s="5">
        <f>140-68-61</f>
        <v>11</v>
      </c>
    </row>
    <row r="123" spans="1:11" ht="15">
      <c r="A123" s="72" t="s">
        <v>246</v>
      </c>
      <c r="B123" s="81" t="s">
        <v>247</v>
      </c>
      <c r="C123" s="73"/>
      <c r="D123" s="146"/>
      <c r="E123" s="146"/>
      <c r="F123" s="146"/>
      <c r="G123" s="146"/>
      <c r="H123" s="146"/>
      <c r="I123" s="146"/>
      <c r="J123" s="146"/>
    </row>
    <row r="124" spans="1:11" ht="57">
      <c r="A124" s="85" t="s">
        <v>248</v>
      </c>
      <c r="B124" s="78" t="s">
        <v>249</v>
      </c>
      <c r="C124" s="79" t="s">
        <v>36</v>
      </c>
      <c r="D124" s="146"/>
      <c r="E124" s="146"/>
      <c r="F124" s="146"/>
      <c r="G124" s="146"/>
      <c r="H124" s="146"/>
      <c r="I124" s="146"/>
      <c r="J124" s="146"/>
    </row>
    <row r="125" spans="1:11" ht="28.5">
      <c r="A125" s="85" t="s">
        <v>250</v>
      </c>
      <c r="B125" s="78" t="s">
        <v>251</v>
      </c>
      <c r="C125" s="79" t="s">
        <v>36</v>
      </c>
      <c r="D125" s="146"/>
      <c r="E125" s="146"/>
      <c r="F125" s="146"/>
      <c r="G125" s="146"/>
      <c r="H125" s="146"/>
      <c r="I125" s="146"/>
      <c r="J125" s="146"/>
    </row>
    <row r="126" spans="1:11" ht="28.5">
      <c r="A126" s="85" t="s">
        <v>252</v>
      </c>
      <c r="B126" s="80" t="s">
        <v>253</v>
      </c>
      <c r="C126" s="79" t="s">
        <v>36</v>
      </c>
      <c r="D126" s="146"/>
      <c r="E126" s="146"/>
      <c r="F126" s="146"/>
      <c r="G126" s="146"/>
      <c r="H126" s="146"/>
      <c r="I126" s="146"/>
      <c r="J126" s="146"/>
    </row>
    <row r="127" spans="1:11">
      <c r="A127" s="85" t="s">
        <v>254</v>
      </c>
      <c r="B127" s="78" t="s">
        <v>255</v>
      </c>
      <c r="C127" s="79" t="s">
        <v>36</v>
      </c>
      <c r="D127" s="146"/>
      <c r="E127" s="146"/>
      <c r="F127" s="146"/>
      <c r="G127" s="146"/>
      <c r="H127" s="146"/>
      <c r="I127" s="146"/>
      <c r="J127" s="146"/>
    </row>
    <row r="128" spans="1:11" ht="15">
      <c r="A128" s="72" t="s">
        <v>256</v>
      </c>
      <c r="B128" s="81" t="s">
        <v>257</v>
      </c>
      <c r="C128" s="73"/>
      <c r="D128" s="146"/>
      <c r="E128" s="146"/>
      <c r="F128" s="146"/>
      <c r="G128" s="146"/>
      <c r="H128" s="146"/>
      <c r="I128" s="146"/>
      <c r="J128" s="146"/>
    </row>
    <row r="129" spans="1:12" ht="57">
      <c r="A129" s="85" t="s">
        <v>258</v>
      </c>
      <c r="B129" s="78" t="s">
        <v>249</v>
      </c>
      <c r="C129" s="79" t="s">
        <v>36</v>
      </c>
      <c r="D129" s="146" t="s">
        <v>449</v>
      </c>
      <c r="E129" s="146"/>
      <c r="F129" s="146"/>
      <c r="G129" s="146"/>
      <c r="H129" s="146"/>
      <c r="I129" s="146"/>
      <c r="J129" s="146"/>
      <c r="K129" s="5">
        <v>1</v>
      </c>
    </row>
    <row r="130" spans="1:12" ht="28.5">
      <c r="A130" s="85" t="s">
        <v>259</v>
      </c>
      <c r="B130" s="78" t="s">
        <v>260</v>
      </c>
      <c r="C130" s="79" t="s">
        <v>36</v>
      </c>
      <c r="D130" s="146"/>
      <c r="E130" s="146"/>
      <c r="F130" s="146"/>
      <c r="G130" s="146"/>
      <c r="H130" s="146"/>
      <c r="I130" s="146"/>
      <c r="J130" s="146"/>
    </row>
    <row r="131" spans="1:12">
      <c r="A131" s="85" t="s">
        <v>261</v>
      </c>
      <c r="B131" s="78" t="s">
        <v>255</v>
      </c>
      <c r="C131" s="79" t="s">
        <v>36</v>
      </c>
      <c r="D131" s="146"/>
      <c r="E131" s="146"/>
      <c r="F131" s="146"/>
      <c r="G131" s="146"/>
      <c r="H131" s="146"/>
      <c r="I131" s="146"/>
      <c r="J131" s="146"/>
    </row>
    <row r="132" spans="1:12" ht="28.5">
      <c r="A132" s="85" t="s">
        <v>262</v>
      </c>
      <c r="B132" s="80" t="s">
        <v>253</v>
      </c>
      <c r="C132" s="79" t="s">
        <v>36</v>
      </c>
      <c r="D132" s="146" t="s">
        <v>521</v>
      </c>
      <c r="E132" s="146"/>
      <c r="F132" s="146"/>
      <c r="G132" s="146"/>
      <c r="H132" s="146"/>
      <c r="I132" s="146"/>
      <c r="J132" s="146"/>
      <c r="K132" s="5">
        <v>1</v>
      </c>
    </row>
    <row r="133" spans="1:12" ht="28.5">
      <c r="A133" s="85" t="s">
        <v>263</v>
      </c>
      <c r="B133" s="80" t="s">
        <v>264</v>
      </c>
      <c r="C133" s="79" t="s">
        <v>36</v>
      </c>
      <c r="D133" s="147" t="s">
        <v>522</v>
      </c>
      <c r="E133" s="147"/>
      <c r="F133" s="147"/>
      <c r="G133" s="147"/>
      <c r="H133" s="147"/>
      <c r="I133" s="147"/>
      <c r="J133" s="147"/>
      <c r="K133" s="5">
        <v>10</v>
      </c>
      <c r="L133" s="5">
        <f>11+7+3+3</f>
        <v>24</v>
      </c>
    </row>
    <row r="134" spans="1:12" ht="28.5">
      <c r="A134" s="85" t="s">
        <v>265</v>
      </c>
      <c r="B134" s="80" t="s">
        <v>266</v>
      </c>
      <c r="C134" s="79" t="s">
        <v>36</v>
      </c>
      <c r="D134" s="146"/>
      <c r="E134" s="146"/>
      <c r="F134" s="146"/>
      <c r="G134" s="146"/>
      <c r="H134" s="146"/>
      <c r="I134" s="146"/>
      <c r="J134" s="146"/>
    </row>
    <row r="135" spans="1:12" ht="28.5">
      <c r="A135" s="85" t="s">
        <v>267</v>
      </c>
      <c r="B135" s="80" t="s">
        <v>268</v>
      </c>
      <c r="C135" s="79" t="s">
        <v>36</v>
      </c>
      <c r="D135" s="146"/>
      <c r="E135" s="146"/>
      <c r="F135" s="146"/>
      <c r="G135" s="146"/>
      <c r="H135" s="146"/>
      <c r="I135" s="146"/>
      <c r="J135" s="146"/>
    </row>
    <row r="136" spans="1:12" ht="15">
      <c r="A136" s="72" t="s">
        <v>269</v>
      </c>
      <c r="B136" s="81" t="s">
        <v>270</v>
      </c>
      <c r="C136" s="73"/>
      <c r="D136" s="146"/>
      <c r="E136" s="146"/>
      <c r="F136" s="146"/>
      <c r="G136" s="146"/>
      <c r="H136" s="146"/>
      <c r="I136" s="146"/>
      <c r="J136" s="146"/>
    </row>
    <row r="137" spans="1:12">
      <c r="A137" s="85" t="s">
        <v>271</v>
      </c>
      <c r="B137" s="78" t="s">
        <v>272</v>
      </c>
      <c r="C137" s="79" t="s">
        <v>36</v>
      </c>
      <c r="D137" s="146"/>
      <c r="E137" s="146"/>
      <c r="F137" s="146"/>
      <c r="G137" s="146"/>
      <c r="H137" s="146"/>
      <c r="I137" s="146"/>
      <c r="J137" s="146"/>
    </row>
    <row r="138" spans="1:12" ht="28.5">
      <c r="A138" s="85" t="s">
        <v>273</v>
      </c>
      <c r="B138" s="78" t="s">
        <v>274</v>
      </c>
      <c r="C138" s="79" t="s">
        <v>36</v>
      </c>
      <c r="D138" s="146"/>
      <c r="E138" s="146"/>
      <c r="F138" s="146"/>
      <c r="G138" s="146"/>
      <c r="H138" s="146"/>
      <c r="I138" s="146"/>
      <c r="J138" s="146"/>
    </row>
    <row r="139" spans="1:12" ht="28.5">
      <c r="A139" s="85" t="s">
        <v>275</v>
      </c>
      <c r="B139" s="80" t="s">
        <v>276</v>
      </c>
      <c r="C139" s="79" t="s">
        <v>36</v>
      </c>
      <c r="D139" s="146"/>
      <c r="E139" s="146"/>
      <c r="F139" s="146"/>
      <c r="G139" s="146"/>
      <c r="H139" s="146"/>
      <c r="I139" s="146"/>
      <c r="J139" s="146"/>
    </row>
    <row r="140" spans="1:12" ht="28.5">
      <c r="A140" s="85" t="s">
        <v>277</v>
      </c>
      <c r="B140" s="80" t="s">
        <v>278</v>
      </c>
      <c r="C140" s="79" t="s">
        <v>279</v>
      </c>
      <c r="D140" s="146"/>
      <c r="E140" s="146"/>
      <c r="F140" s="146"/>
      <c r="G140" s="146"/>
      <c r="H140" s="146"/>
      <c r="I140" s="146"/>
      <c r="J140" s="146"/>
    </row>
    <row r="141" spans="1:12">
      <c r="A141" s="85" t="s">
        <v>280</v>
      </c>
      <c r="B141" s="78" t="s">
        <v>281</v>
      </c>
      <c r="C141" s="79" t="s">
        <v>36</v>
      </c>
      <c r="D141" s="146"/>
      <c r="E141" s="146"/>
      <c r="F141" s="146"/>
      <c r="G141" s="146"/>
      <c r="H141" s="146"/>
      <c r="I141" s="146"/>
      <c r="J141" s="146"/>
    </row>
    <row r="142" spans="1:12">
      <c r="A142" s="85" t="s">
        <v>282</v>
      </c>
      <c r="B142" s="78" t="s">
        <v>283</v>
      </c>
      <c r="C142" s="79" t="s">
        <v>36</v>
      </c>
      <c r="D142" s="146"/>
      <c r="E142" s="146"/>
      <c r="F142" s="146"/>
      <c r="G142" s="146"/>
      <c r="H142" s="146"/>
      <c r="I142" s="146"/>
      <c r="J142" s="146"/>
    </row>
    <row r="143" spans="1:12">
      <c r="A143" s="85" t="s">
        <v>284</v>
      </c>
      <c r="B143" s="78" t="s">
        <v>285</v>
      </c>
      <c r="C143" s="79" t="s">
        <v>36</v>
      </c>
      <c r="D143" s="146"/>
      <c r="E143" s="146"/>
      <c r="F143" s="146"/>
      <c r="G143" s="146"/>
      <c r="H143" s="146"/>
      <c r="I143" s="146"/>
      <c r="J143" s="146"/>
    </row>
    <row r="144" spans="1:12">
      <c r="A144" s="85" t="s">
        <v>286</v>
      </c>
      <c r="B144" s="78" t="s">
        <v>287</v>
      </c>
      <c r="C144" s="79" t="s">
        <v>36</v>
      </c>
      <c r="D144" s="146"/>
      <c r="E144" s="146"/>
      <c r="F144" s="146"/>
      <c r="G144" s="146"/>
      <c r="H144" s="146"/>
      <c r="I144" s="146"/>
      <c r="J144" s="146"/>
    </row>
    <row r="145" spans="1:10" ht="28.5">
      <c r="A145" s="85" t="s">
        <v>288</v>
      </c>
      <c r="B145" s="78" t="s">
        <v>289</v>
      </c>
      <c r="C145" s="79" t="s">
        <v>279</v>
      </c>
      <c r="D145" s="146"/>
      <c r="E145" s="146"/>
      <c r="F145" s="146"/>
      <c r="G145" s="146"/>
      <c r="H145" s="146"/>
      <c r="I145" s="146"/>
      <c r="J145" s="146"/>
    </row>
    <row r="146" spans="1:10" ht="42.75">
      <c r="A146" s="85" t="s">
        <v>290</v>
      </c>
      <c r="B146" s="80" t="s">
        <v>291</v>
      </c>
      <c r="C146" s="79" t="s">
        <v>36</v>
      </c>
      <c r="D146" s="146"/>
      <c r="E146" s="146"/>
      <c r="F146" s="146"/>
      <c r="G146" s="146"/>
      <c r="H146" s="146"/>
      <c r="I146" s="146"/>
      <c r="J146" s="146"/>
    </row>
    <row r="147" spans="1:10" ht="28.5">
      <c r="A147" s="85" t="s">
        <v>292</v>
      </c>
      <c r="B147" s="78" t="s">
        <v>293</v>
      </c>
      <c r="C147" s="79" t="s">
        <v>36</v>
      </c>
      <c r="D147" s="146"/>
      <c r="E147" s="146"/>
      <c r="F147" s="146"/>
      <c r="G147" s="146"/>
      <c r="H147" s="146"/>
      <c r="I147" s="146"/>
      <c r="J147" s="146"/>
    </row>
    <row r="148" spans="1:10" ht="15">
      <c r="A148" s="90">
        <v>10</v>
      </c>
      <c r="B148" s="91" t="s">
        <v>294</v>
      </c>
      <c r="C148" s="92"/>
      <c r="D148" s="146"/>
      <c r="E148" s="146"/>
      <c r="F148" s="146"/>
      <c r="G148" s="146"/>
      <c r="H148" s="146"/>
      <c r="I148" s="146"/>
      <c r="J148" s="146"/>
    </row>
    <row r="149" spans="1:10" ht="15">
      <c r="A149" s="72" t="s">
        <v>295</v>
      </c>
      <c r="B149" s="81" t="s">
        <v>296</v>
      </c>
      <c r="C149" s="73"/>
      <c r="D149" s="146"/>
      <c r="E149" s="146"/>
      <c r="F149" s="146"/>
      <c r="G149" s="146"/>
      <c r="H149" s="146"/>
      <c r="I149" s="146"/>
      <c r="J149" s="146"/>
    </row>
    <row r="150" spans="1:10" ht="28.5">
      <c r="A150" s="85" t="s">
        <v>297</v>
      </c>
      <c r="B150" s="83" t="s">
        <v>298</v>
      </c>
      <c r="C150" s="79" t="s">
        <v>36</v>
      </c>
      <c r="D150" s="146"/>
      <c r="E150" s="146"/>
      <c r="F150" s="146"/>
      <c r="G150" s="146"/>
      <c r="H150" s="146"/>
      <c r="I150" s="146"/>
      <c r="J150" s="146"/>
    </row>
    <row r="151" spans="1:10" ht="28.5">
      <c r="A151" s="85" t="s">
        <v>299</v>
      </c>
      <c r="B151" s="82" t="s">
        <v>300</v>
      </c>
      <c r="C151" s="79" t="s">
        <v>36</v>
      </c>
      <c r="D151" s="146"/>
      <c r="E151" s="146"/>
      <c r="F151" s="146"/>
      <c r="G151" s="146"/>
      <c r="H151" s="146"/>
      <c r="I151" s="146"/>
      <c r="J151" s="146"/>
    </row>
    <row r="152" spans="1:10" ht="71.25">
      <c r="A152" s="85" t="s">
        <v>301</v>
      </c>
      <c r="B152" s="82" t="s">
        <v>302</v>
      </c>
      <c r="C152" s="79" t="s">
        <v>36</v>
      </c>
      <c r="D152" s="146"/>
      <c r="E152" s="146"/>
      <c r="F152" s="146"/>
      <c r="G152" s="146"/>
      <c r="H152" s="146"/>
      <c r="I152" s="146"/>
      <c r="J152" s="146"/>
    </row>
    <row r="153" spans="1:10" ht="28.5">
      <c r="A153" s="85" t="s">
        <v>303</v>
      </c>
      <c r="B153" s="82" t="s">
        <v>304</v>
      </c>
      <c r="C153" s="79" t="s">
        <v>36</v>
      </c>
      <c r="D153" s="146"/>
      <c r="E153" s="146"/>
      <c r="F153" s="146"/>
      <c r="G153" s="146"/>
      <c r="H153" s="146"/>
      <c r="I153" s="146"/>
      <c r="J153" s="146"/>
    </row>
    <row r="154" spans="1:10" ht="42.75">
      <c r="A154" s="85" t="s">
        <v>305</v>
      </c>
      <c r="B154" s="82" t="s">
        <v>306</v>
      </c>
      <c r="C154" s="79" t="s">
        <v>36</v>
      </c>
      <c r="D154" s="146"/>
      <c r="E154" s="146"/>
      <c r="F154" s="146"/>
      <c r="G154" s="146"/>
      <c r="H154" s="146"/>
      <c r="I154" s="146"/>
      <c r="J154" s="146"/>
    </row>
    <row r="155" spans="1:10">
      <c r="A155" s="85" t="s">
        <v>307</v>
      </c>
      <c r="B155" s="82" t="s">
        <v>308</v>
      </c>
      <c r="C155" s="79" t="s">
        <v>36</v>
      </c>
      <c r="D155" s="146"/>
      <c r="E155" s="146"/>
      <c r="F155" s="146"/>
      <c r="G155" s="146"/>
      <c r="H155" s="146"/>
      <c r="I155" s="146"/>
      <c r="J155" s="146"/>
    </row>
    <row r="156" spans="1:10">
      <c r="A156" s="85" t="s">
        <v>309</v>
      </c>
      <c r="B156" s="82" t="s">
        <v>310</v>
      </c>
      <c r="C156" s="79" t="s">
        <v>36</v>
      </c>
      <c r="D156" s="146"/>
      <c r="E156" s="146"/>
      <c r="F156" s="146"/>
      <c r="G156" s="146"/>
      <c r="H156" s="146"/>
      <c r="I156" s="146"/>
      <c r="J156" s="146"/>
    </row>
    <row r="157" spans="1:10">
      <c r="A157" s="85" t="s">
        <v>311</v>
      </c>
      <c r="B157" s="82" t="s">
        <v>312</v>
      </c>
      <c r="C157" s="79" t="s">
        <v>36</v>
      </c>
      <c r="D157" s="146"/>
      <c r="E157" s="146"/>
      <c r="F157" s="146"/>
      <c r="G157" s="146"/>
      <c r="H157" s="146"/>
      <c r="I157" s="146"/>
      <c r="J157" s="146"/>
    </row>
    <row r="158" spans="1:10" ht="42.75">
      <c r="A158" s="85" t="s">
        <v>313</v>
      </c>
      <c r="B158" s="82" t="s">
        <v>314</v>
      </c>
      <c r="C158" s="79" t="s">
        <v>36</v>
      </c>
      <c r="D158" s="146"/>
      <c r="E158" s="146"/>
      <c r="F158" s="146"/>
      <c r="G158" s="146"/>
      <c r="H158" s="146"/>
      <c r="I158" s="146"/>
      <c r="J158" s="146"/>
    </row>
    <row r="159" spans="1:10" ht="28.5">
      <c r="A159" s="85" t="s">
        <v>315</v>
      </c>
      <c r="B159" s="82" t="s">
        <v>316</v>
      </c>
      <c r="C159" s="79" t="s">
        <v>36</v>
      </c>
      <c r="D159" s="146"/>
      <c r="E159" s="146"/>
      <c r="F159" s="146"/>
      <c r="G159" s="146"/>
      <c r="H159" s="146"/>
      <c r="I159" s="146"/>
      <c r="J159" s="146"/>
    </row>
    <row r="160" spans="1:10" ht="28.5">
      <c r="A160" s="85" t="s">
        <v>317</v>
      </c>
      <c r="B160" s="83" t="s">
        <v>318</v>
      </c>
      <c r="C160" s="79" t="s">
        <v>60</v>
      </c>
      <c r="D160" s="146"/>
      <c r="E160" s="146"/>
      <c r="F160" s="146"/>
      <c r="G160" s="146"/>
      <c r="H160" s="146"/>
      <c r="I160" s="146"/>
      <c r="J160" s="146"/>
    </row>
    <row r="161" spans="1:10">
      <c r="A161" s="85" t="s">
        <v>319</v>
      </c>
      <c r="B161" s="82" t="s">
        <v>320</v>
      </c>
      <c r="C161" s="79" t="s">
        <v>60</v>
      </c>
      <c r="D161" s="146"/>
      <c r="E161" s="146"/>
      <c r="F161" s="146"/>
      <c r="G161" s="146"/>
      <c r="H161" s="146"/>
      <c r="I161" s="146"/>
      <c r="J161" s="146"/>
    </row>
    <row r="162" spans="1:10">
      <c r="A162" s="85" t="s">
        <v>321</v>
      </c>
      <c r="B162" s="82" t="s">
        <v>322</v>
      </c>
      <c r="C162" s="79" t="s">
        <v>60</v>
      </c>
      <c r="D162" s="146"/>
      <c r="E162" s="146"/>
      <c r="F162" s="146"/>
      <c r="G162" s="146"/>
      <c r="H162" s="146"/>
      <c r="I162" s="146"/>
      <c r="J162" s="146"/>
    </row>
    <row r="163" spans="1:10" ht="28.5">
      <c r="A163" s="85" t="s">
        <v>323</v>
      </c>
      <c r="B163" s="82" t="s">
        <v>324</v>
      </c>
      <c r="C163" s="79" t="s">
        <v>36</v>
      </c>
      <c r="D163" s="146"/>
      <c r="E163" s="146"/>
      <c r="F163" s="146"/>
      <c r="G163" s="146"/>
      <c r="H163" s="146"/>
      <c r="I163" s="146"/>
      <c r="J163" s="146"/>
    </row>
    <row r="164" spans="1:10" ht="28.5">
      <c r="A164" s="85" t="s">
        <v>325</v>
      </c>
      <c r="B164" s="83" t="s">
        <v>478</v>
      </c>
      <c r="C164" s="79" t="s">
        <v>36</v>
      </c>
      <c r="D164" s="146"/>
      <c r="E164" s="146"/>
      <c r="F164" s="146"/>
      <c r="G164" s="146"/>
      <c r="H164" s="146"/>
      <c r="I164" s="146"/>
      <c r="J164" s="146"/>
    </row>
    <row r="165" spans="1:10">
      <c r="A165" s="85" t="s">
        <v>327</v>
      </c>
      <c r="B165" s="82" t="s">
        <v>328</v>
      </c>
      <c r="C165" s="79" t="s">
        <v>36</v>
      </c>
      <c r="D165" s="146"/>
      <c r="E165" s="146"/>
      <c r="F165" s="146"/>
      <c r="G165" s="146"/>
      <c r="H165" s="146"/>
      <c r="I165" s="146"/>
      <c r="J165" s="146"/>
    </row>
    <row r="166" spans="1:10" ht="28.5">
      <c r="A166" s="85" t="s">
        <v>329</v>
      </c>
      <c r="B166" s="82" t="s">
        <v>330</v>
      </c>
      <c r="C166" s="79" t="s">
        <v>36</v>
      </c>
      <c r="D166" s="146"/>
      <c r="E166" s="146"/>
      <c r="F166" s="146"/>
      <c r="G166" s="146"/>
      <c r="H166" s="146"/>
      <c r="I166" s="146"/>
      <c r="J166" s="146"/>
    </row>
    <row r="167" spans="1:10" ht="28.5">
      <c r="A167" s="85" t="s">
        <v>331</v>
      </c>
      <c r="B167" s="82" t="s">
        <v>332</v>
      </c>
      <c r="C167" s="79" t="s">
        <v>36</v>
      </c>
      <c r="D167" s="146"/>
      <c r="E167" s="146"/>
      <c r="F167" s="146"/>
      <c r="G167" s="146"/>
      <c r="H167" s="146"/>
      <c r="I167" s="146"/>
      <c r="J167" s="146"/>
    </row>
    <row r="168" spans="1:10" ht="28.5">
      <c r="A168" s="85" t="s">
        <v>333</v>
      </c>
      <c r="B168" s="83" t="s">
        <v>334</v>
      </c>
      <c r="C168" s="79" t="s">
        <v>36</v>
      </c>
      <c r="D168" s="146"/>
      <c r="E168" s="146"/>
      <c r="F168" s="146"/>
      <c r="G168" s="146"/>
      <c r="H168" s="146"/>
      <c r="I168" s="146"/>
      <c r="J168" s="146"/>
    </row>
    <row r="169" spans="1:10" ht="42.75">
      <c r="A169" s="85" t="s">
        <v>335</v>
      </c>
      <c r="B169" s="82" t="s">
        <v>336</v>
      </c>
      <c r="C169" s="79" t="s">
        <v>36</v>
      </c>
      <c r="D169" s="146"/>
      <c r="E169" s="146"/>
      <c r="F169" s="146"/>
      <c r="G169" s="146"/>
      <c r="H169" s="146"/>
      <c r="I169" s="146"/>
      <c r="J169" s="146"/>
    </row>
    <row r="170" spans="1:10" ht="15">
      <c r="A170" s="72" t="s">
        <v>337</v>
      </c>
      <c r="B170" s="81" t="s">
        <v>338</v>
      </c>
      <c r="C170" s="73"/>
      <c r="D170" s="146"/>
      <c r="E170" s="146"/>
      <c r="F170" s="146"/>
      <c r="G170" s="146"/>
      <c r="H170" s="146"/>
      <c r="I170" s="146"/>
      <c r="J170" s="146"/>
    </row>
    <row r="171" spans="1:10" ht="28.5">
      <c r="A171" s="85" t="s">
        <v>339</v>
      </c>
      <c r="B171" s="83" t="s">
        <v>340</v>
      </c>
      <c r="C171" s="79" t="s">
        <v>36</v>
      </c>
      <c r="D171" s="146"/>
      <c r="E171" s="146"/>
      <c r="F171" s="146"/>
      <c r="G171" s="146"/>
      <c r="H171" s="146"/>
      <c r="I171" s="146"/>
      <c r="J171" s="146"/>
    </row>
    <row r="172" spans="1:10" ht="28.5">
      <c r="A172" s="85" t="s">
        <v>341</v>
      </c>
      <c r="B172" s="83" t="s">
        <v>342</v>
      </c>
      <c r="C172" s="79" t="s">
        <v>36</v>
      </c>
      <c r="D172" s="146"/>
      <c r="E172" s="146"/>
      <c r="F172" s="146"/>
      <c r="G172" s="146"/>
      <c r="H172" s="146"/>
      <c r="I172" s="146"/>
      <c r="J172" s="146"/>
    </row>
    <row r="173" spans="1:10" ht="28.5">
      <c r="A173" s="85" t="s">
        <v>343</v>
      </c>
      <c r="B173" s="83" t="s">
        <v>344</v>
      </c>
      <c r="C173" s="79" t="s">
        <v>36</v>
      </c>
      <c r="D173" s="146"/>
      <c r="E173" s="146"/>
      <c r="F173" s="146"/>
      <c r="G173" s="146"/>
      <c r="H173" s="146"/>
      <c r="I173" s="146"/>
      <c r="J173" s="146"/>
    </row>
    <row r="174" spans="1:10">
      <c r="A174" s="85" t="s">
        <v>345</v>
      </c>
      <c r="B174" s="82" t="s">
        <v>346</v>
      </c>
      <c r="C174" s="79" t="s">
        <v>36</v>
      </c>
      <c r="D174" s="146"/>
      <c r="E174" s="146"/>
      <c r="F174" s="146"/>
      <c r="G174" s="146"/>
      <c r="H174" s="146"/>
      <c r="I174" s="146"/>
      <c r="J174" s="146"/>
    </row>
    <row r="175" spans="1:10">
      <c r="A175" s="85" t="s">
        <v>347</v>
      </c>
      <c r="B175" s="82" t="s">
        <v>348</v>
      </c>
      <c r="C175" s="79" t="s">
        <v>36</v>
      </c>
      <c r="D175" s="146"/>
      <c r="E175" s="146"/>
      <c r="F175" s="146"/>
      <c r="G175" s="146"/>
      <c r="H175" s="146"/>
      <c r="I175" s="146"/>
      <c r="J175" s="146"/>
    </row>
    <row r="176" spans="1:10">
      <c r="A176" s="85" t="s">
        <v>349</v>
      </c>
      <c r="B176" s="82" t="s">
        <v>350</v>
      </c>
      <c r="C176" s="79" t="s">
        <v>351</v>
      </c>
      <c r="D176" s="146"/>
      <c r="E176" s="146"/>
      <c r="F176" s="146"/>
      <c r="G176" s="146"/>
      <c r="H176" s="146"/>
      <c r="I176" s="146"/>
      <c r="J176" s="146"/>
    </row>
    <row r="177" spans="1:10" ht="28.5">
      <c r="A177" s="85" t="s">
        <v>352</v>
      </c>
      <c r="B177" s="82" t="s">
        <v>353</v>
      </c>
      <c r="C177" s="79" t="s">
        <v>36</v>
      </c>
      <c r="D177" s="146"/>
      <c r="E177" s="146"/>
      <c r="F177" s="146"/>
      <c r="G177" s="146"/>
      <c r="H177" s="146"/>
      <c r="I177" s="146"/>
      <c r="J177" s="146"/>
    </row>
    <row r="178" spans="1:10" ht="28.5">
      <c r="A178" s="85" t="s">
        <v>354</v>
      </c>
      <c r="B178" s="83" t="s">
        <v>479</v>
      </c>
      <c r="C178" s="79" t="s">
        <v>351</v>
      </c>
      <c r="D178" s="146"/>
      <c r="E178" s="146"/>
      <c r="F178" s="146"/>
      <c r="G178" s="146"/>
      <c r="H178" s="146"/>
      <c r="I178" s="146"/>
      <c r="J178" s="146"/>
    </row>
    <row r="179" spans="1:10">
      <c r="A179" s="85" t="s">
        <v>356</v>
      </c>
      <c r="B179" s="82" t="s">
        <v>357</v>
      </c>
      <c r="C179" s="79" t="s">
        <v>36</v>
      </c>
      <c r="D179" s="146"/>
      <c r="E179" s="146"/>
      <c r="F179" s="146"/>
      <c r="G179" s="146"/>
      <c r="H179" s="146"/>
      <c r="I179" s="146"/>
      <c r="J179" s="146"/>
    </row>
    <row r="180" spans="1:10" ht="28.5">
      <c r="A180" s="85" t="s">
        <v>358</v>
      </c>
      <c r="B180" s="83" t="s">
        <v>480</v>
      </c>
      <c r="C180" s="79" t="s">
        <v>36</v>
      </c>
      <c r="D180" s="146"/>
      <c r="E180" s="146"/>
      <c r="F180" s="146"/>
      <c r="G180" s="146"/>
      <c r="H180" s="146"/>
      <c r="I180" s="146"/>
      <c r="J180" s="146"/>
    </row>
    <row r="181" spans="1:10" ht="28.5">
      <c r="A181" s="85" t="s">
        <v>360</v>
      </c>
      <c r="B181" s="83" t="s">
        <v>481</v>
      </c>
      <c r="C181" s="79" t="s">
        <v>36</v>
      </c>
      <c r="D181" s="146"/>
      <c r="E181" s="146"/>
      <c r="F181" s="146"/>
      <c r="G181" s="146"/>
      <c r="H181" s="146"/>
      <c r="I181" s="146"/>
      <c r="J181" s="146"/>
    </row>
    <row r="182" spans="1:10" ht="28.5">
      <c r="A182" s="85" t="s">
        <v>362</v>
      </c>
      <c r="B182" s="82" t="s">
        <v>363</v>
      </c>
      <c r="C182" s="79" t="s">
        <v>36</v>
      </c>
      <c r="D182" s="146"/>
      <c r="E182" s="146"/>
      <c r="F182" s="146"/>
      <c r="G182" s="146"/>
      <c r="H182" s="146"/>
      <c r="I182" s="146"/>
      <c r="J182" s="146"/>
    </row>
    <row r="183" spans="1:10" ht="28.5">
      <c r="A183" s="85" t="s">
        <v>364</v>
      </c>
      <c r="B183" s="82" t="s">
        <v>365</v>
      </c>
      <c r="C183" s="79" t="s">
        <v>36</v>
      </c>
      <c r="D183" s="146"/>
      <c r="E183" s="146"/>
      <c r="F183" s="146"/>
      <c r="G183" s="146"/>
      <c r="H183" s="146"/>
      <c r="I183" s="146"/>
      <c r="J183" s="146"/>
    </row>
    <row r="184" spans="1:10">
      <c r="A184" s="85" t="s">
        <v>366</v>
      </c>
      <c r="B184" s="82" t="s">
        <v>367</v>
      </c>
      <c r="C184" s="79" t="s">
        <v>36</v>
      </c>
      <c r="D184" s="146"/>
      <c r="E184" s="146"/>
      <c r="F184" s="146"/>
      <c r="G184" s="146"/>
      <c r="H184" s="146"/>
      <c r="I184" s="146"/>
      <c r="J184" s="146"/>
    </row>
    <row r="185" spans="1:10" ht="15">
      <c r="A185" s="72" t="s">
        <v>368</v>
      </c>
      <c r="B185" s="81" t="s">
        <v>369</v>
      </c>
      <c r="C185" s="73"/>
      <c r="D185" s="146"/>
      <c r="E185" s="146"/>
      <c r="F185" s="146"/>
      <c r="G185" s="146"/>
      <c r="H185" s="146"/>
      <c r="I185" s="146"/>
      <c r="J185" s="146"/>
    </row>
    <row r="186" spans="1:10" ht="42.75">
      <c r="A186" s="85" t="s">
        <v>370</v>
      </c>
      <c r="B186" s="83" t="s">
        <v>482</v>
      </c>
      <c r="C186" s="79" t="s">
        <v>36</v>
      </c>
      <c r="D186" s="146"/>
      <c r="E186" s="146"/>
      <c r="F186" s="146"/>
      <c r="G186" s="146"/>
      <c r="H186" s="146"/>
      <c r="I186" s="146"/>
      <c r="J186" s="146"/>
    </row>
    <row r="187" spans="1:10" ht="28.5">
      <c r="A187" s="85" t="s">
        <v>372</v>
      </c>
      <c r="B187" s="83" t="s">
        <v>483</v>
      </c>
      <c r="C187" s="79" t="s">
        <v>36</v>
      </c>
      <c r="D187" s="146"/>
      <c r="E187" s="146"/>
      <c r="F187" s="146"/>
      <c r="G187" s="146"/>
      <c r="H187" s="146"/>
      <c r="I187" s="146"/>
      <c r="J187" s="146"/>
    </row>
    <row r="188" spans="1:10" ht="28.5">
      <c r="A188" s="85" t="s">
        <v>374</v>
      </c>
      <c r="B188" s="83" t="s">
        <v>484</v>
      </c>
      <c r="C188" s="79" t="s">
        <v>36</v>
      </c>
      <c r="D188" s="146"/>
      <c r="E188" s="146"/>
      <c r="F188" s="146"/>
      <c r="G188" s="146"/>
      <c r="H188" s="146"/>
      <c r="I188" s="146"/>
      <c r="J188" s="146"/>
    </row>
    <row r="189" spans="1:10">
      <c r="A189" s="85" t="s">
        <v>376</v>
      </c>
      <c r="B189" s="82" t="s">
        <v>377</v>
      </c>
      <c r="C189" s="79" t="s">
        <v>36</v>
      </c>
      <c r="D189" s="146"/>
      <c r="E189" s="146"/>
      <c r="F189" s="146"/>
      <c r="G189" s="146"/>
      <c r="H189" s="146"/>
      <c r="I189" s="146"/>
      <c r="J189" s="146"/>
    </row>
    <row r="190" spans="1:10" ht="28.5">
      <c r="A190" s="85" t="s">
        <v>378</v>
      </c>
      <c r="B190" s="83" t="s">
        <v>379</v>
      </c>
      <c r="C190" s="79" t="s">
        <v>36</v>
      </c>
      <c r="D190" s="146"/>
      <c r="E190" s="146"/>
      <c r="F190" s="146"/>
      <c r="G190" s="146"/>
      <c r="H190" s="146"/>
      <c r="I190" s="146"/>
      <c r="J190" s="146"/>
    </row>
    <row r="191" spans="1:10">
      <c r="A191" s="85" t="s">
        <v>380</v>
      </c>
      <c r="B191" s="82" t="s">
        <v>346</v>
      </c>
      <c r="C191" s="79" t="s">
        <v>36</v>
      </c>
      <c r="D191" s="146"/>
      <c r="E191" s="146"/>
      <c r="F191" s="146"/>
      <c r="G191" s="146"/>
      <c r="H191" s="146"/>
      <c r="I191" s="146"/>
      <c r="J191" s="146"/>
    </row>
    <row r="192" spans="1:10" ht="28.5">
      <c r="A192" s="85" t="s">
        <v>381</v>
      </c>
      <c r="B192" s="82" t="s">
        <v>365</v>
      </c>
      <c r="C192" s="79" t="s">
        <v>36</v>
      </c>
      <c r="D192" s="146"/>
      <c r="E192" s="146"/>
      <c r="F192" s="146"/>
      <c r="G192" s="146"/>
      <c r="H192" s="146"/>
      <c r="I192" s="146"/>
      <c r="J192" s="146"/>
    </row>
    <row r="193" spans="1:11" ht="28.5">
      <c r="A193" s="85" t="s">
        <v>382</v>
      </c>
      <c r="B193" s="83" t="s">
        <v>485</v>
      </c>
      <c r="C193" s="79" t="s">
        <v>36</v>
      </c>
      <c r="D193" s="146"/>
      <c r="E193" s="146"/>
      <c r="F193" s="146"/>
      <c r="G193" s="146"/>
      <c r="H193" s="146"/>
      <c r="I193" s="146"/>
      <c r="J193" s="146"/>
    </row>
    <row r="194" spans="1:11" ht="15">
      <c r="A194" s="72" t="s">
        <v>384</v>
      </c>
      <c r="B194" s="81" t="s">
        <v>385</v>
      </c>
      <c r="C194" s="73"/>
      <c r="D194" s="146"/>
      <c r="E194" s="146"/>
      <c r="F194" s="146"/>
      <c r="G194" s="146"/>
      <c r="H194" s="146"/>
      <c r="I194" s="146"/>
      <c r="J194" s="146"/>
    </row>
    <row r="195" spans="1:11" ht="28.5">
      <c r="A195" s="85" t="s">
        <v>386</v>
      </c>
      <c r="B195" s="82" t="s">
        <v>387</v>
      </c>
      <c r="C195" s="79" t="s">
        <v>36</v>
      </c>
      <c r="D195" s="146"/>
      <c r="E195" s="146"/>
      <c r="F195" s="146"/>
      <c r="G195" s="146"/>
      <c r="H195" s="146"/>
      <c r="I195" s="146"/>
      <c r="J195" s="146"/>
    </row>
    <row r="196" spans="1:11" ht="28.5">
      <c r="A196" s="85" t="s">
        <v>388</v>
      </c>
      <c r="B196" s="82" t="s">
        <v>389</v>
      </c>
      <c r="C196" s="79" t="s">
        <v>36</v>
      </c>
      <c r="D196" s="146"/>
      <c r="E196" s="146"/>
      <c r="F196" s="146"/>
      <c r="G196" s="146"/>
      <c r="H196" s="146"/>
      <c r="I196" s="146"/>
      <c r="J196" s="146"/>
    </row>
    <row r="197" spans="1:11" ht="28.5">
      <c r="A197" s="85" t="s">
        <v>390</v>
      </c>
      <c r="B197" s="82" t="s">
        <v>391</v>
      </c>
      <c r="C197" s="79" t="s">
        <v>36</v>
      </c>
      <c r="D197" s="146"/>
      <c r="E197" s="146"/>
      <c r="F197" s="146"/>
      <c r="G197" s="146"/>
      <c r="H197" s="146"/>
      <c r="I197" s="146"/>
      <c r="J197" s="146"/>
    </row>
    <row r="198" spans="1:11" ht="28.5">
      <c r="A198" s="85" t="s">
        <v>392</v>
      </c>
      <c r="B198" s="82" t="s">
        <v>393</v>
      </c>
      <c r="C198" s="79" t="s">
        <v>279</v>
      </c>
      <c r="D198" s="146"/>
      <c r="E198" s="146"/>
      <c r="F198" s="146"/>
      <c r="G198" s="146"/>
      <c r="H198" s="146"/>
      <c r="I198" s="146"/>
      <c r="J198" s="146"/>
    </row>
    <row r="199" spans="1:11" ht="15">
      <c r="A199" s="72" t="s">
        <v>394</v>
      </c>
      <c r="B199" s="81" t="s">
        <v>395</v>
      </c>
      <c r="C199" s="73"/>
      <c r="D199" s="146"/>
      <c r="E199" s="146"/>
      <c r="F199" s="146"/>
      <c r="G199" s="146"/>
      <c r="H199" s="146"/>
      <c r="I199" s="146"/>
      <c r="J199" s="146"/>
    </row>
    <row r="200" spans="1:11" ht="57">
      <c r="A200" s="85" t="s">
        <v>396</v>
      </c>
      <c r="B200" s="82" t="s">
        <v>397</v>
      </c>
      <c r="C200" s="79" t="s">
        <v>36</v>
      </c>
      <c r="D200" s="146" t="s">
        <v>523</v>
      </c>
      <c r="E200" s="146"/>
      <c r="F200" s="146"/>
      <c r="G200" s="146"/>
      <c r="H200" s="146"/>
      <c r="I200" s="146"/>
      <c r="J200" s="146"/>
      <c r="K200" s="5">
        <v>17</v>
      </c>
    </row>
    <row r="201" spans="1:11" ht="28.5">
      <c r="A201" s="85" t="s">
        <v>398</v>
      </c>
      <c r="B201" s="83" t="s">
        <v>399</v>
      </c>
      <c r="C201" s="79" t="s">
        <v>60</v>
      </c>
      <c r="D201" s="146"/>
      <c r="E201" s="146"/>
      <c r="F201" s="146"/>
      <c r="G201" s="146"/>
      <c r="H201" s="146"/>
      <c r="I201" s="146"/>
      <c r="J201" s="146"/>
    </row>
    <row r="202" spans="1:11" ht="28.5">
      <c r="A202" s="85" t="s">
        <v>400</v>
      </c>
      <c r="B202" s="83" t="s">
        <v>486</v>
      </c>
      <c r="C202" s="79" t="s">
        <v>60</v>
      </c>
      <c r="D202" s="146" t="s">
        <v>524</v>
      </c>
      <c r="E202" s="146"/>
      <c r="F202" s="146"/>
      <c r="G202" s="146"/>
      <c r="H202" s="146"/>
      <c r="I202" s="146"/>
      <c r="J202" s="146"/>
      <c r="K202" s="5">
        <v>152.5</v>
      </c>
    </row>
    <row r="203" spans="1:11" ht="42.75">
      <c r="A203" s="85" t="s">
        <v>402</v>
      </c>
      <c r="B203" s="82" t="s">
        <v>403</v>
      </c>
      <c r="C203" s="79" t="s">
        <v>36</v>
      </c>
      <c r="D203" s="146" t="s">
        <v>449</v>
      </c>
      <c r="E203" s="146"/>
      <c r="F203" s="146"/>
      <c r="G203" s="146"/>
      <c r="H203" s="146"/>
      <c r="I203" s="146"/>
      <c r="J203" s="146"/>
      <c r="K203" s="5">
        <v>1</v>
      </c>
    </row>
    <row r="204" spans="1:11" ht="42.75">
      <c r="A204" s="85" t="s">
        <v>404</v>
      </c>
      <c r="B204" s="82" t="s">
        <v>405</v>
      </c>
      <c r="C204" s="79" t="s">
        <v>36</v>
      </c>
      <c r="D204" s="146" t="s">
        <v>449</v>
      </c>
      <c r="E204" s="146"/>
      <c r="F204" s="146"/>
      <c r="G204" s="146"/>
      <c r="H204" s="146"/>
      <c r="I204" s="146"/>
      <c r="J204" s="146"/>
      <c r="K204" s="5">
        <v>1</v>
      </c>
    </row>
    <row r="205" spans="1:11" ht="15">
      <c r="A205" s="90">
        <v>11</v>
      </c>
      <c r="B205" s="91" t="s">
        <v>406</v>
      </c>
      <c r="C205" s="92"/>
      <c r="D205" s="146"/>
      <c r="E205" s="146"/>
      <c r="F205" s="146"/>
      <c r="G205" s="146"/>
      <c r="H205" s="146"/>
      <c r="I205" s="146"/>
      <c r="J205" s="146"/>
    </row>
    <row r="206" spans="1:11">
      <c r="A206" s="77" t="s">
        <v>407</v>
      </c>
      <c r="B206" s="82" t="s">
        <v>408</v>
      </c>
      <c r="C206" s="79" t="s">
        <v>60</v>
      </c>
      <c r="D206" s="146"/>
      <c r="E206" s="146"/>
      <c r="F206" s="146"/>
      <c r="G206" s="146"/>
      <c r="H206" s="146"/>
      <c r="I206" s="146"/>
      <c r="J206" s="146"/>
    </row>
    <row r="207" spans="1:11" ht="28.5">
      <c r="A207" s="77" t="s">
        <v>409</v>
      </c>
      <c r="B207" s="82" t="s">
        <v>410</v>
      </c>
      <c r="C207" s="79" t="s">
        <v>36</v>
      </c>
      <c r="D207" s="146"/>
      <c r="E207" s="146"/>
      <c r="F207" s="146"/>
      <c r="G207" s="146"/>
      <c r="H207" s="146"/>
      <c r="I207" s="146"/>
      <c r="J207" s="146"/>
    </row>
    <row r="208" spans="1:11">
      <c r="A208" s="77" t="s">
        <v>411</v>
      </c>
      <c r="B208" s="82" t="s">
        <v>412</v>
      </c>
      <c r="C208" s="79" t="s">
        <v>36</v>
      </c>
      <c r="D208" s="146"/>
      <c r="E208" s="146"/>
      <c r="F208" s="146"/>
      <c r="G208" s="146"/>
      <c r="H208" s="146"/>
      <c r="I208" s="146"/>
      <c r="J208" s="146"/>
    </row>
    <row r="209" spans="1:10" ht="15">
      <c r="A209" s="90">
        <v>12</v>
      </c>
      <c r="B209" s="91" t="s">
        <v>413</v>
      </c>
      <c r="C209" s="92"/>
      <c r="D209" s="146"/>
      <c r="E209" s="146"/>
      <c r="F209" s="146"/>
      <c r="G209" s="146"/>
      <c r="H209" s="146"/>
      <c r="I209" s="146"/>
      <c r="J209" s="146"/>
    </row>
    <row r="210" spans="1:10" ht="57">
      <c r="A210" s="77" t="s">
        <v>414</v>
      </c>
      <c r="B210" s="83" t="s">
        <v>415</v>
      </c>
      <c r="C210" s="79" t="s">
        <v>36</v>
      </c>
      <c r="D210" s="146"/>
      <c r="E210" s="146"/>
      <c r="F210" s="146"/>
      <c r="G210" s="146"/>
      <c r="H210" s="146"/>
      <c r="I210" s="146"/>
      <c r="J210" s="146"/>
    </row>
    <row r="211" spans="1:10" ht="42.75">
      <c r="A211" s="77" t="s">
        <v>416</v>
      </c>
      <c r="B211" s="83" t="s">
        <v>417</v>
      </c>
      <c r="C211" s="79" t="s">
        <v>36</v>
      </c>
      <c r="D211" s="146"/>
      <c r="E211" s="146"/>
      <c r="F211" s="146"/>
      <c r="G211" s="146"/>
      <c r="H211" s="146"/>
      <c r="I211" s="146"/>
      <c r="J211" s="146"/>
    </row>
    <row r="212" spans="1:10" ht="42.75">
      <c r="A212" s="77" t="s">
        <v>418</v>
      </c>
      <c r="B212" s="83" t="s">
        <v>419</v>
      </c>
      <c r="C212" s="79" t="s">
        <v>36</v>
      </c>
      <c r="D212" s="146"/>
      <c r="E212" s="146"/>
      <c r="F212" s="146"/>
      <c r="G212" s="146"/>
      <c r="H212" s="146"/>
      <c r="I212" s="146"/>
      <c r="J212" s="146"/>
    </row>
    <row r="213" spans="1:10" ht="57">
      <c r="A213" s="77" t="s">
        <v>420</v>
      </c>
      <c r="B213" s="82" t="s">
        <v>421</v>
      </c>
      <c r="C213" s="79" t="s">
        <v>36</v>
      </c>
      <c r="D213" s="146"/>
      <c r="E213" s="146"/>
      <c r="F213" s="146"/>
      <c r="G213" s="146"/>
      <c r="H213" s="146"/>
      <c r="I213" s="146"/>
      <c r="J213" s="146"/>
    </row>
    <row r="214" spans="1:10" ht="42.75">
      <c r="A214" s="77" t="s">
        <v>422</v>
      </c>
      <c r="B214" s="83" t="s">
        <v>487</v>
      </c>
      <c r="C214" s="79" t="s">
        <v>36</v>
      </c>
      <c r="D214" s="146"/>
      <c r="E214" s="146"/>
      <c r="F214" s="146"/>
      <c r="G214" s="146"/>
      <c r="H214" s="146"/>
      <c r="I214" s="146"/>
      <c r="J214" s="146"/>
    </row>
    <row r="215" spans="1:10" ht="42.75">
      <c r="A215" s="77" t="s">
        <v>424</v>
      </c>
      <c r="B215" s="83" t="s">
        <v>425</v>
      </c>
      <c r="C215" s="79" t="s">
        <v>36</v>
      </c>
      <c r="D215" s="146"/>
      <c r="E215" s="146"/>
      <c r="F215" s="146"/>
      <c r="G215" s="146"/>
      <c r="H215" s="146"/>
      <c r="I215" s="146"/>
      <c r="J215" s="146"/>
    </row>
    <row r="216" spans="1:10" ht="15">
      <c r="A216" s="90">
        <v>13</v>
      </c>
      <c r="B216" s="91" t="s">
        <v>426</v>
      </c>
      <c r="C216" s="92"/>
      <c r="D216" s="146"/>
      <c r="E216" s="146"/>
      <c r="F216" s="146"/>
      <c r="G216" s="146"/>
      <c r="H216" s="146"/>
      <c r="I216" s="146"/>
      <c r="J216" s="146"/>
    </row>
    <row r="217" spans="1:10">
      <c r="A217" s="77" t="s">
        <v>427</v>
      </c>
      <c r="B217" s="82" t="s">
        <v>428</v>
      </c>
      <c r="C217" s="79" t="s">
        <v>351</v>
      </c>
      <c r="D217" s="146"/>
      <c r="E217" s="146"/>
      <c r="F217" s="146"/>
      <c r="G217" s="146"/>
      <c r="H217" s="146"/>
      <c r="I217" s="146"/>
      <c r="J217" s="146"/>
    </row>
    <row r="218" spans="1:10">
      <c r="A218" s="77" t="s">
        <v>429</v>
      </c>
      <c r="B218" s="82" t="s">
        <v>430</v>
      </c>
      <c r="C218" s="79" t="s">
        <v>36</v>
      </c>
      <c r="D218" s="146"/>
      <c r="E218" s="146"/>
      <c r="F218" s="146"/>
      <c r="G218" s="146"/>
      <c r="H218" s="146"/>
      <c r="I218" s="146"/>
      <c r="J218" s="146"/>
    </row>
    <row r="219" spans="1:10">
      <c r="A219" s="77" t="s">
        <v>431</v>
      </c>
      <c r="B219" s="82" t="s">
        <v>432</v>
      </c>
      <c r="C219" s="79" t="s">
        <v>27</v>
      </c>
      <c r="D219" s="146"/>
      <c r="E219" s="146"/>
      <c r="F219" s="146"/>
      <c r="G219" s="146"/>
      <c r="H219" s="146"/>
      <c r="I219" s="146"/>
      <c r="J219" s="146"/>
    </row>
    <row r="220" spans="1:10" ht="28.5">
      <c r="A220" s="77" t="s">
        <v>433</v>
      </c>
      <c r="B220" s="82" t="s">
        <v>434</v>
      </c>
      <c r="C220" s="79" t="s">
        <v>435</v>
      </c>
      <c r="D220" s="146"/>
      <c r="E220" s="146"/>
      <c r="F220" s="146"/>
      <c r="G220" s="146"/>
      <c r="H220" s="146"/>
      <c r="I220" s="146"/>
      <c r="J220" s="146"/>
    </row>
    <row r="221" spans="1:10" ht="28.5">
      <c r="A221" s="77" t="s">
        <v>436</v>
      </c>
      <c r="B221" s="82" t="s">
        <v>437</v>
      </c>
      <c r="C221" s="79" t="s">
        <v>438</v>
      </c>
      <c r="D221" s="146"/>
      <c r="E221" s="146"/>
      <c r="F221" s="146"/>
      <c r="G221" s="146"/>
      <c r="H221" s="146"/>
      <c r="I221" s="146"/>
      <c r="J221" s="146"/>
    </row>
    <row r="222" spans="1:10">
      <c r="A222" s="93"/>
      <c r="B222" s="93"/>
      <c r="C222" s="93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32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A92D-8126-4093-845F-0B1D5448A1B6}">
  <sheetPr>
    <tabColor theme="5" tint="-0.249977111117893"/>
  </sheetPr>
  <dimension ref="A2:M248"/>
  <sheetViews>
    <sheetView showGridLines="0" view="pageBreakPreview" topLeftCell="A233" zoomScale="80" zoomScaleNormal="80" zoomScaleSheetLayoutView="80" zoomScalePageLayoutView="80" workbookViewId="0">
      <selection activeCell="G241" sqref="G241"/>
    </sheetView>
  </sheetViews>
  <sheetFormatPr defaultColWidth="0" defaultRowHeight="12.75"/>
  <cols>
    <col min="1" max="1" width="1.7109375" style="71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1" hidden="1"/>
  </cols>
  <sheetData>
    <row r="2" spans="2:13" s="3" customFormat="1" ht="26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"/>
      <c r="M2" s="2"/>
    </row>
    <row r="3" spans="2:13" s="3" customFormat="1" ht="18">
      <c r="B3" s="129" t="s">
        <v>1</v>
      </c>
      <c r="C3" s="130"/>
      <c r="D3" s="130"/>
      <c r="E3" s="130"/>
      <c r="F3" s="130"/>
      <c r="G3" s="130"/>
      <c r="H3" s="130"/>
      <c r="I3" s="130"/>
      <c r="J3" s="130"/>
      <c r="K3" s="131"/>
      <c r="L3" s="1"/>
      <c r="M3" s="2"/>
    </row>
    <row r="4" spans="2:13" s="5" customFormat="1" ht="15">
      <c r="B4" s="132" t="s">
        <v>2</v>
      </c>
      <c r="C4" s="133"/>
      <c r="D4" s="133" t="s">
        <v>3</v>
      </c>
      <c r="E4" s="133"/>
      <c r="F4" s="133"/>
      <c r="G4" s="133"/>
      <c r="H4" s="133"/>
      <c r="I4" s="133" t="s">
        <v>525</v>
      </c>
      <c r="J4" s="133"/>
      <c r="K4" s="134"/>
      <c r="L4" s="4"/>
    </row>
    <row r="5" spans="2:13" s="5" customFormat="1" ht="15">
      <c r="B5" s="125" t="s">
        <v>5</v>
      </c>
      <c r="C5" s="126"/>
      <c r="D5" s="126" t="s">
        <v>6</v>
      </c>
      <c r="E5" s="126"/>
      <c r="F5" s="126"/>
      <c r="G5" s="126"/>
      <c r="H5" s="126"/>
      <c r="I5" s="126" t="s">
        <v>526</v>
      </c>
      <c r="J5" s="126"/>
      <c r="K5" s="127"/>
      <c r="L5" s="4"/>
    </row>
    <row r="6" spans="2:13" s="5" customFormat="1" ht="15">
      <c r="B6" s="125" t="s">
        <v>8</v>
      </c>
      <c r="C6" s="126"/>
      <c r="D6" s="126" t="s">
        <v>9</v>
      </c>
      <c r="E6" s="126"/>
      <c r="F6" s="126"/>
      <c r="G6" s="126"/>
      <c r="H6" s="126"/>
      <c r="I6" s="126" t="s">
        <v>527</v>
      </c>
      <c r="J6" s="126"/>
      <c r="K6" s="127"/>
      <c r="L6" s="4"/>
    </row>
    <row r="7" spans="2:13" s="5" customFormat="1" ht="15">
      <c r="B7" s="125" t="s">
        <v>11</v>
      </c>
      <c r="C7" s="126"/>
      <c r="D7" s="126" t="s">
        <v>12</v>
      </c>
      <c r="E7" s="126"/>
      <c r="F7" s="126"/>
      <c r="G7" s="126"/>
      <c r="H7" s="126"/>
      <c r="I7" s="6" t="s">
        <v>13</v>
      </c>
      <c r="J7" s="8">
        <f>J242</f>
        <v>94473.057872149991</v>
      </c>
      <c r="K7" s="7"/>
      <c r="L7" s="4"/>
    </row>
    <row r="8" spans="2:13" s="5" customFormat="1" ht="15">
      <c r="B8" s="125"/>
      <c r="C8" s="126"/>
      <c r="D8" s="140"/>
      <c r="E8" s="140"/>
      <c r="F8" s="140"/>
      <c r="G8" s="140"/>
      <c r="H8" s="140"/>
      <c r="I8" s="141"/>
      <c r="J8" s="141"/>
      <c r="K8" s="142"/>
      <c r="L8" s="4"/>
    </row>
    <row r="9" spans="2:13" s="5" customFormat="1" ht="15.75">
      <c r="B9" s="135" t="s">
        <v>14</v>
      </c>
      <c r="C9" s="135"/>
      <c r="D9" s="135"/>
      <c r="E9" s="135"/>
      <c r="F9" s="135"/>
      <c r="G9" s="135"/>
      <c r="H9" s="135"/>
      <c r="I9" s="135"/>
      <c r="J9" s="135"/>
      <c r="K9" s="13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16039.601699999999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05'!K5</f>
        <v>0</v>
      </c>
      <c r="H12" s="27">
        <f>G12+'[2]BM 04'!H12</f>
        <v>6</v>
      </c>
      <c r="I12" s="28">
        <f>$E12*F12</f>
        <v>2208.48</v>
      </c>
      <c r="J12" s="28">
        <f t="shared" ref="J12:K19" si="0">$E12*G12</f>
        <v>0</v>
      </c>
      <c r="K12" s="28">
        <f t="shared" si="0"/>
        <v>1656.3600000000001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05'!K6</f>
        <v>0</v>
      </c>
      <c r="H13" s="27">
        <f>G13+'[2]BM 04'!H13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05'!K7</f>
        <v>0</v>
      </c>
      <c r="H14" s="27">
        <f>G14+'[2]BM 04'!H14</f>
        <v>0</v>
      </c>
      <c r="I14" s="28">
        <f t="shared" si="1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05'!K8</f>
        <v>0</v>
      </c>
      <c r="H15" s="27">
        <f>G15+'[2]BM 04'!H15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05'!K9</f>
        <v>0</v>
      </c>
      <c r="H16" s="27">
        <f>G16+'[2]BM 04'!H16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05'!K10</f>
        <v>0</v>
      </c>
      <c r="H17" s="27">
        <f>G17+'[2]BM 04'!H17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05'!K11</f>
        <v>0</v>
      </c>
      <c r="H18" s="27">
        <f>G18+'[2]BM 04'!H18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05'!K12</f>
        <v>0</v>
      </c>
      <c r="H19" s="27">
        <f>G19+'[2]BM 04'!H19</f>
        <v>23</v>
      </c>
      <c r="I19" s="28">
        <f t="shared" si="1"/>
        <v>8473.6</v>
      </c>
      <c r="J19" s="28">
        <f t="shared" si="0"/>
        <v>0</v>
      </c>
      <c r="K19" s="28">
        <f t="shared" si="0"/>
        <v>4872.32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2160.3125999999997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05'!K14</f>
        <v>0</v>
      </c>
      <c r="H21" s="27">
        <f>G21+'[2]BM 04'!H21</f>
        <v>39.049999999999997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1752.5640000000001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05'!K15</f>
        <v>0</v>
      </c>
      <c r="H22" s="27">
        <f>G22+'[2]BM 04'!H22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05'!K16</f>
        <v>0</v>
      </c>
      <c r="H23" s="27">
        <f>G23+'[2]BM 04'!H23</f>
        <v>18.09</v>
      </c>
      <c r="I23" s="28">
        <f t="shared" si="3"/>
        <v>54.450899999999997</v>
      </c>
      <c r="J23" s="28">
        <f t="shared" si="2"/>
        <v>0</v>
      </c>
      <c r="K23" s="28">
        <f t="shared" si="2"/>
        <v>54.450899999999997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05'!K17</f>
        <v>0</v>
      </c>
      <c r="H24" s="27">
        <f>G24+'[2]BM 04'!H24</f>
        <v>18.09</v>
      </c>
      <c r="I24" s="28">
        <f t="shared" si="3"/>
        <v>74.711699999999993</v>
      </c>
      <c r="J24" s="28">
        <f t="shared" si="2"/>
        <v>0</v>
      </c>
      <c r="K24" s="28">
        <f t="shared" si="2"/>
        <v>74.711699999999993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05'!K19</f>
        <v>0</v>
      </c>
      <c r="H26" s="27">
        <f>G26+'[2]BM 04'!H26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05'!K20</f>
        <v>0</v>
      </c>
      <c r="H27" s="27">
        <f>G27+'[2]BM 04'!H27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05'!K21</f>
        <v>0</v>
      </c>
      <c r="H28" s="27">
        <f>G28+'[2]BM 04'!H28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05'!K22</f>
        <v>0</v>
      </c>
      <c r="H29" s="27">
        <f>G29+'[2]BM 04'!H29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05'!K23</f>
        <v>0</v>
      </c>
      <c r="H30" s="27">
        <f>G30+'[2]BM 04'!H30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05'!K24</f>
        <v>0</v>
      </c>
      <c r="H31" s="27">
        <f>G31+'[2]BM 04'!H31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100339.7022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32488.056400000001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05'!K27</f>
        <v>0</v>
      </c>
      <c r="H34" s="27">
        <f>G34+'[2]BM 04'!H34</f>
        <v>2.0699999999999998</v>
      </c>
      <c r="I34" s="28">
        <f t="shared" ref="I34:K38" si="6">$E34*F34</f>
        <v>209.00789999999998</v>
      </c>
      <c r="J34" s="28">
        <f t="shared" si="6"/>
        <v>0</v>
      </c>
      <c r="K34" s="28">
        <f t="shared" si="6"/>
        <v>209.00789999999998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05'!K28</f>
        <v>0</v>
      </c>
      <c r="H35" s="27">
        <f>G35+'[2]BM 04'!H35</f>
        <v>212.53</v>
      </c>
      <c r="I35" s="28">
        <f t="shared" si="6"/>
        <v>6110.2375000000002</v>
      </c>
      <c r="J35" s="28">
        <f t="shared" si="6"/>
        <v>0</v>
      </c>
      <c r="K35" s="28">
        <f t="shared" si="6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05'!K29</f>
        <v>0</v>
      </c>
      <c r="H36" s="27">
        <f>G36+'[2]BM 04'!H36</f>
        <v>1114.3</v>
      </c>
      <c r="I36" s="28">
        <f t="shared" si="6"/>
        <v>14017.894</v>
      </c>
      <c r="J36" s="28">
        <f t="shared" si="6"/>
        <v>0</v>
      </c>
      <c r="K36" s="28">
        <f t="shared" si="6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05'!K30</f>
        <v>0</v>
      </c>
      <c r="H37" s="27">
        <f>G37+'[2]BM 04'!H37</f>
        <v>225.7</v>
      </c>
      <c r="I37" s="28">
        <f t="shared" si="6"/>
        <v>1762.7169999999999</v>
      </c>
      <c r="J37" s="28">
        <f t="shared" si="6"/>
        <v>0</v>
      </c>
      <c r="K37" s="28">
        <f t="shared" si="6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05'!K31</f>
        <v>0</v>
      </c>
      <c r="H38" s="27">
        <f>G38+'[2]BM 04'!H38</f>
        <v>20</v>
      </c>
      <c r="I38" s="28">
        <f t="shared" si="6"/>
        <v>10388.199999999999</v>
      </c>
      <c r="J38" s="28">
        <f t="shared" si="6"/>
        <v>0</v>
      </c>
      <c r="K38" s="28">
        <f t="shared" si="6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67851.645799999998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05'!K33</f>
        <v>0</v>
      </c>
      <c r="H40" s="27">
        <f>G40+'[2]BM 04'!H40</f>
        <v>324.26</v>
      </c>
      <c r="I40" s="28">
        <f t="shared" ref="I40:K47" si="7">$E40*F40</f>
        <v>11300.460999999999</v>
      </c>
      <c r="J40" s="28">
        <f t="shared" si="7"/>
        <v>0</v>
      </c>
      <c r="K40" s="28">
        <f t="shared" si="7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05'!K34</f>
        <v>0</v>
      </c>
      <c r="H41" s="27">
        <f>G41+'[2]BM 04'!H41</f>
        <v>1569.8000000000002</v>
      </c>
      <c r="I41" s="28">
        <f t="shared" si="7"/>
        <v>19748.083999999999</v>
      </c>
      <c r="J41" s="28">
        <f t="shared" si="7"/>
        <v>0</v>
      </c>
      <c r="K41" s="28">
        <f t="shared" si="7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05'!K35</f>
        <v>0</v>
      </c>
      <c r="H42" s="27">
        <f>G42+'[2]BM 04'!H42</f>
        <v>379.5</v>
      </c>
      <c r="I42" s="28">
        <f t="shared" si="7"/>
        <v>2963.895</v>
      </c>
      <c r="J42" s="28">
        <f t="shared" si="7"/>
        <v>0</v>
      </c>
      <c r="K42" s="28">
        <f t="shared" si="7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05'!K36</f>
        <v>0</v>
      </c>
      <c r="H43" s="27">
        <f>G43+'[2]BM 04'!H43</f>
        <v>18.189999999999998</v>
      </c>
      <c r="I43" s="28">
        <f t="shared" si="7"/>
        <v>6276.2776000000013</v>
      </c>
      <c r="J43" s="28">
        <f t="shared" si="7"/>
        <v>0</v>
      </c>
      <c r="K43" s="28">
        <f t="shared" si="7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05'!K37</f>
        <v>0</v>
      </c>
      <c r="H44" s="27">
        <f>G44+'[2]BM 04'!H44</f>
        <v>18.189999999999998</v>
      </c>
      <c r="I44" s="28">
        <f t="shared" si="7"/>
        <v>2396.8963000000003</v>
      </c>
      <c r="J44" s="28">
        <f t="shared" si="7"/>
        <v>0</v>
      </c>
      <c r="K44" s="28">
        <f t="shared" si="7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05'!K38</f>
        <v>0</v>
      </c>
      <c r="H45" s="27">
        <f>G45+'[2]BM 04'!H45</f>
        <v>276.43</v>
      </c>
      <c r="I45" s="28">
        <f t="shared" si="7"/>
        <v>23502.078600000001</v>
      </c>
      <c r="J45" s="28">
        <f t="shared" si="7"/>
        <v>0</v>
      </c>
      <c r="K45" s="28">
        <f t="shared" si="7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05'!K39</f>
        <v>0</v>
      </c>
      <c r="H46" s="27">
        <f>G46+'[2]BM 04'!H46</f>
        <v>0</v>
      </c>
      <c r="I46" s="28">
        <f t="shared" si="7"/>
        <v>2541.8910000000001</v>
      </c>
      <c r="J46" s="28">
        <f t="shared" si="7"/>
        <v>0</v>
      </c>
      <c r="K46" s="28">
        <f t="shared" si="7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05'!K40</f>
        <v>0</v>
      </c>
      <c r="H47" s="27">
        <f>G47+'[2]BM 04'!H47</f>
        <v>78.009999999999991</v>
      </c>
      <c r="I47" s="28">
        <f t="shared" si="7"/>
        <v>3246.4259999999995</v>
      </c>
      <c r="J47" s="28">
        <f t="shared" si="7"/>
        <v>0</v>
      </c>
      <c r="K47" s="28">
        <f t="shared" si="7"/>
        <v>1663.9532999999997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41717.614399999999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05'!K42</f>
        <v>0</v>
      </c>
      <c r="H49" s="27">
        <f>G49+'[2]BM 04'!H49</f>
        <v>702.79</v>
      </c>
      <c r="I49" s="28">
        <f>$E49*F49</f>
        <v>46948.417600000001</v>
      </c>
      <c r="J49" s="28">
        <f t="shared" ref="J49:K51" si="8">$E49*G49</f>
        <v>0</v>
      </c>
      <c r="K49" s="28">
        <f t="shared" si="8"/>
        <v>41717.614399999999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05'!K44</f>
        <v>0</v>
      </c>
      <c r="H51" s="27">
        <f>G51+'[2]BM 04'!H51</f>
        <v>0</v>
      </c>
      <c r="I51" s="28">
        <f t="shared" ref="I51" si="9">$E51*F51</f>
        <v>2040.3263999999999</v>
      </c>
      <c r="J51" s="28">
        <f t="shared" si="8"/>
        <v>0</v>
      </c>
      <c r="K51" s="28">
        <f t="shared" si="8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1104.9480000000001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05'!K46</f>
        <v>0</v>
      </c>
      <c r="H53" s="27">
        <f>G53+'[2]BM 04'!H53</f>
        <v>127.8875</v>
      </c>
      <c r="I53" s="28">
        <f>$E53*F53</f>
        <v>1229.904</v>
      </c>
      <c r="J53" s="28">
        <f t="shared" ref="J53:K55" si="10">$E53*G53</f>
        <v>0</v>
      </c>
      <c r="K53" s="28">
        <f t="shared" si="10"/>
        <v>1104.9480000000001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05'!K47</f>
        <v>0</v>
      </c>
      <c r="H54" s="27">
        <f>G54+'[2]BM 04'!H54</f>
        <v>0</v>
      </c>
      <c r="I54" s="28">
        <f t="shared" ref="I54:I55" si="11">$E54*F54</f>
        <v>103.55200000000001</v>
      </c>
      <c r="J54" s="28">
        <f t="shared" si="10"/>
        <v>0</v>
      </c>
      <c r="K54" s="28">
        <f t="shared" si="10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05'!K48</f>
        <v>0</v>
      </c>
      <c r="H55" s="27">
        <f>G55+'[2]BM 04'!H55</f>
        <v>0</v>
      </c>
      <c r="I55" s="28">
        <f t="shared" si="11"/>
        <v>40.416000000000004</v>
      </c>
      <c r="J55" s="28">
        <f t="shared" si="10"/>
        <v>0</v>
      </c>
      <c r="K55" s="28">
        <f t="shared" si="10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>SUBTOTAL(9,J57:J228)</f>
        <v>0</v>
      </c>
      <c r="K56" s="34">
        <f>SUBTOTAL(9,K57:K228)</f>
        <v>104429.4734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13562.300999999999</v>
      </c>
      <c r="L57" s="4"/>
    </row>
    <row r="58" spans="2:12" s="5" customFormat="1" ht="24">
      <c r="B58" s="50" t="s">
        <v>110</v>
      </c>
      <c r="C58" s="29" t="s">
        <v>468</v>
      </c>
      <c r="D58" s="23" t="s">
        <v>27</v>
      </c>
      <c r="E58" s="35">
        <v>38.299999999999997</v>
      </c>
      <c r="F58" s="25">
        <v>234.35</v>
      </c>
      <c r="G58" s="26">
        <f>'[2]Memória 05'!K51</f>
        <v>0</v>
      </c>
      <c r="H58" s="27">
        <f>G58+'[2]BM 04'!H58</f>
        <v>234.35</v>
      </c>
      <c r="I58" s="28">
        <f t="shared" ref="I58:K67" si="12">$E58*F58</f>
        <v>8975.6049999999996</v>
      </c>
      <c r="J58" s="28">
        <f t="shared" si="12"/>
        <v>0</v>
      </c>
      <c r="K58" s="28">
        <f t="shared" si="12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05'!K52</f>
        <v>0</v>
      </c>
      <c r="H59" s="27">
        <f>G59+'[2]BM 04'!H59</f>
        <v>256.24</v>
      </c>
      <c r="I59" s="28">
        <f t="shared" si="12"/>
        <v>4586.6959999999999</v>
      </c>
      <c r="J59" s="28">
        <f t="shared" si="12"/>
        <v>0</v>
      </c>
      <c r="K59" s="28">
        <f t="shared" si="12"/>
        <v>4586.6959999999999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05'!K53</f>
        <v>0</v>
      </c>
      <c r="H60" s="27">
        <f>G60+'[2]BM 04'!H60</f>
        <v>0</v>
      </c>
      <c r="I60" s="28">
        <f t="shared" si="12"/>
        <v>7814.9655000000002</v>
      </c>
      <c r="J60" s="28">
        <f t="shared" si="12"/>
        <v>0</v>
      </c>
      <c r="K60" s="28">
        <f t="shared" si="12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05'!K54</f>
        <v>0</v>
      </c>
      <c r="H61" s="27">
        <f>G61+'[2]BM 04'!H61</f>
        <v>0</v>
      </c>
      <c r="I61" s="28">
        <f t="shared" si="12"/>
        <v>4580.0923999999995</v>
      </c>
      <c r="J61" s="28">
        <f t="shared" si="12"/>
        <v>0</v>
      </c>
      <c r="K61" s="28">
        <f t="shared" si="12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05'!K55</f>
        <v>0</v>
      </c>
      <c r="H62" s="27">
        <f>G62+'[2]BM 04'!H62</f>
        <v>30</v>
      </c>
      <c r="I62" s="28">
        <f t="shared" si="12"/>
        <v>1510.8</v>
      </c>
      <c r="J62" s="28">
        <f t="shared" si="12"/>
        <v>0</v>
      </c>
      <c r="K62" s="28">
        <f t="shared" si="12"/>
        <v>1510.8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05'!K56</f>
        <v>0</v>
      </c>
      <c r="H63" s="27">
        <f>G63+'[2]BM 04'!H63</f>
        <v>0</v>
      </c>
      <c r="I63" s="28">
        <f t="shared" si="12"/>
        <v>2829.8804999999998</v>
      </c>
      <c r="J63" s="28">
        <f t="shared" si="12"/>
        <v>0</v>
      </c>
      <c r="K63" s="28">
        <f t="shared" si="12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05'!K57</f>
        <v>0</v>
      </c>
      <c r="H64" s="27">
        <f>G64+'[2]BM 04'!H64</f>
        <v>0</v>
      </c>
      <c r="I64" s="28">
        <f t="shared" si="12"/>
        <v>1180.2</v>
      </c>
      <c r="J64" s="28">
        <f t="shared" si="12"/>
        <v>0</v>
      </c>
      <c r="K64" s="28">
        <f t="shared" si="12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05'!K58</f>
        <v>0</v>
      </c>
      <c r="H65" s="27">
        <f>G65+'[2]BM 04'!H65</f>
        <v>0</v>
      </c>
      <c r="I65" s="28">
        <f t="shared" si="12"/>
        <v>18663.633999999998</v>
      </c>
      <c r="J65" s="28">
        <f t="shared" si="12"/>
        <v>0</v>
      </c>
      <c r="K65" s="28">
        <f t="shared" si="12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05'!K59</f>
        <v>0</v>
      </c>
      <c r="H66" s="27">
        <f>G66+'[2]BM 04'!H66</f>
        <v>0</v>
      </c>
      <c r="I66" s="28">
        <f t="shared" si="12"/>
        <v>3317.0199999999995</v>
      </c>
      <c r="J66" s="28">
        <f t="shared" si="12"/>
        <v>0</v>
      </c>
      <c r="K66" s="28">
        <f t="shared" si="12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05'!K60</f>
        <v>0</v>
      </c>
      <c r="H67" s="27">
        <f>G67+'[2]BM 04'!H67</f>
        <v>0</v>
      </c>
      <c r="I67" s="28">
        <f t="shared" si="12"/>
        <v>1596.7665</v>
      </c>
      <c r="J67" s="28">
        <f t="shared" si="12"/>
        <v>0</v>
      </c>
      <c r="K67" s="28">
        <f t="shared" si="12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34960.162400000001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05'!K62</f>
        <v>0</v>
      </c>
      <c r="H69" s="27">
        <f>G69+'[2]BM 04'!H69</f>
        <v>678.77</v>
      </c>
      <c r="I69" s="28">
        <f t="shared" ref="I69:K76" si="13">$E69*F69</f>
        <v>3061.2526999999995</v>
      </c>
      <c r="J69" s="28">
        <f t="shared" si="13"/>
        <v>0</v>
      </c>
      <c r="K69" s="28">
        <f t="shared" si="13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05'!K63</f>
        <v>0</v>
      </c>
      <c r="H70" s="27">
        <f>G70+'[2]BM 04'!H70</f>
        <v>638.87000000000012</v>
      </c>
      <c r="I70" s="28">
        <f t="shared" si="13"/>
        <v>2724.0911999999998</v>
      </c>
      <c r="J70" s="28">
        <f t="shared" si="13"/>
        <v>0</v>
      </c>
      <c r="K70" s="28">
        <f t="shared" si="13"/>
        <v>1935.7761000000003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05'!K64</f>
        <v>0</v>
      </c>
      <c r="H71" s="27">
        <f>G71+'[2]BM 04'!H71</f>
        <v>1317.64</v>
      </c>
      <c r="I71" s="28">
        <f t="shared" si="13"/>
        <v>35879.399399999995</v>
      </c>
      <c r="J71" s="28">
        <f t="shared" si="13"/>
        <v>0</v>
      </c>
      <c r="K71" s="28">
        <f t="shared" si="13"/>
        <v>29963.133600000001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05'!K65</f>
        <v>0</v>
      </c>
      <c r="H72" s="27">
        <f>G72+'[2]BM 04'!H72</f>
        <v>0</v>
      </c>
      <c r="I72" s="28">
        <f t="shared" si="13"/>
        <v>13681.215600000001</v>
      </c>
      <c r="J72" s="28">
        <f t="shared" si="13"/>
        <v>0</v>
      </c>
      <c r="K72" s="28">
        <f t="shared" si="13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05'!K66</f>
        <v>0</v>
      </c>
      <c r="H73" s="27">
        <f>G73+'[2]BM 04'!H73</f>
        <v>0</v>
      </c>
      <c r="I73" s="28">
        <f t="shared" si="13"/>
        <v>11523.627</v>
      </c>
      <c r="J73" s="28">
        <f t="shared" si="13"/>
        <v>0</v>
      </c>
      <c r="K73" s="28">
        <f t="shared" si="13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05'!K67</f>
        <v>0</v>
      </c>
      <c r="H74" s="27">
        <f>G74+'[2]BM 04'!H74</f>
        <v>0</v>
      </c>
      <c r="I74" s="28">
        <f t="shared" si="13"/>
        <v>7791.1956000000009</v>
      </c>
      <c r="J74" s="28">
        <f t="shared" si="13"/>
        <v>0</v>
      </c>
      <c r="K74" s="28">
        <f t="shared" si="13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05'!K68</f>
        <v>0</v>
      </c>
      <c r="H75" s="27">
        <f>G75+'[2]BM 04'!H75</f>
        <v>0</v>
      </c>
      <c r="I75" s="28">
        <f t="shared" si="13"/>
        <v>2385.7874999999999</v>
      </c>
      <c r="J75" s="28">
        <f t="shared" si="13"/>
        <v>0</v>
      </c>
      <c r="K75" s="28">
        <f t="shared" si="13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05'!K69</f>
        <v>0</v>
      </c>
      <c r="H76" s="27">
        <f>G76+'[2]BM 04'!H76</f>
        <v>0</v>
      </c>
      <c r="I76" s="28">
        <f t="shared" si="13"/>
        <v>11697.7035</v>
      </c>
      <c r="J76" s="28">
        <f t="shared" si="13"/>
        <v>0</v>
      </c>
      <c r="K76" s="28">
        <f t="shared" si="13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97" t="s">
        <v>150</v>
      </c>
      <c r="C78" s="98" t="s">
        <v>151</v>
      </c>
      <c r="D78" s="99" t="s">
        <v>27</v>
      </c>
      <c r="E78" s="100">
        <v>8.5500000000000007</v>
      </c>
      <c r="F78" s="101">
        <v>0</v>
      </c>
      <c r="G78" s="26">
        <f>'[2]Memória 05'!K71</f>
        <v>0</v>
      </c>
      <c r="H78" s="27">
        <f>G78+'[2]BM 04'!H78</f>
        <v>0</v>
      </c>
      <c r="I78" s="102">
        <f t="shared" ref="I78:K83" si="14">$E78*F78</f>
        <v>0</v>
      </c>
      <c r="J78" s="102">
        <f t="shared" si="14"/>
        <v>0</v>
      </c>
      <c r="K78" s="102">
        <f t="shared" si="14"/>
        <v>0</v>
      </c>
      <c r="L78" s="4"/>
    </row>
    <row r="79" spans="2:12" s="5" customFormat="1" ht="24">
      <c r="B79" s="97" t="s">
        <v>152</v>
      </c>
      <c r="C79" s="98" t="s">
        <v>153</v>
      </c>
      <c r="D79" s="99" t="s">
        <v>27</v>
      </c>
      <c r="E79" s="100">
        <v>23.26</v>
      </c>
      <c r="F79" s="101">
        <v>0</v>
      </c>
      <c r="G79" s="26">
        <f>'[2]Memória 05'!K72</f>
        <v>0</v>
      </c>
      <c r="H79" s="27">
        <f>G79+'[2]BM 04'!H79</f>
        <v>0</v>
      </c>
      <c r="I79" s="102">
        <f t="shared" si="14"/>
        <v>0</v>
      </c>
      <c r="J79" s="102">
        <f t="shared" si="14"/>
        <v>0</v>
      </c>
      <c r="K79" s="102">
        <f t="shared" si="1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05'!K73</f>
        <v>0</v>
      </c>
      <c r="H80" s="27">
        <f>G80+'[2]BM 04'!H80</f>
        <v>0</v>
      </c>
      <c r="I80" s="28">
        <f t="shared" si="14"/>
        <v>3382.2359999999999</v>
      </c>
      <c r="J80" s="28">
        <f t="shared" si="14"/>
        <v>0</v>
      </c>
      <c r="K80" s="28">
        <f t="shared" si="1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05'!K74</f>
        <v>0</v>
      </c>
      <c r="H81" s="27">
        <f>G81+'[2]BM 04'!H81</f>
        <v>0</v>
      </c>
      <c r="I81" s="28">
        <f t="shared" si="14"/>
        <v>2949.8040000000001</v>
      </c>
      <c r="J81" s="28">
        <f t="shared" si="14"/>
        <v>0</v>
      </c>
      <c r="K81" s="28">
        <f t="shared" si="1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05'!K75</f>
        <v>0</v>
      </c>
      <c r="H82" s="27">
        <f>G82+'[2]BM 04'!H82</f>
        <v>0</v>
      </c>
      <c r="I82" s="28">
        <f t="shared" si="14"/>
        <v>596.80949999999996</v>
      </c>
      <c r="J82" s="28">
        <f t="shared" si="14"/>
        <v>0</v>
      </c>
      <c r="K82" s="28">
        <f t="shared" si="1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05'!K76</f>
        <v>0</v>
      </c>
      <c r="H83" s="27">
        <f>G83+'[2]BM 04'!H83</f>
        <v>0</v>
      </c>
      <c r="I83" s="28">
        <f t="shared" si="14"/>
        <v>433.53200000000004</v>
      </c>
      <c r="J83" s="28">
        <f t="shared" si="14"/>
        <v>0</v>
      </c>
      <c r="K83" s="28">
        <f t="shared" si="14"/>
        <v>0</v>
      </c>
      <c r="L83" s="4"/>
    </row>
    <row r="84" spans="2:12" s="5" customFormat="1" ht="15">
      <c r="B84" s="36" t="s">
        <v>160</v>
      </c>
      <c r="C84" s="136" t="s">
        <v>161</v>
      </c>
      <c r="D84" s="136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05'!K78</f>
        <v>0</v>
      </c>
      <c r="H85" s="27">
        <f>G85+'[2]BM 04'!H85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05'!K81</f>
        <v>0</v>
      </c>
      <c r="H88" s="27">
        <f>G88+'[2]BM 04'!H88</f>
        <v>0</v>
      </c>
      <c r="I88" s="28">
        <f t="shared" ref="I88:K95" si="15">$E88*F88</f>
        <v>3442.74</v>
      </c>
      <c r="J88" s="28">
        <f t="shared" si="15"/>
        <v>0</v>
      </c>
      <c r="K88" s="28">
        <f t="shared" si="15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05'!K82</f>
        <v>0</v>
      </c>
      <c r="H89" s="27">
        <f>G89+'[2]BM 04'!H89</f>
        <v>0</v>
      </c>
      <c r="I89" s="28">
        <f t="shared" si="15"/>
        <v>7354.2000000000007</v>
      </c>
      <c r="J89" s="28">
        <f t="shared" si="15"/>
        <v>0</v>
      </c>
      <c r="K89" s="28">
        <f t="shared" si="15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05'!K83</f>
        <v>0</v>
      </c>
      <c r="H90" s="27">
        <f>G90+'[2]BM 04'!H90</f>
        <v>0</v>
      </c>
      <c r="I90" s="28">
        <f t="shared" si="15"/>
        <v>741.28</v>
      </c>
      <c r="J90" s="28">
        <f t="shared" si="15"/>
        <v>0</v>
      </c>
      <c r="K90" s="28">
        <f t="shared" si="15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05'!K84</f>
        <v>0</v>
      </c>
      <c r="H91" s="27">
        <f>G91+'[2]BM 04'!H91</f>
        <v>0</v>
      </c>
      <c r="I91" s="28">
        <f t="shared" si="15"/>
        <v>1386.43</v>
      </c>
      <c r="J91" s="28">
        <f t="shared" si="15"/>
        <v>0</v>
      </c>
      <c r="K91" s="28">
        <f t="shared" si="15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05'!K85</f>
        <v>0</v>
      </c>
      <c r="H92" s="27">
        <f>G92+'[2]BM 04'!H92</f>
        <v>0</v>
      </c>
      <c r="I92" s="28">
        <f t="shared" si="15"/>
        <v>374.34</v>
      </c>
      <c r="J92" s="28">
        <f t="shared" si="15"/>
        <v>0</v>
      </c>
      <c r="K92" s="28">
        <f t="shared" si="15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05'!K86</f>
        <v>0</v>
      </c>
      <c r="H93" s="27">
        <f>G93+'[2]BM 04'!H93</f>
        <v>0</v>
      </c>
      <c r="I93" s="28">
        <f t="shared" si="15"/>
        <v>474.3</v>
      </c>
      <c r="J93" s="28">
        <f t="shared" si="15"/>
        <v>0</v>
      </c>
      <c r="K93" s="28">
        <f t="shared" si="15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05'!K87</f>
        <v>0</v>
      </c>
      <c r="H94" s="27">
        <f>G94+'[2]BM 04'!H94</f>
        <v>0</v>
      </c>
      <c r="I94" s="28">
        <f t="shared" si="15"/>
        <v>551.98</v>
      </c>
      <c r="J94" s="28">
        <f t="shared" si="15"/>
        <v>0</v>
      </c>
      <c r="K94" s="28">
        <f t="shared" si="15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05'!K88</f>
        <v>0</v>
      </c>
      <c r="H95" s="27">
        <f>G95+'[2]BM 04'!H95</f>
        <v>0</v>
      </c>
      <c r="I95" s="28">
        <f t="shared" si="15"/>
        <v>2253.069</v>
      </c>
      <c r="J95" s="28">
        <f t="shared" si="15"/>
        <v>0</v>
      </c>
      <c r="K95" s="28">
        <f t="shared" si="15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05'!K90</f>
        <v>0</v>
      </c>
      <c r="H97" s="27">
        <f>G97+'[2]BM 04'!H97</f>
        <v>0</v>
      </c>
      <c r="I97" s="28">
        <f t="shared" ref="I97:K100" si="16">$E97*F97</f>
        <v>18004.346000000001</v>
      </c>
      <c r="J97" s="28">
        <f t="shared" si="16"/>
        <v>0</v>
      </c>
      <c r="K97" s="28">
        <f t="shared" si="16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05'!K91</f>
        <v>0</v>
      </c>
      <c r="H98" s="27">
        <f>G98+'[2]BM 04'!H98</f>
        <v>0</v>
      </c>
      <c r="I98" s="28">
        <f t="shared" si="16"/>
        <v>473.39200000000005</v>
      </c>
      <c r="J98" s="28">
        <f t="shared" si="16"/>
        <v>0</v>
      </c>
      <c r="K98" s="28">
        <f t="shared" si="16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05'!K92</f>
        <v>0</v>
      </c>
      <c r="H99" s="27">
        <f>G99+'[2]BM 04'!H99</f>
        <v>0</v>
      </c>
      <c r="I99" s="28">
        <f t="shared" si="16"/>
        <v>10536.165199999999</v>
      </c>
      <c r="J99" s="28">
        <f t="shared" si="16"/>
        <v>0</v>
      </c>
      <c r="K99" s="28">
        <f t="shared" si="16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05'!K93</f>
        <v>0</v>
      </c>
      <c r="H100" s="27">
        <f>G100+'[2]BM 04'!H100</f>
        <v>0</v>
      </c>
      <c r="I100" s="28">
        <f t="shared" si="16"/>
        <v>149.44999999999999</v>
      </c>
      <c r="J100" s="28">
        <f t="shared" si="16"/>
        <v>0</v>
      </c>
      <c r="K100" s="28">
        <f t="shared" si="16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05'!K95</f>
        <v>0</v>
      </c>
      <c r="H102" s="27">
        <f>G102+'[2]BM 04'!H102</f>
        <v>0</v>
      </c>
      <c r="I102" s="28">
        <f t="shared" ref="I102:K104" si="17">$E102*F102</f>
        <v>6197.4107999999997</v>
      </c>
      <c r="J102" s="28">
        <f t="shared" si="17"/>
        <v>0</v>
      </c>
      <c r="K102" s="28">
        <f t="shared" si="17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05'!K96</f>
        <v>0</v>
      </c>
      <c r="H103" s="27">
        <f>G103+'[2]BM 04'!H103</f>
        <v>0</v>
      </c>
      <c r="I103" s="28">
        <f t="shared" si="17"/>
        <v>3777.5155999999997</v>
      </c>
      <c r="J103" s="28">
        <f t="shared" si="17"/>
        <v>0</v>
      </c>
      <c r="K103" s="28">
        <f t="shared" si="17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05'!K97</f>
        <v>0</v>
      </c>
      <c r="H104" s="27">
        <f>G104+'[2]BM 04'!H104</f>
        <v>0</v>
      </c>
      <c r="I104" s="28">
        <f t="shared" si="17"/>
        <v>1274.6487999999999</v>
      </c>
      <c r="J104" s="28">
        <f t="shared" si="17"/>
        <v>0</v>
      </c>
      <c r="K104" s="28">
        <f t="shared" si="17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1687.24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>SUBTOTAL(9,J107:J107)</f>
        <v>0</v>
      </c>
      <c r="K106" s="41">
        <f>SUBTOTAL(9,K107:K107)</f>
        <v>1687.24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05'!K100</f>
        <v>0</v>
      </c>
      <c r="H107" s="27">
        <f>G107+'[2]BM 04'!H107</f>
        <v>1</v>
      </c>
      <c r="I107" s="28">
        <f t="shared" ref="I107:K107" si="18">$E107*F107</f>
        <v>1687.24</v>
      </c>
      <c r="J107" s="28">
        <f t="shared" si="18"/>
        <v>0</v>
      </c>
      <c r="K107" s="28">
        <f t="shared" si="18"/>
        <v>1687.24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05'!K102</f>
        <v>0</v>
      </c>
      <c r="H109" s="27">
        <f>G109+'[2]BM 04'!H109</f>
        <v>0</v>
      </c>
      <c r="I109" s="28">
        <f t="shared" ref="I109:K124" si="19">$E109*F109</f>
        <v>4015.61</v>
      </c>
      <c r="J109" s="28">
        <f t="shared" si="19"/>
        <v>0</v>
      </c>
      <c r="K109" s="28">
        <f t="shared" si="19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05'!K103</f>
        <v>0</v>
      </c>
      <c r="H110" s="27">
        <f>G110+'[2]BM 04'!H110</f>
        <v>0</v>
      </c>
      <c r="I110" s="28">
        <f t="shared" si="19"/>
        <v>616</v>
      </c>
      <c r="J110" s="28">
        <f t="shared" si="19"/>
        <v>0</v>
      </c>
      <c r="K110" s="28">
        <f t="shared" si="19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05'!K104</f>
        <v>0</v>
      </c>
      <c r="H111" s="27">
        <f>G111+'[2]BM 04'!H111</f>
        <v>0</v>
      </c>
      <c r="I111" s="28">
        <f t="shared" si="19"/>
        <v>1205.28</v>
      </c>
      <c r="J111" s="28">
        <f t="shared" si="19"/>
        <v>0</v>
      </c>
      <c r="K111" s="28">
        <f t="shared" si="19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05'!K105</f>
        <v>0</v>
      </c>
      <c r="H112" s="27">
        <f>G112+'[2]BM 04'!H112</f>
        <v>0</v>
      </c>
      <c r="I112" s="28">
        <f t="shared" si="19"/>
        <v>632.93999999999994</v>
      </c>
      <c r="J112" s="28">
        <f t="shared" si="19"/>
        <v>0</v>
      </c>
      <c r="K112" s="28">
        <f t="shared" si="19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05'!K106</f>
        <v>0</v>
      </c>
      <c r="H113" s="27">
        <f>G113+'[2]BM 04'!H113</f>
        <v>0</v>
      </c>
      <c r="I113" s="28">
        <f t="shared" si="19"/>
        <v>240.86</v>
      </c>
      <c r="J113" s="28">
        <f t="shared" si="19"/>
        <v>0</v>
      </c>
      <c r="K113" s="28">
        <f t="shared" si="19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05'!K107</f>
        <v>0</v>
      </c>
      <c r="H114" s="27">
        <f>G114+'[2]BM 04'!H114</f>
        <v>0</v>
      </c>
      <c r="I114" s="28">
        <f t="shared" si="19"/>
        <v>61.56</v>
      </c>
      <c r="J114" s="28">
        <f t="shared" si="19"/>
        <v>0</v>
      </c>
      <c r="K114" s="28">
        <f t="shared" si="19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05'!K108</f>
        <v>0</v>
      </c>
      <c r="H115" s="27">
        <f>G115+'[2]BM 04'!H115</f>
        <v>68</v>
      </c>
      <c r="I115" s="28">
        <f t="shared" si="19"/>
        <v>12512</v>
      </c>
      <c r="J115" s="28">
        <f t="shared" si="19"/>
        <v>0</v>
      </c>
      <c r="K115" s="28">
        <f t="shared" si="19"/>
        <v>12512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05'!K109</f>
        <v>0</v>
      </c>
      <c r="H116" s="27">
        <f>G116+'[2]BM 04'!H116</f>
        <v>0</v>
      </c>
      <c r="I116" s="28">
        <f t="shared" si="19"/>
        <v>2.96</v>
      </c>
      <c r="J116" s="28">
        <f t="shared" si="19"/>
        <v>0</v>
      </c>
      <c r="K116" s="28">
        <f t="shared" si="19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05'!K110</f>
        <v>0</v>
      </c>
      <c r="H117" s="27">
        <f>G117+'[2]BM 04'!H117</f>
        <v>0</v>
      </c>
      <c r="I117" s="28">
        <f t="shared" si="19"/>
        <v>738.72</v>
      </c>
      <c r="J117" s="28">
        <f t="shared" si="19"/>
        <v>0</v>
      </c>
      <c r="K117" s="28">
        <f t="shared" si="19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05'!K111</f>
        <v>0</v>
      </c>
      <c r="H118" s="27">
        <f>G118+'[2]BM 04'!H118</f>
        <v>0</v>
      </c>
      <c r="I118" s="28">
        <f t="shared" si="19"/>
        <v>71.25</v>
      </c>
      <c r="J118" s="28">
        <f t="shared" si="19"/>
        <v>0</v>
      </c>
      <c r="K118" s="28">
        <f t="shared" si="19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05'!K112</f>
        <v>0</v>
      </c>
      <c r="H119" s="27">
        <f>G119+'[2]BM 04'!H119</f>
        <v>0</v>
      </c>
      <c r="I119" s="28">
        <f t="shared" si="19"/>
        <v>25.92</v>
      </c>
      <c r="J119" s="28">
        <f t="shared" si="19"/>
        <v>0</v>
      </c>
      <c r="K119" s="28">
        <f t="shared" si="19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05'!K113</f>
        <v>0</v>
      </c>
      <c r="H120" s="27">
        <f>G120+'[2]BM 04'!H120</f>
        <v>0</v>
      </c>
      <c r="I120" s="28">
        <f t="shared" si="19"/>
        <v>15.52</v>
      </c>
      <c r="J120" s="28">
        <f t="shared" si="19"/>
        <v>0</v>
      </c>
      <c r="K120" s="28">
        <f t="shared" si="19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05'!K114</f>
        <v>0</v>
      </c>
      <c r="H121" s="27">
        <f>G121+'[2]BM 04'!H121</f>
        <v>61</v>
      </c>
      <c r="I121" s="28">
        <f t="shared" si="19"/>
        <v>11224</v>
      </c>
      <c r="J121" s="28">
        <f t="shared" si="19"/>
        <v>0</v>
      </c>
      <c r="K121" s="28">
        <f t="shared" si="19"/>
        <v>11224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05'!K115</f>
        <v>0</v>
      </c>
      <c r="H122" s="27">
        <f>G122+'[2]BM 04'!H122</f>
        <v>0</v>
      </c>
      <c r="I122" s="28">
        <f t="shared" si="19"/>
        <v>144.60000000000002</v>
      </c>
      <c r="J122" s="28">
        <f t="shared" si="19"/>
        <v>0</v>
      </c>
      <c r="K122" s="28">
        <f t="shared" si="19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05'!K116</f>
        <v>0</v>
      </c>
      <c r="H123" s="27">
        <f>G123+'[2]BM 04'!H123</f>
        <v>0</v>
      </c>
      <c r="I123" s="28">
        <f t="shared" si="19"/>
        <v>162.9</v>
      </c>
      <c r="J123" s="28">
        <f t="shared" si="19"/>
        <v>0</v>
      </c>
      <c r="K123" s="28">
        <f t="shared" si="19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05'!K117</f>
        <v>0</v>
      </c>
      <c r="H124" s="27">
        <f>G124+'[2]BM 04'!H124</f>
        <v>0</v>
      </c>
      <c r="I124" s="28">
        <f t="shared" si="19"/>
        <v>56.16</v>
      </c>
      <c r="J124" s="28">
        <f t="shared" si="19"/>
        <v>0</v>
      </c>
      <c r="K124" s="28">
        <f t="shared" si="19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05'!K118</f>
        <v>0</v>
      </c>
      <c r="H125" s="27">
        <f>G125+'[2]BM 04'!H125</f>
        <v>0</v>
      </c>
      <c r="I125" s="28">
        <f t="shared" ref="I125:K129" si="20">$E125*F125</f>
        <v>34.630000000000003</v>
      </c>
      <c r="J125" s="28">
        <f t="shared" si="20"/>
        <v>0</v>
      </c>
      <c r="K125" s="28">
        <f t="shared" si="20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05'!K119</f>
        <v>0</v>
      </c>
      <c r="H126" s="27">
        <f>G126+'[2]BM 04'!H126</f>
        <v>0</v>
      </c>
      <c r="I126" s="28">
        <f t="shared" si="20"/>
        <v>22.72</v>
      </c>
      <c r="J126" s="28">
        <f t="shared" si="20"/>
        <v>0</v>
      </c>
      <c r="K126" s="28">
        <f t="shared" si="20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05'!K120</f>
        <v>0</v>
      </c>
      <c r="H127" s="27">
        <f>G127+'[2]BM 04'!H127</f>
        <v>0</v>
      </c>
      <c r="I127" s="28">
        <f t="shared" si="20"/>
        <v>5.94</v>
      </c>
      <c r="J127" s="28">
        <f t="shared" si="20"/>
        <v>0</v>
      </c>
      <c r="K127" s="28">
        <f t="shared" si="20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05'!K121</f>
        <v>0</v>
      </c>
      <c r="H128" s="27">
        <f>G128+'[2]BM 04'!H128</f>
        <v>0</v>
      </c>
      <c r="I128" s="28">
        <f t="shared" si="20"/>
        <v>181.98</v>
      </c>
      <c r="J128" s="28">
        <f t="shared" si="20"/>
        <v>0</v>
      </c>
      <c r="K128" s="28">
        <f t="shared" si="20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05'!K122</f>
        <v>0</v>
      </c>
      <c r="H129" s="27">
        <f>G129+'[2]BM 04'!H129</f>
        <v>11</v>
      </c>
      <c r="I129" s="28">
        <f t="shared" si="20"/>
        <v>5336</v>
      </c>
      <c r="J129" s="28">
        <f t="shared" si="20"/>
        <v>0</v>
      </c>
      <c r="K129" s="28">
        <f t="shared" si="20"/>
        <v>2024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05'!K124</f>
        <v>0</v>
      </c>
      <c r="H131" s="27">
        <f>G131+'[2]BM 04'!H131</f>
        <v>0</v>
      </c>
      <c r="I131" s="28">
        <f t="shared" ref="I131:K134" si="21">$E131*F131</f>
        <v>408.32</v>
      </c>
      <c r="J131" s="28">
        <f t="shared" si="21"/>
        <v>0</v>
      </c>
      <c r="K131" s="28">
        <f t="shared" si="21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05'!K125</f>
        <v>0</v>
      </c>
      <c r="H132" s="27">
        <f>G132+'[2]BM 04'!H132</f>
        <v>0</v>
      </c>
      <c r="I132" s="28">
        <f t="shared" si="21"/>
        <v>235.01</v>
      </c>
      <c r="J132" s="28">
        <f t="shared" si="21"/>
        <v>0</v>
      </c>
      <c r="K132" s="28">
        <f t="shared" si="21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05'!K126</f>
        <v>0</v>
      </c>
      <c r="H133" s="27">
        <f>G133+'[2]BM 04'!H133</f>
        <v>0</v>
      </c>
      <c r="I133" s="28">
        <f t="shared" si="21"/>
        <v>165.94</v>
      </c>
      <c r="J133" s="28">
        <f t="shared" si="21"/>
        <v>0</v>
      </c>
      <c r="K133" s="28">
        <f t="shared" si="21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05'!K127</f>
        <v>0</v>
      </c>
      <c r="H134" s="27">
        <f>G134+'[2]BM 04'!H134</f>
        <v>0</v>
      </c>
      <c r="I134" s="28">
        <f t="shared" si="21"/>
        <v>61.63</v>
      </c>
      <c r="J134" s="28">
        <f t="shared" si="21"/>
        <v>0</v>
      </c>
      <c r="K134" s="28">
        <f t="shared" si="21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408.32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05'!K129</f>
        <v>0</v>
      </c>
      <c r="H136" s="27">
        <f>G136+'[2]BM 04'!H136</f>
        <v>1</v>
      </c>
      <c r="I136" s="28">
        <f t="shared" ref="I136:K142" si="22">$E136*F136</f>
        <v>816.64</v>
      </c>
      <c r="J136" s="28">
        <f t="shared" si="22"/>
        <v>0</v>
      </c>
      <c r="K136" s="28">
        <f t="shared" si="22"/>
        <v>408.32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05'!K130</f>
        <v>0</v>
      </c>
      <c r="H137" s="27">
        <f>G137+'[2]BM 04'!H137</f>
        <v>0</v>
      </c>
      <c r="I137" s="28">
        <f t="shared" si="22"/>
        <v>352.6</v>
      </c>
      <c r="J137" s="28">
        <f t="shared" si="22"/>
        <v>0</v>
      </c>
      <c r="K137" s="28">
        <f t="shared" si="2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05'!K131</f>
        <v>0</v>
      </c>
      <c r="H138" s="27">
        <f>G138+'[2]BM 04'!H138</f>
        <v>0</v>
      </c>
      <c r="I138" s="28">
        <f t="shared" si="22"/>
        <v>184.89000000000001</v>
      </c>
      <c r="J138" s="28">
        <f t="shared" si="22"/>
        <v>0</v>
      </c>
      <c r="K138" s="28">
        <f t="shared" si="2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05'!K132</f>
        <v>0</v>
      </c>
      <c r="H139" s="27">
        <f>G139+'[2]BM 04'!H139</f>
        <v>1</v>
      </c>
      <c r="I139" s="28">
        <f t="shared" si="22"/>
        <v>165.94</v>
      </c>
      <c r="J139" s="28">
        <f t="shared" si="22"/>
        <v>0</v>
      </c>
      <c r="K139" s="28">
        <f t="shared" si="22"/>
        <v>82.97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05'!K133</f>
        <v>0</v>
      </c>
      <c r="H140" s="27">
        <f>G140+'[2]BM 04'!H140</f>
        <v>10</v>
      </c>
      <c r="I140" s="28">
        <f t="shared" si="22"/>
        <v>95.9</v>
      </c>
      <c r="J140" s="28">
        <f t="shared" si="22"/>
        <v>0</v>
      </c>
      <c r="K140" s="28">
        <f t="shared" si="22"/>
        <v>95.9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05'!K134</f>
        <v>0</v>
      </c>
      <c r="H141" s="27">
        <f>G141+'[2]BM 04'!H141</f>
        <v>0</v>
      </c>
      <c r="I141" s="28">
        <f t="shared" si="22"/>
        <v>147</v>
      </c>
      <c r="J141" s="28">
        <f t="shared" si="22"/>
        <v>0</v>
      </c>
      <c r="K141" s="28">
        <f t="shared" si="2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05'!K135</f>
        <v>0</v>
      </c>
      <c r="H142" s="27">
        <f>G142+'[2]BM 04'!H142</f>
        <v>0</v>
      </c>
      <c r="I142" s="28">
        <f t="shared" si="22"/>
        <v>215.45000000000002</v>
      </c>
      <c r="J142" s="28">
        <f t="shared" si="22"/>
        <v>0</v>
      </c>
      <c r="K142" s="28">
        <f t="shared" si="2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05'!K137</f>
        <v>0</v>
      </c>
      <c r="H144" s="27">
        <f>G144+'[2]BM 04'!H144</f>
        <v>0</v>
      </c>
      <c r="I144" s="28">
        <f t="shared" ref="I144:K154" si="23">$E144*F144</f>
        <v>1122.6600000000001</v>
      </c>
      <c r="J144" s="28">
        <f t="shared" si="23"/>
        <v>0</v>
      </c>
      <c r="K144" s="28">
        <f t="shared" si="2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05'!K138</f>
        <v>0</v>
      </c>
      <c r="H145" s="27">
        <f>G145+'[2]BM 04'!H145</f>
        <v>0</v>
      </c>
      <c r="I145" s="28">
        <f t="shared" si="23"/>
        <v>1325.3899999999999</v>
      </c>
      <c r="J145" s="28">
        <f t="shared" si="23"/>
        <v>0</v>
      </c>
      <c r="K145" s="28">
        <f t="shared" si="2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05'!K139</f>
        <v>0</v>
      </c>
      <c r="H146" s="27">
        <f>G146+'[2]BM 04'!H146</f>
        <v>0</v>
      </c>
      <c r="I146" s="28">
        <f t="shared" si="23"/>
        <v>140.57999999999998</v>
      </c>
      <c r="J146" s="28">
        <f t="shared" si="23"/>
        <v>0</v>
      </c>
      <c r="K146" s="28">
        <f t="shared" si="2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05'!K140</f>
        <v>0</v>
      </c>
      <c r="H147" s="27">
        <f>G147+'[2]BM 04'!H147</f>
        <v>0</v>
      </c>
      <c r="I147" s="28">
        <f t="shared" si="23"/>
        <v>835.66</v>
      </c>
      <c r="J147" s="28">
        <f t="shared" si="23"/>
        <v>0</v>
      </c>
      <c r="K147" s="28">
        <f t="shared" si="2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05'!K141</f>
        <v>0</v>
      </c>
      <c r="H148" s="27">
        <f>G148+'[2]BM 04'!H148</f>
        <v>0</v>
      </c>
      <c r="I148" s="28">
        <f t="shared" si="23"/>
        <v>863.64</v>
      </c>
      <c r="J148" s="28">
        <f t="shared" si="23"/>
        <v>0</v>
      </c>
      <c r="K148" s="28">
        <f t="shared" si="2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05'!K142</f>
        <v>0</v>
      </c>
      <c r="H149" s="27">
        <f>G149+'[2]BM 04'!H149</f>
        <v>0</v>
      </c>
      <c r="I149" s="28">
        <f t="shared" si="23"/>
        <v>497.35</v>
      </c>
      <c r="J149" s="28">
        <f t="shared" si="23"/>
        <v>0</v>
      </c>
      <c r="K149" s="28">
        <f t="shared" si="2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05'!K143</f>
        <v>0</v>
      </c>
      <c r="H150" s="27">
        <f>G150+'[2]BM 04'!H150</f>
        <v>0</v>
      </c>
      <c r="I150" s="28">
        <f t="shared" si="23"/>
        <v>284.01</v>
      </c>
      <c r="J150" s="28">
        <f t="shared" si="23"/>
        <v>0</v>
      </c>
      <c r="K150" s="28">
        <f t="shared" si="2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05'!K144</f>
        <v>0</v>
      </c>
      <c r="H151" s="27">
        <f>G151+'[2]BM 04'!H151</f>
        <v>0</v>
      </c>
      <c r="I151" s="28">
        <f t="shared" si="23"/>
        <v>9.86</v>
      </c>
      <c r="J151" s="28">
        <f t="shared" si="23"/>
        <v>0</v>
      </c>
      <c r="K151" s="28">
        <f t="shared" si="2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05'!K145</f>
        <v>0</v>
      </c>
      <c r="H152" s="27">
        <f>G152+'[2]BM 04'!H152</f>
        <v>0</v>
      </c>
      <c r="I152" s="28">
        <f t="shared" si="23"/>
        <v>318.08</v>
      </c>
      <c r="J152" s="28">
        <f t="shared" si="23"/>
        <v>0</v>
      </c>
      <c r="K152" s="28">
        <f t="shared" si="2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05'!K146</f>
        <v>0</v>
      </c>
      <c r="H153" s="27">
        <f>G153+'[2]BM 04'!H153</f>
        <v>0</v>
      </c>
      <c r="I153" s="28">
        <f t="shared" si="23"/>
        <v>161.66999999999999</v>
      </c>
      <c r="J153" s="28">
        <f t="shared" si="23"/>
        <v>0</v>
      </c>
      <c r="K153" s="28">
        <f t="shared" si="2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05'!K147</f>
        <v>0</v>
      </c>
      <c r="H154" s="27">
        <f>G154+'[2]BM 04'!H154</f>
        <v>0</v>
      </c>
      <c r="I154" s="28">
        <f t="shared" si="23"/>
        <v>542.01</v>
      </c>
      <c r="J154" s="28">
        <f t="shared" si="23"/>
        <v>0</v>
      </c>
      <c r="K154" s="28">
        <f t="shared" si="2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05'!K150</f>
        <v>0</v>
      </c>
      <c r="H157" s="27">
        <f>G157+'[2]BM 04'!H157</f>
        <v>0</v>
      </c>
      <c r="I157" s="28">
        <f t="shared" ref="I157:K172" si="24">$E157*F157</f>
        <v>351.46</v>
      </c>
      <c r="J157" s="28">
        <f t="shared" si="24"/>
        <v>0</v>
      </c>
      <c r="K157" s="28">
        <f t="shared" si="24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05'!K151</f>
        <v>0</v>
      </c>
      <c r="H158" s="27">
        <f>G158+'[2]BM 04'!H158</f>
        <v>0</v>
      </c>
      <c r="I158" s="28">
        <f t="shared" si="24"/>
        <v>9.44</v>
      </c>
      <c r="J158" s="28">
        <f t="shared" si="24"/>
        <v>0</v>
      </c>
      <c r="K158" s="28">
        <f t="shared" si="24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05'!K152</f>
        <v>0</v>
      </c>
      <c r="H159" s="27">
        <f>G159+'[2]BM 04'!H159</f>
        <v>0</v>
      </c>
      <c r="I159" s="28">
        <f t="shared" si="24"/>
        <v>1171.04</v>
      </c>
      <c r="J159" s="28">
        <f t="shared" si="24"/>
        <v>0</v>
      </c>
      <c r="K159" s="28">
        <f t="shared" si="24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05'!K153</f>
        <v>0</v>
      </c>
      <c r="H160" s="27">
        <f>G160+'[2]BM 04'!H160</f>
        <v>0</v>
      </c>
      <c r="I160" s="28">
        <f t="shared" si="24"/>
        <v>305.85000000000002</v>
      </c>
      <c r="J160" s="28">
        <f t="shared" si="24"/>
        <v>0</v>
      </c>
      <c r="K160" s="28">
        <f t="shared" si="24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05'!K154</f>
        <v>0</v>
      </c>
      <c r="H161" s="27">
        <f>G161+'[2]BM 04'!H161</f>
        <v>0</v>
      </c>
      <c r="I161" s="28">
        <f t="shared" si="24"/>
        <v>1438.44</v>
      </c>
      <c r="J161" s="28">
        <f t="shared" si="24"/>
        <v>0</v>
      </c>
      <c r="K161" s="28">
        <f t="shared" si="24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05'!K155</f>
        <v>0</v>
      </c>
      <c r="H162" s="27">
        <f>G162+'[2]BM 04'!H162</f>
        <v>0</v>
      </c>
      <c r="I162" s="28">
        <f t="shared" si="24"/>
        <v>2430.9</v>
      </c>
      <c r="J162" s="28">
        <f t="shared" si="24"/>
        <v>0</v>
      </c>
      <c r="K162" s="28">
        <f t="shared" si="24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05'!K156</f>
        <v>0</v>
      </c>
      <c r="H163" s="27">
        <f>G163+'[2]BM 04'!H163</f>
        <v>0</v>
      </c>
      <c r="I163" s="28">
        <f t="shared" si="24"/>
        <v>1594.6000000000001</v>
      </c>
      <c r="J163" s="28">
        <f t="shared" si="24"/>
        <v>0</v>
      </c>
      <c r="K163" s="28">
        <f t="shared" si="24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05'!K157</f>
        <v>0</v>
      </c>
      <c r="H164" s="27">
        <f>G164+'[2]BM 04'!H164</f>
        <v>0</v>
      </c>
      <c r="I164" s="28">
        <f t="shared" si="24"/>
        <v>594.57999999999993</v>
      </c>
      <c r="J164" s="28">
        <f t="shared" si="24"/>
        <v>0</v>
      </c>
      <c r="K164" s="28">
        <f t="shared" si="24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05'!K158</f>
        <v>0</v>
      </c>
      <c r="H165" s="27">
        <f>G165+'[2]BM 04'!H165</f>
        <v>0</v>
      </c>
      <c r="I165" s="28">
        <f t="shared" si="24"/>
        <v>1009.45</v>
      </c>
      <c r="J165" s="28">
        <f t="shared" si="24"/>
        <v>0</v>
      </c>
      <c r="K165" s="28">
        <f t="shared" si="24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05'!K159</f>
        <v>0</v>
      </c>
      <c r="H166" s="27">
        <f>G166+'[2]BM 04'!H166</f>
        <v>0</v>
      </c>
      <c r="I166" s="28">
        <f t="shared" si="24"/>
        <v>598.77</v>
      </c>
      <c r="J166" s="28">
        <f t="shared" si="24"/>
        <v>0</v>
      </c>
      <c r="K166" s="28">
        <f t="shared" si="24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05'!K160</f>
        <v>0</v>
      </c>
      <c r="H167" s="27">
        <f>G167+'[2]BM 04'!H167</f>
        <v>0</v>
      </c>
      <c r="I167" s="28">
        <f t="shared" si="24"/>
        <v>5320.26</v>
      </c>
      <c r="J167" s="28">
        <f t="shared" si="24"/>
        <v>0</v>
      </c>
      <c r="K167" s="28">
        <f t="shared" si="24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05'!K161</f>
        <v>0</v>
      </c>
      <c r="H168" s="27">
        <f>G168+'[2]BM 04'!H168</f>
        <v>0</v>
      </c>
      <c r="I168" s="28">
        <f t="shared" si="24"/>
        <v>1008.4230000000001</v>
      </c>
      <c r="J168" s="28">
        <f t="shared" si="24"/>
        <v>0</v>
      </c>
      <c r="K168" s="28">
        <f t="shared" si="24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05'!K162</f>
        <v>0</v>
      </c>
      <c r="H169" s="27">
        <f>G169+'[2]BM 04'!H169</f>
        <v>0</v>
      </c>
      <c r="I169" s="28">
        <f t="shared" si="24"/>
        <v>2264.808</v>
      </c>
      <c r="J169" s="28">
        <f t="shared" si="24"/>
        <v>0</v>
      </c>
      <c r="K169" s="28">
        <f t="shared" si="24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05'!K163</f>
        <v>0</v>
      </c>
      <c r="H170" s="27">
        <f>G170+'[2]BM 04'!H170</f>
        <v>0</v>
      </c>
      <c r="I170" s="28">
        <f t="shared" si="24"/>
        <v>715.99</v>
      </c>
      <c r="J170" s="28">
        <f t="shared" si="24"/>
        <v>0</v>
      </c>
      <c r="K170" s="28">
        <f t="shared" si="24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05'!K164</f>
        <v>0</v>
      </c>
      <c r="H171" s="27">
        <f>G171+'[2]BM 04'!H171</f>
        <v>0</v>
      </c>
      <c r="I171" s="28">
        <f t="shared" si="24"/>
        <v>2123.52</v>
      </c>
      <c r="J171" s="28">
        <f t="shared" si="24"/>
        <v>0</v>
      </c>
      <c r="K171" s="28">
        <f t="shared" si="24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05'!K165</f>
        <v>0</v>
      </c>
      <c r="H172" s="27">
        <f>G172+'[2]BM 04'!H172</f>
        <v>0</v>
      </c>
      <c r="I172" s="28">
        <f t="shared" si="24"/>
        <v>550.42000000000007</v>
      </c>
      <c r="J172" s="28">
        <f t="shared" si="24"/>
        <v>0</v>
      </c>
      <c r="K172" s="28">
        <f t="shared" si="24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05'!K166</f>
        <v>0</v>
      </c>
      <c r="H173" s="27">
        <f>G173+'[2]BM 04'!H173</f>
        <v>0</v>
      </c>
      <c r="I173" s="28">
        <f t="shared" ref="I173:K176" si="25">$E173*F173</f>
        <v>181.76</v>
      </c>
      <c r="J173" s="28">
        <f t="shared" si="25"/>
        <v>0</v>
      </c>
      <c r="K173" s="28">
        <f t="shared" si="25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05'!K167</f>
        <v>0</v>
      </c>
      <c r="H174" s="27">
        <f>G174+'[2]BM 04'!H174</f>
        <v>0</v>
      </c>
      <c r="I174" s="28">
        <f t="shared" si="25"/>
        <v>770.40000000000009</v>
      </c>
      <c r="J174" s="28">
        <f t="shared" si="25"/>
        <v>0</v>
      </c>
      <c r="K174" s="28">
        <f t="shared" si="25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05'!K168</f>
        <v>0</v>
      </c>
      <c r="H175" s="27">
        <f>G175+'[2]BM 04'!H175</f>
        <v>0</v>
      </c>
      <c r="I175" s="28">
        <f t="shared" si="25"/>
        <v>152.56</v>
      </c>
      <c r="J175" s="28">
        <f t="shared" si="25"/>
        <v>0</v>
      </c>
      <c r="K175" s="28">
        <f t="shared" si="25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05'!K169</f>
        <v>0</v>
      </c>
      <c r="H176" s="27">
        <f>G176+'[2]BM 04'!H176</f>
        <v>0</v>
      </c>
      <c r="I176" s="28">
        <f t="shared" si="25"/>
        <v>867.48</v>
      </c>
      <c r="J176" s="28">
        <f t="shared" si="25"/>
        <v>0</v>
      </c>
      <c r="K176" s="28">
        <f t="shared" si="25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05'!K171</f>
        <v>0</v>
      </c>
      <c r="H178" s="27">
        <f>G178+'[2]BM 04'!H178</f>
        <v>0</v>
      </c>
      <c r="I178" s="28">
        <f t="shared" ref="I178:K191" si="26">$E178*F178</f>
        <v>1380.75</v>
      </c>
      <c r="J178" s="28">
        <f t="shared" si="26"/>
        <v>0</v>
      </c>
      <c r="K178" s="28">
        <f t="shared" si="26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05'!K172</f>
        <v>0</v>
      </c>
      <c r="H179" s="27">
        <f>G179+'[2]BM 04'!H179</f>
        <v>0</v>
      </c>
      <c r="I179" s="28">
        <f t="shared" si="26"/>
        <v>74.37</v>
      </c>
      <c r="J179" s="28">
        <f t="shared" si="26"/>
        <v>0</v>
      </c>
      <c r="K179" s="28">
        <f t="shared" si="26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05'!K173</f>
        <v>0</v>
      </c>
      <c r="H180" s="27">
        <f>G180+'[2]BM 04'!H180</f>
        <v>0</v>
      </c>
      <c r="I180" s="28">
        <f t="shared" si="26"/>
        <v>45.19</v>
      </c>
      <c r="J180" s="28">
        <f t="shared" si="26"/>
        <v>0</v>
      </c>
      <c r="K180" s="28">
        <f t="shared" si="26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05'!K174</f>
        <v>0</v>
      </c>
      <c r="H181" s="27">
        <f>G181+'[2]BM 04'!H181</f>
        <v>0</v>
      </c>
      <c r="I181" s="28">
        <f t="shared" si="26"/>
        <v>11.73</v>
      </c>
      <c r="J181" s="28">
        <f t="shared" si="26"/>
        <v>0</v>
      </c>
      <c r="K181" s="28">
        <f t="shared" si="26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05'!K175</f>
        <v>0</v>
      </c>
      <c r="H182" s="27">
        <f>G182+'[2]BM 04'!H182</f>
        <v>0</v>
      </c>
      <c r="I182" s="28">
        <f t="shared" si="26"/>
        <v>1438.95</v>
      </c>
      <c r="J182" s="28">
        <f t="shared" si="26"/>
        <v>0</v>
      </c>
      <c r="K182" s="28">
        <f t="shared" si="26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05'!K176</f>
        <v>0</v>
      </c>
      <c r="H183" s="27">
        <f>G183+'[2]BM 04'!H183</f>
        <v>0</v>
      </c>
      <c r="I183" s="28">
        <f t="shared" si="26"/>
        <v>95.64</v>
      </c>
      <c r="J183" s="28">
        <f t="shared" si="26"/>
        <v>0</v>
      </c>
      <c r="K183" s="28">
        <f t="shared" si="26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05'!K177</f>
        <v>0</v>
      </c>
      <c r="H184" s="27">
        <f>G184+'[2]BM 04'!H184</f>
        <v>0</v>
      </c>
      <c r="I184" s="28">
        <f t="shared" si="26"/>
        <v>230.64</v>
      </c>
      <c r="J184" s="28">
        <f t="shared" si="26"/>
        <v>0</v>
      </c>
      <c r="K184" s="28">
        <f t="shared" si="26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05'!K178</f>
        <v>0</v>
      </c>
      <c r="H185" s="27">
        <f>G185+'[2]BM 04'!H185</f>
        <v>0</v>
      </c>
      <c r="I185" s="28">
        <f t="shared" si="26"/>
        <v>307.66000000000003</v>
      </c>
      <c r="J185" s="28">
        <f t="shared" si="26"/>
        <v>0</v>
      </c>
      <c r="K185" s="28">
        <f t="shared" si="26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05'!K179</f>
        <v>0</v>
      </c>
      <c r="H186" s="27">
        <f>G186+'[2]BM 04'!H186</f>
        <v>0</v>
      </c>
      <c r="I186" s="28">
        <f t="shared" si="26"/>
        <v>195.98</v>
      </c>
      <c r="J186" s="28">
        <f t="shared" si="26"/>
        <v>0</v>
      </c>
      <c r="K186" s="28">
        <f t="shared" si="26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05'!K180</f>
        <v>0</v>
      </c>
      <c r="H187" s="27">
        <f>G187+'[2]BM 04'!H187</f>
        <v>0</v>
      </c>
      <c r="I187" s="28">
        <f t="shared" si="26"/>
        <v>65.16</v>
      </c>
      <c r="J187" s="28">
        <f t="shared" si="26"/>
        <v>0</v>
      </c>
      <c r="K187" s="28">
        <f t="shared" si="26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05'!K181</f>
        <v>0</v>
      </c>
      <c r="H188" s="27">
        <f>G188+'[2]BM 04'!H188</f>
        <v>0</v>
      </c>
      <c r="I188" s="28">
        <f t="shared" si="26"/>
        <v>301.19</v>
      </c>
      <c r="J188" s="28">
        <f t="shared" si="26"/>
        <v>0</v>
      </c>
      <c r="K188" s="28">
        <f t="shared" si="26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05'!K182</f>
        <v>0</v>
      </c>
      <c r="H189" s="27">
        <f>G189+'[2]BM 04'!H189</f>
        <v>0</v>
      </c>
      <c r="I189" s="28">
        <f t="shared" si="26"/>
        <v>80.14</v>
      </c>
      <c r="J189" s="28">
        <f t="shared" si="26"/>
        <v>0</v>
      </c>
      <c r="K189" s="28">
        <f t="shared" si="26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05'!K183</f>
        <v>0</v>
      </c>
      <c r="H190" s="27">
        <f>G190+'[2]BM 04'!H190</f>
        <v>0</v>
      </c>
      <c r="I190" s="28">
        <f t="shared" si="26"/>
        <v>41.3</v>
      </c>
      <c r="J190" s="28">
        <f t="shared" si="26"/>
        <v>0</v>
      </c>
      <c r="K190" s="28">
        <f t="shared" si="26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05'!K184</f>
        <v>0</v>
      </c>
      <c r="H191" s="27">
        <f>G191+'[2]BM 04'!H191</f>
        <v>0</v>
      </c>
      <c r="I191" s="28">
        <f t="shared" si="26"/>
        <v>56.5</v>
      </c>
      <c r="J191" s="28">
        <f t="shared" si="26"/>
        <v>0</v>
      </c>
      <c r="K191" s="28">
        <f t="shared" si="26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1430.24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05'!K186</f>
        <v>0</v>
      </c>
      <c r="H193" s="27">
        <f>G193+'[2]BM 04'!H193</f>
        <v>2</v>
      </c>
      <c r="I193" s="28">
        <f t="shared" ref="I193:K200" si="27">$E193*F193</f>
        <v>135.52000000000001</v>
      </c>
      <c r="J193" s="28">
        <f t="shared" si="27"/>
        <v>0</v>
      </c>
      <c r="K193" s="28">
        <f t="shared" si="27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05'!K187</f>
        <v>0</v>
      </c>
      <c r="H194" s="27">
        <f>G194+'[2]BM 04'!H194</f>
        <v>0</v>
      </c>
      <c r="I194" s="28">
        <f t="shared" si="27"/>
        <v>1265.05</v>
      </c>
      <c r="J194" s="28">
        <f t="shared" si="27"/>
        <v>0</v>
      </c>
      <c r="K194" s="28">
        <f t="shared" si="27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05'!K188</f>
        <v>0</v>
      </c>
      <c r="H195" s="27">
        <f>G195+'[2]BM 04'!H195</f>
        <v>16</v>
      </c>
      <c r="I195" s="28">
        <f t="shared" si="27"/>
        <v>1294.72</v>
      </c>
      <c r="J195" s="28">
        <f t="shared" si="27"/>
        <v>0</v>
      </c>
      <c r="K195" s="28">
        <f t="shared" si="27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05'!K189</f>
        <v>0</v>
      </c>
      <c r="H196" s="27">
        <f>G196+'[2]BM 04'!H196</f>
        <v>0</v>
      </c>
      <c r="I196" s="28">
        <f t="shared" si="27"/>
        <v>6864.26</v>
      </c>
      <c r="J196" s="28">
        <f t="shared" si="27"/>
        <v>0</v>
      </c>
      <c r="K196" s="28">
        <f t="shared" si="27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05'!K190</f>
        <v>0</v>
      </c>
      <c r="H197" s="27">
        <f>G197+'[2]BM 04'!H197</f>
        <v>0</v>
      </c>
      <c r="I197" s="28">
        <f t="shared" si="27"/>
        <v>45.19</v>
      </c>
      <c r="J197" s="28">
        <f t="shared" si="27"/>
        <v>0</v>
      </c>
      <c r="K197" s="28">
        <f t="shared" si="27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05'!K191</f>
        <v>0</v>
      </c>
      <c r="H198" s="27">
        <f>G198+'[2]BM 04'!H198</f>
        <v>0</v>
      </c>
      <c r="I198" s="28">
        <f t="shared" si="27"/>
        <v>11.73</v>
      </c>
      <c r="J198" s="28">
        <f t="shared" si="27"/>
        <v>0</v>
      </c>
      <c r="K198" s="28">
        <f t="shared" si="27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05'!K192</f>
        <v>0</v>
      </c>
      <c r="H199" s="27">
        <f>G199+'[2]BM 04'!H199</f>
        <v>0</v>
      </c>
      <c r="I199" s="28">
        <f t="shared" si="27"/>
        <v>82.6</v>
      </c>
      <c r="J199" s="28">
        <f t="shared" si="27"/>
        <v>0</v>
      </c>
      <c r="K199" s="28">
        <f t="shared" si="27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05'!K193</f>
        <v>0</v>
      </c>
      <c r="H200" s="27">
        <f>G200+'[2]BM 04'!H200</f>
        <v>0</v>
      </c>
      <c r="I200" s="28">
        <f t="shared" si="27"/>
        <v>344.07</v>
      </c>
      <c r="J200" s="28">
        <f t="shared" si="27"/>
        <v>0</v>
      </c>
      <c r="K200" s="28">
        <f t="shared" si="27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05'!K195</f>
        <v>0</v>
      </c>
      <c r="H202" s="27">
        <f>G202+'[2]BM 04'!H202</f>
        <v>34</v>
      </c>
      <c r="I202" s="28">
        <f t="shared" ref="I202:K205" si="28">$E202*F202</f>
        <v>4535.9399999999996</v>
      </c>
      <c r="J202" s="28">
        <f t="shared" si="28"/>
        <v>0</v>
      </c>
      <c r="K202" s="28">
        <f t="shared" si="28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05'!K196</f>
        <v>0</v>
      </c>
      <c r="H203" s="27">
        <f>G203+'[2]BM 04'!H203</f>
        <v>0</v>
      </c>
      <c r="I203" s="28">
        <f t="shared" si="28"/>
        <v>629.15</v>
      </c>
      <c r="J203" s="28">
        <f t="shared" si="28"/>
        <v>0</v>
      </c>
      <c r="K203" s="28">
        <f t="shared" si="28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05'!K197</f>
        <v>0</v>
      </c>
      <c r="H204" s="27">
        <f>G204+'[2]BM 04'!H204</f>
        <v>34</v>
      </c>
      <c r="I204" s="28">
        <f t="shared" si="28"/>
        <v>2589.1000000000004</v>
      </c>
      <c r="J204" s="28">
        <f t="shared" si="28"/>
        <v>0</v>
      </c>
      <c r="K204" s="28">
        <f t="shared" si="28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05'!K198</f>
        <v>0</v>
      </c>
      <c r="H205" s="27">
        <f>G205+'[2]BM 04'!H205</f>
        <v>5</v>
      </c>
      <c r="I205" s="28">
        <f t="shared" si="28"/>
        <v>388.8</v>
      </c>
      <c r="J205" s="28">
        <f t="shared" si="28"/>
        <v>0</v>
      </c>
      <c r="K205" s="28">
        <f t="shared" si="28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17417.699999999997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05'!K200</f>
        <v>0</v>
      </c>
      <c r="H207" s="27">
        <f>G207+'[2]BM 04'!H207</f>
        <v>17</v>
      </c>
      <c r="I207" s="28">
        <f t="shared" ref="I207:K211" si="29">$E207*F207</f>
        <v>2723.04</v>
      </c>
      <c r="J207" s="28">
        <f t="shared" si="29"/>
        <v>0</v>
      </c>
      <c r="K207" s="28">
        <f t="shared" si="29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05'!K201</f>
        <v>0</v>
      </c>
      <c r="H208" s="27">
        <f>G208+'[2]BM 04'!H208</f>
        <v>0</v>
      </c>
      <c r="I208" s="28">
        <f t="shared" si="29"/>
        <v>1292.912</v>
      </c>
      <c r="J208" s="28">
        <f t="shared" si="29"/>
        <v>0</v>
      </c>
      <c r="K208" s="28">
        <f t="shared" si="29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05'!K202</f>
        <v>0</v>
      </c>
      <c r="H209" s="27">
        <f>G209+'[2]BM 04'!H209</f>
        <v>152.5</v>
      </c>
      <c r="I209" s="28">
        <f t="shared" si="29"/>
        <v>1579.8999999999999</v>
      </c>
      <c r="J209" s="28">
        <f t="shared" si="29"/>
        <v>0</v>
      </c>
      <c r="K209" s="28">
        <f t="shared" si="29"/>
        <v>1579.8999999999999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05'!K203</f>
        <v>0</v>
      </c>
      <c r="H210" s="27">
        <f>G210+'[2]BM 04'!H210</f>
        <v>1</v>
      </c>
      <c r="I210" s="28">
        <f t="shared" si="29"/>
        <v>7371.21</v>
      </c>
      <c r="J210" s="28">
        <f t="shared" si="29"/>
        <v>0</v>
      </c>
      <c r="K210" s="28">
        <f t="shared" si="29"/>
        <v>7371.21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05'!K204</f>
        <v>0</v>
      </c>
      <c r="H211" s="27">
        <f>G211+'[2]BM 04'!H211</f>
        <v>1</v>
      </c>
      <c r="I211" s="28">
        <f t="shared" si="29"/>
        <v>5894.83</v>
      </c>
      <c r="J211" s="28">
        <f t="shared" si="29"/>
        <v>0</v>
      </c>
      <c r="K211" s="28">
        <f t="shared" si="29"/>
        <v>5894.83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05'!K206</f>
        <v>0</v>
      </c>
      <c r="H213" s="27">
        <f>G213+'[2]BM 04'!H213</f>
        <v>0</v>
      </c>
      <c r="I213" s="28">
        <f>$E213*F213</f>
        <v>957.6</v>
      </c>
      <c r="J213" s="28">
        <f t="shared" ref="J213:K215" si="30">$E213*G213</f>
        <v>0</v>
      </c>
      <c r="K213" s="28">
        <f t="shared" si="30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05'!K207</f>
        <v>0</v>
      </c>
      <c r="H214" s="27">
        <f>G214+'[2]BM 04'!H214</f>
        <v>0</v>
      </c>
      <c r="I214" s="28">
        <f t="shared" ref="I214:I215" si="31">$E214*F214</f>
        <v>54.36</v>
      </c>
      <c r="J214" s="28">
        <f t="shared" si="30"/>
        <v>0</v>
      </c>
      <c r="K214" s="28">
        <f t="shared" si="30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05'!K208</f>
        <v>0</v>
      </c>
      <c r="H215" s="27">
        <f>G215+'[2]BM 04'!H215</f>
        <v>0</v>
      </c>
      <c r="I215" s="28">
        <f t="shared" si="31"/>
        <v>489.79999999999995</v>
      </c>
      <c r="J215" s="28">
        <f t="shared" si="30"/>
        <v>0</v>
      </c>
      <c r="K215" s="28">
        <f t="shared" si="30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05'!K210</f>
        <v>0</v>
      </c>
      <c r="H217" s="27">
        <f>G217+'[2]BM 04'!H217</f>
        <v>0</v>
      </c>
      <c r="I217" s="28">
        <f>$E217*F217</f>
        <v>250.53</v>
      </c>
      <c r="J217" s="28">
        <f t="shared" ref="J217:K222" si="32">$E217*G217</f>
        <v>0</v>
      </c>
      <c r="K217" s="28">
        <f t="shared" si="32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05'!K211</f>
        <v>0</v>
      </c>
      <c r="H218" s="27">
        <f>G218+'[2]BM 04'!H218</f>
        <v>0</v>
      </c>
      <c r="I218" s="28">
        <f t="shared" ref="I218:I222" si="33">$E218*F218</f>
        <v>29.96</v>
      </c>
      <c r="J218" s="28">
        <f t="shared" si="32"/>
        <v>0</v>
      </c>
      <c r="K218" s="28">
        <f t="shared" si="32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05'!K212</f>
        <v>0</v>
      </c>
      <c r="H219" s="27">
        <f>G219+'[2]BM 04'!H219</f>
        <v>0</v>
      </c>
      <c r="I219" s="28">
        <f t="shared" si="33"/>
        <v>35.880000000000003</v>
      </c>
      <c r="J219" s="28">
        <f t="shared" si="32"/>
        <v>0</v>
      </c>
      <c r="K219" s="28">
        <f t="shared" si="32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05'!K213</f>
        <v>0</v>
      </c>
      <c r="H220" s="27">
        <f>G220+'[2]BM 04'!H220</f>
        <v>0</v>
      </c>
      <c r="I220" s="28">
        <f t="shared" si="33"/>
        <v>58.95</v>
      </c>
      <c r="J220" s="28">
        <f t="shared" si="32"/>
        <v>0</v>
      </c>
      <c r="K220" s="28">
        <f t="shared" si="32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05'!K214</f>
        <v>0</v>
      </c>
      <c r="H221" s="27">
        <f>G221+'[2]BM 04'!H221</f>
        <v>0</v>
      </c>
      <c r="I221" s="28">
        <f t="shared" si="33"/>
        <v>158.19999999999999</v>
      </c>
      <c r="J221" s="28">
        <f t="shared" si="32"/>
        <v>0</v>
      </c>
      <c r="K221" s="28">
        <f t="shared" si="32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05'!K215</f>
        <v>0</v>
      </c>
      <c r="H222" s="27">
        <f>G222+'[2]BM 04'!H222</f>
        <v>0</v>
      </c>
      <c r="I222" s="28">
        <f t="shared" si="33"/>
        <v>31.64</v>
      </c>
      <c r="J222" s="28">
        <f t="shared" si="32"/>
        <v>0</v>
      </c>
      <c r="K222" s="28">
        <f t="shared" si="32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05'!K217</f>
        <v>0</v>
      </c>
      <c r="H224" s="27">
        <f>G224+'[2]BM 04'!H224</f>
        <v>0</v>
      </c>
      <c r="I224" s="28">
        <f>$E224*F224</f>
        <v>324.92</v>
      </c>
      <c r="J224" s="28">
        <f t="shared" ref="J224:K228" si="34">$E224*G224</f>
        <v>0</v>
      </c>
      <c r="K224" s="28">
        <f t="shared" si="34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05'!K218</f>
        <v>0</v>
      </c>
      <c r="H225" s="27">
        <f>G225+'[2]BM 04'!H225</f>
        <v>0</v>
      </c>
      <c r="I225" s="28">
        <f t="shared" ref="I225:I228" si="35">$E225*F225</f>
        <v>167.37</v>
      </c>
      <c r="J225" s="28">
        <f t="shared" si="34"/>
        <v>0</v>
      </c>
      <c r="K225" s="28">
        <f t="shared" si="34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05'!K219</f>
        <v>0</v>
      </c>
      <c r="H226" s="27">
        <f>G226+'[2]BM 04'!H226</f>
        <v>0</v>
      </c>
      <c r="I226" s="28">
        <f t="shared" si="35"/>
        <v>624.68500000000006</v>
      </c>
      <c r="J226" s="28">
        <f t="shared" si="34"/>
        <v>0</v>
      </c>
      <c r="K226" s="28">
        <f t="shared" si="34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05'!K220</f>
        <v>0</v>
      </c>
      <c r="H227" s="27">
        <f>G227+'[2]BM 04'!H227</f>
        <v>0</v>
      </c>
      <c r="I227" s="28">
        <f t="shared" si="35"/>
        <v>200.67060000000001</v>
      </c>
      <c r="J227" s="28">
        <f t="shared" si="34"/>
        <v>0</v>
      </c>
      <c r="K227" s="28">
        <f t="shared" si="34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05'!K221</f>
        <v>0</v>
      </c>
      <c r="H228" s="27">
        <f>G228+'[2]BM 04'!H228</f>
        <v>0</v>
      </c>
      <c r="I228" s="28">
        <f t="shared" si="35"/>
        <v>40.371600000000001</v>
      </c>
      <c r="J228" s="28">
        <f t="shared" si="34"/>
        <v>0</v>
      </c>
      <c r="K228" s="28">
        <f t="shared" si="34"/>
        <v>0</v>
      </c>
      <c r="L228" s="4"/>
    </row>
    <row r="229" spans="2:12" s="5" customFormat="1" ht="15">
      <c r="B229" s="59">
        <v>14</v>
      </c>
      <c r="C229" s="60" t="s">
        <v>528</v>
      </c>
      <c r="D229" s="61"/>
      <c r="E229" s="62"/>
      <c r="F229" s="62"/>
      <c r="G229" s="62"/>
      <c r="H229" s="62"/>
      <c r="I229" s="63">
        <f>I230+I235+I238</f>
        <v>110002.19475684999</v>
      </c>
      <c r="J229" s="63">
        <f t="shared" ref="J229:K229" si="36">J230+J235+J238</f>
        <v>94473.057872149991</v>
      </c>
      <c r="K229" s="63">
        <f t="shared" si="36"/>
        <v>94473.057872149991</v>
      </c>
      <c r="L229" s="4"/>
    </row>
    <row r="230" spans="2:12" s="5" customFormat="1" ht="15">
      <c r="B230" s="103" t="s">
        <v>529</v>
      </c>
      <c r="C230" s="44" t="s">
        <v>530</v>
      </c>
      <c r="D230" s="45"/>
      <c r="E230" s="45"/>
      <c r="F230" s="45"/>
      <c r="G230" s="45"/>
      <c r="H230" s="45"/>
      <c r="I230" s="104">
        <f>SUM(I231:I234)</f>
        <v>53075.522384000004</v>
      </c>
      <c r="J230" s="104">
        <f t="shared" ref="J230:K230" si="37">SUM(J231:J234)</f>
        <v>52882.428000000007</v>
      </c>
      <c r="K230" s="104">
        <f t="shared" si="37"/>
        <v>52882.428000000007</v>
      </c>
      <c r="L230" s="4"/>
    </row>
    <row r="231" spans="2:12" s="5" customFormat="1" ht="36">
      <c r="B231" s="103" t="s">
        <v>531</v>
      </c>
      <c r="C231" s="64" t="s">
        <v>532</v>
      </c>
      <c r="D231" s="23" t="s">
        <v>27</v>
      </c>
      <c r="E231" s="35">
        <v>224.02</v>
      </c>
      <c r="F231" s="25">
        <v>191.06</v>
      </c>
      <c r="G231" s="26">
        <f>'[2]Memória 05'!K224</f>
        <v>190.2</v>
      </c>
      <c r="H231" s="27">
        <f>G231</f>
        <v>190.2</v>
      </c>
      <c r="I231" s="28">
        <f t="shared" ref="I231:K241" si="38">$E231*F231</f>
        <v>42801.261200000001</v>
      </c>
      <c r="J231" s="28">
        <f t="shared" si="38"/>
        <v>42608.603999999999</v>
      </c>
      <c r="K231" s="28">
        <f t="shared" si="38"/>
        <v>42608.603999999999</v>
      </c>
      <c r="L231" s="4"/>
    </row>
    <row r="232" spans="2:12" s="5" customFormat="1" ht="48">
      <c r="B232" s="103" t="s">
        <v>533</v>
      </c>
      <c r="C232" s="64" t="s">
        <v>534</v>
      </c>
      <c r="D232" s="23" t="s">
        <v>27</v>
      </c>
      <c r="E232" s="35">
        <v>109.37</v>
      </c>
      <c r="F232" s="25">
        <v>75.20320000000001</v>
      </c>
      <c r="G232" s="26">
        <f>'[2]Memória 05'!K225</f>
        <v>75.2</v>
      </c>
      <c r="H232" s="27">
        <f t="shared" ref="H232:H241" si="39">G232</f>
        <v>75.2</v>
      </c>
      <c r="I232" s="28">
        <f t="shared" si="38"/>
        <v>8224.973984000002</v>
      </c>
      <c r="J232" s="28">
        <f t="shared" si="38"/>
        <v>8224.6239999999998</v>
      </c>
      <c r="K232" s="28">
        <f t="shared" si="38"/>
        <v>8224.6239999999998</v>
      </c>
      <c r="L232" s="4"/>
    </row>
    <row r="233" spans="2:12" s="5" customFormat="1" ht="24">
      <c r="B233" s="103" t="s">
        <v>535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05'!K226</f>
        <v>75.2</v>
      </c>
      <c r="H233" s="27">
        <f t="shared" si="39"/>
        <v>75.2</v>
      </c>
      <c r="I233" s="28">
        <f t="shared" si="38"/>
        <v>339.16643200000004</v>
      </c>
      <c r="J233" s="28">
        <f t="shared" si="38"/>
        <v>339.15199999999999</v>
      </c>
      <c r="K233" s="28">
        <f t="shared" si="38"/>
        <v>339.15199999999999</v>
      </c>
      <c r="L233" s="4"/>
    </row>
    <row r="234" spans="2:12" s="5" customFormat="1" ht="24">
      <c r="B234" s="103" t="s">
        <v>536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05'!K227</f>
        <v>75.2</v>
      </c>
      <c r="H234" s="27">
        <f t="shared" si="39"/>
        <v>75.2</v>
      </c>
      <c r="I234" s="28">
        <f t="shared" si="38"/>
        <v>1710.120768</v>
      </c>
      <c r="J234" s="28">
        <f t="shared" si="38"/>
        <v>1710.048</v>
      </c>
      <c r="K234" s="28">
        <f t="shared" si="38"/>
        <v>1710.048</v>
      </c>
      <c r="L234" s="4"/>
    </row>
    <row r="235" spans="2:12" s="5" customFormat="1" ht="15">
      <c r="B235" s="103" t="s">
        <v>537</v>
      </c>
      <c r="C235" s="44" t="s">
        <v>538</v>
      </c>
      <c r="D235" s="44"/>
      <c r="E235" s="44"/>
      <c r="F235" s="44"/>
      <c r="G235" s="44"/>
      <c r="H235" s="44"/>
      <c r="I235" s="104">
        <f>SUM(I236:I237)</f>
        <v>34097.615029399996</v>
      </c>
      <c r="J235" s="104">
        <f t="shared" ref="J235:K235" si="40">SUM(J236:J237)</f>
        <v>34097.615029399996</v>
      </c>
      <c r="K235" s="104">
        <f t="shared" si="40"/>
        <v>34097.615029399996</v>
      </c>
      <c r="L235" s="4"/>
    </row>
    <row r="236" spans="2:12" s="5" customFormat="1" ht="48">
      <c r="B236" s="103" t="s">
        <v>539</v>
      </c>
      <c r="C236" s="64" t="s">
        <v>534</v>
      </c>
      <c r="D236" s="23" t="s">
        <v>27</v>
      </c>
      <c r="E236" s="35">
        <v>109.37</v>
      </c>
      <c r="F236" s="25">
        <v>69.099999999999994</v>
      </c>
      <c r="G236" s="26">
        <f>'[2]Memória 05'!K229</f>
        <v>69.099999999999994</v>
      </c>
      <c r="H236" s="27">
        <f t="shared" si="39"/>
        <v>69.099999999999994</v>
      </c>
      <c r="I236" s="28">
        <f t="shared" si="38"/>
        <v>7557.4669999999996</v>
      </c>
      <c r="J236" s="28">
        <f t="shared" si="38"/>
        <v>7557.4669999999996</v>
      </c>
      <c r="K236" s="28">
        <f t="shared" si="38"/>
        <v>7557.4669999999996</v>
      </c>
      <c r="L236" s="4"/>
    </row>
    <row r="237" spans="2:12" s="5" customFormat="1" ht="36">
      <c r="B237" s="103" t="s">
        <v>540</v>
      </c>
      <c r="C237" s="64" t="s">
        <v>541</v>
      </c>
      <c r="D237" s="23" t="s">
        <v>45</v>
      </c>
      <c r="E237" s="35">
        <v>23.101289999999999</v>
      </c>
      <c r="F237" s="25">
        <v>1148.8599999999999</v>
      </c>
      <c r="G237" s="26">
        <f>'[2]Memória 05'!K230</f>
        <v>1148.8599999999999</v>
      </c>
      <c r="H237" s="27">
        <f t="shared" si="39"/>
        <v>1148.8599999999999</v>
      </c>
      <c r="I237" s="28">
        <f t="shared" si="38"/>
        <v>26540.148029399996</v>
      </c>
      <c r="J237" s="28">
        <f t="shared" si="38"/>
        <v>26540.148029399996</v>
      </c>
      <c r="K237" s="28">
        <f t="shared" si="38"/>
        <v>26540.148029399996</v>
      </c>
      <c r="L237" s="4"/>
    </row>
    <row r="238" spans="2:12" s="5" customFormat="1" ht="15">
      <c r="B238" s="103" t="s">
        <v>542</v>
      </c>
      <c r="C238" s="44" t="s">
        <v>543</v>
      </c>
      <c r="D238" s="44"/>
      <c r="E238" s="44"/>
      <c r="F238" s="44"/>
      <c r="G238" s="44"/>
      <c r="H238" s="44"/>
      <c r="I238" s="104">
        <f>SUM(I239:I241)</f>
        <v>22829.057343450004</v>
      </c>
      <c r="J238" s="104">
        <f t="shared" ref="J238:K238" si="41">SUM(J239:J241)</f>
        <v>7493.0148427499998</v>
      </c>
      <c r="K238" s="104">
        <f t="shared" si="41"/>
        <v>7493.0148427499998</v>
      </c>
      <c r="L238" s="4"/>
    </row>
    <row r="239" spans="2:12" s="5" customFormat="1" ht="24">
      <c r="B239" s="103" t="s">
        <v>544</v>
      </c>
      <c r="C239" s="64" t="s">
        <v>545</v>
      </c>
      <c r="D239" s="23" t="s">
        <v>27</v>
      </c>
      <c r="E239" s="35">
        <v>380.10154500000004</v>
      </c>
      <c r="F239" s="25">
        <v>28.36</v>
      </c>
      <c r="G239" s="26">
        <f>'[2]Memória 05'!K232</f>
        <v>0</v>
      </c>
      <c r="H239" s="27">
        <f t="shared" si="39"/>
        <v>0</v>
      </c>
      <c r="I239" s="28">
        <f t="shared" si="38"/>
        <v>10779.679816200001</v>
      </c>
      <c r="J239" s="28">
        <f t="shared" si="38"/>
        <v>0</v>
      </c>
      <c r="K239" s="28">
        <f t="shared" si="38"/>
        <v>0</v>
      </c>
      <c r="L239" s="4"/>
    </row>
    <row r="240" spans="2:12" s="5" customFormat="1" ht="14.25">
      <c r="B240" s="103" t="s">
        <v>546</v>
      </c>
      <c r="C240" s="64" t="s">
        <v>547</v>
      </c>
      <c r="D240" s="23" t="s">
        <v>27</v>
      </c>
      <c r="E240" s="35">
        <v>30.500325</v>
      </c>
      <c r="F240" s="25">
        <v>285.93</v>
      </c>
      <c r="G240" s="26">
        <f>'[2]Memória 05'!K233</f>
        <v>245.67</v>
      </c>
      <c r="H240" s="27">
        <f t="shared" si="39"/>
        <v>245.67</v>
      </c>
      <c r="I240" s="28">
        <f t="shared" si="38"/>
        <v>8720.9579272499996</v>
      </c>
      <c r="J240" s="28">
        <f t="shared" si="38"/>
        <v>7493.0148427499998</v>
      </c>
      <c r="K240" s="28">
        <f t="shared" si="38"/>
        <v>7493.0148427499998</v>
      </c>
      <c r="L240" s="4"/>
    </row>
    <row r="241" spans="2:12" s="5" customFormat="1" ht="24.75" thickBot="1">
      <c r="B241" s="103" t="s">
        <v>548</v>
      </c>
      <c r="C241" s="64" t="s">
        <v>549</v>
      </c>
      <c r="D241" s="23" t="s">
        <v>27</v>
      </c>
      <c r="E241" s="35">
        <v>416.05245000000002</v>
      </c>
      <c r="F241" s="25">
        <v>8</v>
      </c>
      <c r="G241" s="26">
        <f>'[2]Memória 05'!K234</f>
        <v>0</v>
      </c>
      <c r="H241" s="27">
        <f t="shared" si="39"/>
        <v>0</v>
      </c>
      <c r="I241" s="28">
        <f t="shared" si="38"/>
        <v>3328.4196000000002</v>
      </c>
      <c r="J241" s="28">
        <f t="shared" si="38"/>
        <v>0</v>
      </c>
      <c r="K241" s="28">
        <f t="shared" si="38"/>
        <v>0</v>
      </c>
      <c r="L241" s="4"/>
    </row>
    <row r="242" spans="2:12" s="5" customFormat="1" ht="15">
      <c r="B242" s="137" t="s">
        <v>439</v>
      </c>
      <c r="C242" s="138"/>
      <c r="D242" s="138"/>
      <c r="E242" s="138"/>
      <c r="F242" s="138"/>
      <c r="G242" s="138"/>
      <c r="H242" s="139"/>
      <c r="I242" s="66">
        <f>SUM(I223+I216+I212+I155+I105+I86+I56+I52+I48+I32+I25+I20+I11+I229)</f>
        <v>666862.72865684994</v>
      </c>
      <c r="J242" s="66">
        <f t="shared" ref="J242:K242" si="42">SUM(J223+J216+J212+J155+J105+J86+J56+J52+J48+J32+J25+J20+J11+J229)</f>
        <v>94473.057872149991</v>
      </c>
      <c r="K242" s="66">
        <f t="shared" si="42"/>
        <v>361951.95017214998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49" t="s">
        <v>550</v>
      </c>
      <c r="C246" s="149"/>
      <c r="D246" s="149"/>
      <c r="E246" s="149"/>
      <c r="F246" s="149"/>
      <c r="G246" s="149"/>
      <c r="H246" s="149"/>
      <c r="I246" s="149"/>
      <c r="J246" s="149"/>
      <c r="K246" s="149"/>
    </row>
    <row r="247" spans="2:12"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</row>
    <row r="248" spans="2:12"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</row>
  </sheetData>
  <mergeCells count="20"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31" priority="3">
      <formula>LEN($B11)=1</formula>
    </cfRule>
  </conditionalFormatting>
  <conditionalFormatting sqref="B85:K241">
    <cfRule type="expression" dxfId="30" priority="1">
      <formula>LEN($B85)=1</formula>
    </cfRule>
  </conditionalFormatting>
  <conditionalFormatting sqref="E84:K84">
    <cfRule type="expression" dxfId="29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23</vt:i4>
      </vt:variant>
    </vt:vector>
  </HeadingPairs>
  <TitlesOfParts>
    <vt:vector size="40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'BM 08'!Area_de_impressao</vt:lpstr>
      <vt:lpstr>'Memória 01'!Area_de_impressao</vt:lpstr>
      <vt:lpstr>'Memória 02'!Area_de_impressao</vt:lpstr>
      <vt:lpstr>'Memória 03'!Area_de_impressao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  <vt:lpstr>'BM 06'!Titulos_de_impressao</vt:lpstr>
      <vt:lpstr>'BM 07'!Titulos_de_impressao</vt:lpstr>
      <vt:lpstr>'BM 08'!Titulos_de_impressao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2025-02-20T17:06:16Z</dcterms:created>
  <dcterms:modified xsi:type="dcterms:W3CDTF">2025-02-20T18:09:33Z</dcterms:modified>
</cp:coreProperties>
</file>