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EBF2AE6-2DF3-46D2-9186-8DBD5C08AC67}" xr6:coauthVersionLast="47" xr6:coauthVersionMax="47" xr10:uidLastSave="{00000000-0000-0000-0000-000000000000}"/>
  <bookViews>
    <workbookView xWindow="-120" yWindow="-120" windowWidth="20730" windowHeight="11160" activeTab="5" xr2:uid="{938FBB94-A1E3-4217-B0B9-89B11A98672E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Planilha1" sheetId="1" r:id="rId7"/>
  </sheets>
  <externalReferences>
    <externalReference r:id="rId8"/>
    <externalReference r:id="rId9"/>
    <externalReference r:id="rId10"/>
    <externalReference r:id="rId11"/>
  </externalReferences>
  <definedNames>
    <definedName name="ADITIVO" localSheetId="4">OFFSET([4]Lista!$E$2,0,0,COUNTA([4]Lista!$E$2:$E$101),1)</definedName>
    <definedName name="ADITIVO" localSheetId="5">OFFSET([4]Lista!$E$2,0,0,COUNTA([4]Lista!$E$2:$E$101),1)</definedName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03'!$B$2:$K$252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03'!$A$1:$J$238</definedName>
    <definedName name="MODALIDADE" localSheetId="4">OFFSET([4]Lista!$D$2,0,0,COUNTA([4]Lista!$D$2:$D$101),1)</definedName>
    <definedName name="MODALIDADE" localSheetId="5">OFFSET([4]Lista!$D$2,0,0,COUNTA([4]Lista!$D$2:$D$101),1)</definedName>
    <definedName name="MODALIDADE">OFFSET([1]Lista!$D$2,0,0,COUNTA([1]Lista!$D$2:$D$101),1)</definedName>
    <definedName name="MUNICÍPIO" localSheetId="4">OFFSET([4]Lista!$A$2,0,0,COUNTA([4]Lista!$A$2:$A$1000),1)</definedName>
    <definedName name="MUNICÍPIO" localSheetId="5">OFFSET([4]Lista!$A$2,0,0,COUNTA([4]Lista!$A$2:$A$1000),1)</definedName>
    <definedName name="MUNICÍPIO">OFFSET([1]Lista!$A$2,0,0,COUNTA([1]Lista!$A$2:$A$1000),1)</definedName>
    <definedName name="PROGRAMA_BDMG" localSheetId="4">OFFSET([4]Lista!$B$2,0,0,COUNTA([4]Lista!$B$2:$B$101),1)</definedName>
    <definedName name="PROGRAMA_BDMG" localSheetId="5">OFFSET([4]Lista!$B$2,0,0,COUNTA([4]Lista!$B$2:$B$101),1)</definedName>
    <definedName name="PROGRAMA_BDMG">OFFSET([1]Lista!$B$2,0,0,COUNTA([1]Lista!$B$2:$B$101),1)</definedName>
    <definedName name="TIPO_DE_OBRA" localSheetId="4">OFFSET([4]Lista!$C$2,0,0,COUNTA([4]Lista!$C$2:$C$101),1)</definedName>
    <definedName name="TIPO_DE_OBRA" localSheetId="5">OFFSET([4]Lista!$C$2,0,0,COUNTA([4]Lista!$C$2:$C$101),1)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7" l="1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K227" i="7"/>
  <c r="D227" i="7"/>
  <c r="C227" i="7"/>
  <c r="B227" i="7"/>
  <c r="A227" i="7"/>
  <c r="K226" i="7"/>
  <c r="C226" i="7"/>
  <c r="B226" i="7"/>
  <c r="A226" i="7"/>
  <c r="L225" i="7"/>
  <c r="C225" i="7"/>
  <c r="B225" i="7"/>
  <c r="A225" i="7"/>
  <c r="K224" i="7"/>
  <c r="C224" i="7"/>
  <c r="B224" i="7"/>
  <c r="A224" i="7"/>
  <c r="B223" i="7"/>
  <c r="A223" i="7"/>
  <c r="B222" i="7"/>
  <c r="A222" i="7"/>
  <c r="L133" i="7"/>
  <c r="L108" i="7"/>
  <c r="M66" i="7"/>
  <c r="M67" i="7" s="1"/>
  <c r="L65" i="7"/>
  <c r="L60" i="7"/>
  <c r="L53" i="7"/>
  <c r="M51" i="7"/>
  <c r="L51" i="7"/>
  <c r="N43" i="7"/>
  <c r="M43" i="7"/>
  <c r="L43" i="7"/>
  <c r="M42" i="7"/>
  <c r="L42" i="7"/>
  <c r="M40" i="7"/>
  <c r="L40" i="7"/>
  <c r="B18" i="7"/>
  <c r="B13" i="7"/>
  <c r="I241" i="6"/>
  <c r="H241" i="6"/>
  <c r="K241" i="6" s="1"/>
  <c r="G241" i="6"/>
  <c r="J241" i="6" s="1"/>
  <c r="I240" i="6"/>
  <c r="H240" i="6"/>
  <c r="K240" i="6" s="1"/>
  <c r="G240" i="6"/>
  <c r="J240" i="6" s="1"/>
  <c r="J238" i="6" s="1"/>
  <c r="J239" i="6"/>
  <c r="I239" i="6"/>
  <c r="H239" i="6"/>
  <c r="K239" i="6" s="1"/>
  <c r="G239" i="6"/>
  <c r="I238" i="6"/>
  <c r="G238" i="6"/>
  <c r="H238" i="6" s="1"/>
  <c r="J237" i="6"/>
  <c r="I237" i="6"/>
  <c r="H237" i="6"/>
  <c r="K237" i="6" s="1"/>
  <c r="G237" i="6"/>
  <c r="I236" i="6"/>
  <c r="H236" i="6"/>
  <c r="K236" i="6" s="1"/>
  <c r="G236" i="6"/>
  <c r="J236" i="6" s="1"/>
  <c r="J235" i="6"/>
  <c r="I235" i="6"/>
  <c r="H235" i="6"/>
  <c r="G235" i="6"/>
  <c r="K234" i="6"/>
  <c r="J234" i="6"/>
  <c r="I234" i="6"/>
  <c r="G234" i="6"/>
  <c r="H234" i="6" s="1"/>
  <c r="J233" i="6"/>
  <c r="J230" i="6" s="1"/>
  <c r="J229" i="6" s="1"/>
  <c r="I233" i="6"/>
  <c r="G233" i="6"/>
  <c r="H233" i="6" s="1"/>
  <c r="K233" i="6" s="1"/>
  <c r="I232" i="6"/>
  <c r="G232" i="6"/>
  <c r="J232" i="6" s="1"/>
  <c r="J231" i="6"/>
  <c r="I231" i="6"/>
  <c r="H231" i="6"/>
  <c r="K231" i="6" s="1"/>
  <c r="G231" i="6"/>
  <c r="I228" i="6"/>
  <c r="G228" i="6"/>
  <c r="J227" i="6"/>
  <c r="I227" i="6"/>
  <c r="H227" i="6"/>
  <c r="K227" i="6" s="1"/>
  <c r="G227" i="6"/>
  <c r="I226" i="6"/>
  <c r="G226" i="6"/>
  <c r="I225" i="6"/>
  <c r="G225" i="6"/>
  <c r="J225" i="6" s="1"/>
  <c r="I224" i="6"/>
  <c r="H224" i="6"/>
  <c r="K224" i="6" s="1"/>
  <c r="G224" i="6"/>
  <c r="J224" i="6" s="1"/>
  <c r="I223" i="6"/>
  <c r="K222" i="6"/>
  <c r="I222" i="6"/>
  <c r="H222" i="6"/>
  <c r="G222" i="6"/>
  <c r="J222" i="6" s="1"/>
  <c r="J221" i="6"/>
  <c r="I221" i="6"/>
  <c r="H221" i="6"/>
  <c r="K221" i="6" s="1"/>
  <c r="G221" i="6"/>
  <c r="K220" i="6"/>
  <c r="J220" i="6"/>
  <c r="I220" i="6"/>
  <c r="G220" i="6"/>
  <c r="H220" i="6" s="1"/>
  <c r="K219" i="6"/>
  <c r="J219" i="6"/>
  <c r="I219" i="6"/>
  <c r="G219" i="6"/>
  <c r="H219" i="6" s="1"/>
  <c r="I218" i="6"/>
  <c r="G218" i="6"/>
  <c r="J217" i="6"/>
  <c r="I217" i="6"/>
  <c r="H217" i="6"/>
  <c r="K217" i="6" s="1"/>
  <c r="G217" i="6"/>
  <c r="J215" i="6"/>
  <c r="I215" i="6"/>
  <c r="I212" i="6" s="1"/>
  <c r="H215" i="6"/>
  <c r="K215" i="6" s="1"/>
  <c r="G215" i="6"/>
  <c r="K214" i="6"/>
  <c r="J214" i="6"/>
  <c r="I214" i="6"/>
  <c r="G214" i="6"/>
  <c r="H214" i="6" s="1"/>
  <c r="K213" i="6"/>
  <c r="J213" i="6"/>
  <c r="J212" i="6" s="1"/>
  <c r="I213" i="6"/>
  <c r="G213" i="6"/>
  <c r="H213" i="6" s="1"/>
  <c r="K212" i="6"/>
  <c r="J211" i="6"/>
  <c r="I211" i="6"/>
  <c r="G211" i="6"/>
  <c r="H211" i="6" s="1"/>
  <c r="K211" i="6" s="1"/>
  <c r="I210" i="6"/>
  <c r="G210" i="6"/>
  <c r="J210" i="6" s="1"/>
  <c r="J209" i="6"/>
  <c r="I209" i="6"/>
  <c r="H209" i="6"/>
  <c r="K209" i="6" s="1"/>
  <c r="G209" i="6"/>
  <c r="K208" i="6"/>
  <c r="J208" i="6"/>
  <c r="I208" i="6"/>
  <c r="G208" i="6"/>
  <c r="H208" i="6" s="1"/>
  <c r="K207" i="6"/>
  <c r="J207" i="6"/>
  <c r="I207" i="6"/>
  <c r="G207" i="6"/>
  <c r="H207" i="6" s="1"/>
  <c r="J205" i="6"/>
  <c r="J201" i="6" s="1"/>
  <c r="I205" i="6"/>
  <c r="G205" i="6"/>
  <c r="H205" i="6" s="1"/>
  <c r="K205" i="6" s="1"/>
  <c r="I204" i="6"/>
  <c r="G204" i="6"/>
  <c r="J204" i="6" s="1"/>
  <c r="J203" i="6"/>
  <c r="I203" i="6"/>
  <c r="H203" i="6"/>
  <c r="K203" i="6" s="1"/>
  <c r="G203" i="6"/>
  <c r="K202" i="6"/>
  <c r="J202" i="6"/>
  <c r="I202" i="6"/>
  <c r="G202" i="6"/>
  <c r="H202" i="6" s="1"/>
  <c r="I200" i="6"/>
  <c r="G200" i="6"/>
  <c r="I199" i="6"/>
  <c r="H199" i="6"/>
  <c r="K199" i="6" s="1"/>
  <c r="G199" i="6"/>
  <c r="J199" i="6" s="1"/>
  <c r="I198" i="6"/>
  <c r="H198" i="6"/>
  <c r="K198" i="6" s="1"/>
  <c r="G198" i="6"/>
  <c r="J198" i="6" s="1"/>
  <c r="J197" i="6"/>
  <c r="I197" i="6"/>
  <c r="H197" i="6"/>
  <c r="K197" i="6" s="1"/>
  <c r="G197" i="6"/>
  <c r="J196" i="6"/>
  <c r="I196" i="6"/>
  <c r="G196" i="6"/>
  <c r="H196" i="6" s="1"/>
  <c r="K196" i="6" s="1"/>
  <c r="J195" i="6"/>
  <c r="I195" i="6"/>
  <c r="H195" i="6"/>
  <c r="K195" i="6" s="1"/>
  <c r="G195" i="6"/>
  <c r="K194" i="6"/>
  <c r="I194" i="6"/>
  <c r="H194" i="6"/>
  <c r="G194" i="6"/>
  <c r="J194" i="6" s="1"/>
  <c r="J193" i="6"/>
  <c r="I193" i="6"/>
  <c r="H193" i="6"/>
  <c r="K193" i="6" s="1"/>
  <c r="G193" i="6"/>
  <c r="J191" i="6"/>
  <c r="I191" i="6"/>
  <c r="H191" i="6"/>
  <c r="K191" i="6" s="1"/>
  <c r="G191" i="6"/>
  <c r="J190" i="6"/>
  <c r="I190" i="6"/>
  <c r="G190" i="6"/>
  <c r="H190" i="6" s="1"/>
  <c r="K190" i="6" s="1"/>
  <c r="J189" i="6"/>
  <c r="I189" i="6"/>
  <c r="H189" i="6"/>
  <c r="K189" i="6" s="1"/>
  <c r="G189" i="6"/>
  <c r="K188" i="6"/>
  <c r="I188" i="6"/>
  <c r="H188" i="6"/>
  <c r="G188" i="6"/>
  <c r="J188" i="6" s="1"/>
  <c r="J187" i="6"/>
  <c r="I187" i="6"/>
  <c r="H187" i="6"/>
  <c r="K187" i="6" s="1"/>
  <c r="G187" i="6"/>
  <c r="K186" i="6"/>
  <c r="J186" i="6"/>
  <c r="I186" i="6"/>
  <c r="G186" i="6"/>
  <c r="H186" i="6" s="1"/>
  <c r="K185" i="6"/>
  <c r="J185" i="6"/>
  <c r="I185" i="6"/>
  <c r="G185" i="6"/>
  <c r="H185" i="6" s="1"/>
  <c r="I184" i="6"/>
  <c r="G184" i="6"/>
  <c r="J183" i="6"/>
  <c r="I183" i="6"/>
  <c r="H183" i="6"/>
  <c r="K183" i="6" s="1"/>
  <c r="G183" i="6"/>
  <c r="I182" i="6"/>
  <c r="G182" i="6"/>
  <c r="I181" i="6"/>
  <c r="G181" i="6"/>
  <c r="J181" i="6" s="1"/>
  <c r="I180" i="6"/>
  <c r="G180" i="6"/>
  <c r="J180" i="6" s="1"/>
  <c r="J179" i="6"/>
  <c r="I179" i="6"/>
  <c r="H179" i="6"/>
  <c r="K179" i="6" s="1"/>
  <c r="G179" i="6"/>
  <c r="I178" i="6"/>
  <c r="I177" i="6" s="1"/>
  <c r="G178" i="6"/>
  <c r="K176" i="6"/>
  <c r="J176" i="6"/>
  <c r="I176" i="6"/>
  <c r="G176" i="6"/>
  <c r="H176" i="6" s="1"/>
  <c r="K175" i="6"/>
  <c r="J175" i="6"/>
  <c r="I175" i="6"/>
  <c r="G175" i="6"/>
  <c r="H175" i="6" s="1"/>
  <c r="I174" i="6"/>
  <c r="G174" i="6"/>
  <c r="J173" i="6"/>
  <c r="I173" i="6"/>
  <c r="H173" i="6"/>
  <c r="K173" i="6" s="1"/>
  <c r="G173" i="6"/>
  <c r="I172" i="6"/>
  <c r="G172" i="6"/>
  <c r="I171" i="6"/>
  <c r="G171" i="6"/>
  <c r="J171" i="6" s="1"/>
  <c r="I170" i="6"/>
  <c r="G170" i="6"/>
  <c r="J170" i="6" s="1"/>
  <c r="J169" i="6"/>
  <c r="I169" i="6"/>
  <c r="H169" i="6"/>
  <c r="K169" i="6" s="1"/>
  <c r="G169" i="6"/>
  <c r="I168" i="6"/>
  <c r="G168" i="6"/>
  <c r="J167" i="6"/>
  <c r="I167" i="6"/>
  <c r="H167" i="6"/>
  <c r="K167" i="6" s="1"/>
  <c r="G167" i="6"/>
  <c r="I166" i="6"/>
  <c r="H166" i="6"/>
  <c r="K166" i="6" s="1"/>
  <c r="G166" i="6"/>
  <c r="J166" i="6" s="1"/>
  <c r="J165" i="6"/>
  <c r="I165" i="6"/>
  <c r="H165" i="6"/>
  <c r="K165" i="6" s="1"/>
  <c r="G165" i="6"/>
  <c r="J164" i="6"/>
  <c r="I164" i="6"/>
  <c r="G164" i="6"/>
  <c r="H164" i="6" s="1"/>
  <c r="K164" i="6" s="1"/>
  <c r="J163" i="6"/>
  <c r="I163" i="6"/>
  <c r="G163" i="6"/>
  <c r="H163" i="6" s="1"/>
  <c r="K163" i="6" s="1"/>
  <c r="I162" i="6"/>
  <c r="G162" i="6"/>
  <c r="J162" i="6" s="1"/>
  <c r="J161" i="6"/>
  <c r="I161" i="6"/>
  <c r="H161" i="6"/>
  <c r="K161" i="6" s="1"/>
  <c r="G161" i="6"/>
  <c r="K160" i="6"/>
  <c r="J160" i="6"/>
  <c r="I160" i="6"/>
  <c r="G160" i="6"/>
  <c r="H160" i="6" s="1"/>
  <c r="I159" i="6"/>
  <c r="G159" i="6"/>
  <c r="H159" i="6" s="1"/>
  <c r="K159" i="6" s="1"/>
  <c r="I158" i="6"/>
  <c r="G158" i="6"/>
  <c r="J157" i="6"/>
  <c r="I157" i="6"/>
  <c r="H157" i="6"/>
  <c r="K157" i="6" s="1"/>
  <c r="G157" i="6"/>
  <c r="I154" i="6"/>
  <c r="H154" i="6"/>
  <c r="K154" i="6" s="1"/>
  <c r="G154" i="6"/>
  <c r="J154" i="6" s="1"/>
  <c r="J153" i="6"/>
  <c r="I153" i="6"/>
  <c r="H153" i="6"/>
  <c r="K153" i="6" s="1"/>
  <c r="G153" i="6"/>
  <c r="I152" i="6"/>
  <c r="G152" i="6"/>
  <c r="J151" i="6"/>
  <c r="I151" i="6"/>
  <c r="H151" i="6"/>
  <c r="K151" i="6" s="1"/>
  <c r="G151" i="6"/>
  <c r="I150" i="6"/>
  <c r="H150" i="6"/>
  <c r="K150" i="6" s="1"/>
  <c r="G150" i="6"/>
  <c r="J150" i="6" s="1"/>
  <c r="J149" i="6"/>
  <c r="I149" i="6"/>
  <c r="H149" i="6"/>
  <c r="K149" i="6" s="1"/>
  <c r="G149" i="6"/>
  <c r="K148" i="6"/>
  <c r="J148" i="6"/>
  <c r="I148" i="6"/>
  <c r="G148" i="6"/>
  <c r="H148" i="6" s="1"/>
  <c r="J147" i="6"/>
  <c r="I147" i="6"/>
  <c r="G147" i="6"/>
  <c r="H147" i="6" s="1"/>
  <c r="K147" i="6" s="1"/>
  <c r="I146" i="6"/>
  <c r="G146" i="6"/>
  <c r="J146" i="6" s="1"/>
  <c r="J145" i="6"/>
  <c r="I145" i="6"/>
  <c r="H145" i="6"/>
  <c r="K145" i="6" s="1"/>
  <c r="G145" i="6"/>
  <c r="K144" i="6"/>
  <c r="J144" i="6"/>
  <c r="I144" i="6"/>
  <c r="G144" i="6"/>
  <c r="H144" i="6" s="1"/>
  <c r="I142" i="6"/>
  <c r="G142" i="6"/>
  <c r="J141" i="6"/>
  <c r="I141" i="6"/>
  <c r="H141" i="6"/>
  <c r="K141" i="6" s="1"/>
  <c r="G141" i="6"/>
  <c r="I140" i="6"/>
  <c r="H140" i="6"/>
  <c r="K140" i="6" s="1"/>
  <c r="G140" i="6"/>
  <c r="J140" i="6" s="1"/>
  <c r="J139" i="6"/>
  <c r="I139" i="6"/>
  <c r="H139" i="6"/>
  <c r="K139" i="6" s="1"/>
  <c r="G139" i="6"/>
  <c r="K138" i="6"/>
  <c r="J138" i="6"/>
  <c r="I138" i="6"/>
  <c r="G138" i="6"/>
  <c r="H138" i="6" s="1"/>
  <c r="J137" i="6"/>
  <c r="I137" i="6"/>
  <c r="G137" i="6"/>
  <c r="H137" i="6" s="1"/>
  <c r="K137" i="6" s="1"/>
  <c r="I136" i="6"/>
  <c r="I135" i="6" s="1"/>
  <c r="G136" i="6"/>
  <c r="J136" i="6" s="1"/>
  <c r="I134" i="6"/>
  <c r="G134" i="6"/>
  <c r="J134" i="6" s="1"/>
  <c r="J133" i="6"/>
  <c r="I133" i="6"/>
  <c r="H133" i="6"/>
  <c r="K133" i="6" s="1"/>
  <c r="G133" i="6"/>
  <c r="I132" i="6"/>
  <c r="I130" i="6" s="1"/>
  <c r="G132" i="6"/>
  <c r="J131" i="6"/>
  <c r="I131" i="6"/>
  <c r="H131" i="6"/>
  <c r="K131" i="6" s="1"/>
  <c r="G131" i="6"/>
  <c r="I129" i="6"/>
  <c r="H129" i="6"/>
  <c r="K129" i="6" s="1"/>
  <c r="G129" i="6"/>
  <c r="J129" i="6" s="1"/>
  <c r="J128" i="6"/>
  <c r="I128" i="6"/>
  <c r="H128" i="6"/>
  <c r="K128" i="6" s="1"/>
  <c r="G128" i="6"/>
  <c r="J127" i="6"/>
  <c r="I127" i="6"/>
  <c r="G127" i="6"/>
  <c r="H127" i="6" s="1"/>
  <c r="K127" i="6" s="1"/>
  <c r="I126" i="6"/>
  <c r="G126" i="6"/>
  <c r="H126" i="6" s="1"/>
  <c r="K126" i="6" s="1"/>
  <c r="I125" i="6"/>
  <c r="G125" i="6"/>
  <c r="J125" i="6" s="1"/>
  <c r="J124" i="6"/>
  <c r="I124" i="6"/>
  <c r="H124" i="6"/>
  <c r="K124" i="6" s="1"/>
  <c r="G124" i="6"/>
  <c r="J123" i="6"/>
  <c r="I123" i="6"/>
  <c r="G123" i="6"/>
  <c r="H123" i="6" s="1"/>
  <c r="K123" i="6" s="1"/>
  <c r="K122" i="6"/>
  <c r="I122" i="6"/>
  <c r="G122" i="6"/>
  <c r="H122" i="6" s="1"/>
  <c r="I121" i="6"/>
  <c r="G121" i="6"/>
  <c r="J121" i="6" s="1"/>
  <c r="J120" i="6"/>
  <c r="I120" i="6"/>
  <c r="H120" i="6"/>
  <c r="K120" i="6" s="1"/>
  <c r="G120" i="6"/>
  <c r="J119" i="6"/>
  <c r="I119" i="6"/>
  <c r="G119" i="6"/>
  <c r="H119" i="6" s="1"/>
  <c r="K119" i="6" s="1"/>
  <c r="K118" i="6"/>
  <c r="J118" i="6"/>
  <c r="I118" i="6"/>
  <c r="G118" i="6"/>
  <c r="H118" i="6" s="1"/>
  <c r="I117" i="6"/>
  <c r="G117" i="6"/>
  <c r="J117" i="6" s="1"/>
  <c r="J116" i="6"/>
  <c r="I116" i="6"/>
  <c r="H116" i="6"/>
  <c r="K116" i="6" s="1"/>
  <c r="G116" i="6"/>
  <c r="J115" i="6"/>
  <c r="I115" i="6"/>
  <c r="G115" i="6"/>
  <c r="H115" i="6" s="1"/>
  <c r="K115" i="6" s="1"/>
  <c r="K114" i="6"/>
  <c r="J114" i="6"/>
  <c r="I114" i="6"/>
  <c r="G114" i="6"/>
  <c r="H114" i="6" s="1"/>
  <c r="I113" i="6"/>
  <c r="H113" i="6"/>
  <c r="K113" i="6" s="1"/>
  <c r="G113" i="6"/>
  <c r="J113" i="6" s="1"/>
  <c r="J112" i="6"/>
  <c r="I112" i="6"/>
  <c r="H112" i="6"/>
  <c r="K112" i="6" s="1"/>
  <c r="G112" i="6"/>
  <c r="J111" i="6"/>
  <c r="I111" i="6"/>
  <c r="I108" i="6" s="1"/>
  <c r="G111" i="6"/>
  <c r="H111" i="6" s="1"/>
  <c r="K111" i="6" s="1"/>
  <c r="I110" i="6"/>
  <c r="G110" i="6"/>
  <c r="H110" i="6" s="1"/>
  <c r="K110" i="6" s="1"/>
  <c r="I109" i="6"/>
  <c r="G109" i="6"/>
  <c r="J109" i="6" s="1"/>
  <c r="I107" i="6"/>
  <c r="H107" i="6"/>
  <c r="K107" i="6" s="1"/>
  <c r="K106" i="6" s="1"/>
  <c r="G107" i="6"/>
  <c r="J107" i="6" s="1"/>
  <c r="J106" i="6" s="1"/>
  <c r="I106" i="6"/>
  <c r="K104" i="6"/>
  <c r="I104" i="6"/>
  <c r="G104" i="6"/>
  <c r="H104" i="6" s="1"/>
  <c r="I103" i="6"/>
  <c r="G103" i="6"/>
  <c r="J103" i="6" s="1"/>
  <c r="J102" i="6"/>
  <c r="I102" i="6"/>
  <c r="H102" i="6"/>
  <c r="K102" i="6" s="1"/>
  <c r="G102" i="6"/>
  <c r="I101" i="6"/>
  <c r="J100" i="6"/>
  <c r="I100" i="6"/>
  <c r="H100" i="6"/>
  <c r="K100" i="6" s="1"/>
  <c r="G100" i="6"/>
  <c r="J99" i="6"/>
  <c r="I99" i="6"/>
  <c r="I96" i="6" s="1"/>
  <c r="G99" i="6"/>
  <c r="H99" i="6" s="1"/>
  <c r="K99" i="6" s="1"/>
  <c r="I98" i="6"/>
  <c r="G98" i="6"/>
  <c r="H98" i="6" s="1"/>
  <c r="K98" i="6" s="1"/>
  <c r="I97" i="6"/>
  <c r="G97" i="6"/>
  <c r="J97" i="6" s="1"/>
  <c r="I95" i="6"/>
  <c r="H95" i="6"/>
  <c r="K95" i="6" s="1"/>
  <c r="G95" i="6"/>
  <c r="J95" i="6" s="1"/>
  <c r="J94" i="6"/>
  <c r="I94" i="6"/>
  <c r="H94" i="6"/>
  <c r="K94" i="6" s="1"/>
  <c r="G94" i="6"/>
  <c r="J93" i="6"/>
  <c r="I93" i="6"/>
  <c r="G93" i="6"/>
  <c r="H93" i="6" s="1"/>
  <c r="K93" i="6" s="1"/>
  <c r="I92" i="6"/>
  <c r="G92" i="6"/>
  <c r="H92" i="6" s="1"/>
  <c r="K92" i="6" s="1"/>
  <c r="I91" i="6"/>
  <c r="G91" i="6"/>
  <c r="J91" i="6" s="1"/>
  <c r="J90" i="6"/>
  <c r="I90" i="6"/>
  <c r="H90" i="6"/>
  <c r="K90" i="6" s="1"/>
  <c r="G90" i="6"/>
  <c r="J89" i="6"/>
  <c r="I89" i="6"/>
  <c r="G89" i="6"/>
  <c r="H89" i="6" s="1"/>
  <c r="K89" i="6" s="1"/>
  <c r="K88" i="6"/>
  <c r="I88" i="6"/>
  <c r="G88" i="6"/>
  <c r="H88" i="6" s="1"/>
  <c r="I85" i="6"/>
  <c r="H85" i="6"/>
  <c r="G85" i="6"/>
  <c r="K84" i="6"/>
  <c r="J84" i="6"/>
  <c r="I84" i="6"/>
  <c r="I83" i="6"/>
  <c r="G83" i="6"/>
  <c r="J83" i="6" s="1"/>
  <c r="J82" i="6"/>
  <c r="I82" i="6"/>
  <c r="H82" i="6"/>
  <c r="K82" i="6" s="1"/>
  <c r="G82" i="6"/>
  <c r="I81" i="6"/>
  <c r="G81" i="6"/>
  <c r="H81" i="6" s="1"/>
  <c r="K81" i="6" s="1"/>
  <c r="J80" i="6"/>
  <c r="I80" i="6"/>
  <c r="H80" i="6"/>
  <c r="K80" i="6" s="1"/>
  <c r="G80" i="6"/>
  <c r="I79" i="6"/>
  <c r="H79" i="6"/>
  <c r="K79" i="6" s="1"/>
  <c r="G79" i="6"/>
  <c r="J79" i="6" s="1"/>
  <c r="J78" i="6"/>
  <c r="I78" i="6"/>
  <c r="I77" i="6" s="1"/>
  <c r="G78" i="6"/>
  <c r="H78" i="6" s="1"/>
  <c r="K78" i="6" s="1"/>
  <c r="J76" i="6"/>
  <c r="I76" i="6"/>
  <c r="G76" i="6"/>
  <c r="H76" i="6" s="1"/>
  <c r="K76" i="6" s="1"/>
  <c r="J75" i="6"/>
  <c r="I75" i="6"/>
  <c r="G75" i="6"/>
  <c r="H75" i="6" s="1"/>
  <c r="K75" i="6" s="1"/>
  <c r="I74" i="6"/>
  <c r="G74" i="6"/>
  <c r="J74" i="6" s="1"/>
  <c r="J73" i="6"/>
  <c r="I73" i="6"/>
  <c r="H73" i="6"/>
  <c r="K73" i="6" s="1"/>
  <c r="G73" i="6"/>
  <c r="J72" i="6"/>
  <c r="I72" i="6"/>
  <c r="G72" i="6"/>
  <c r="H72" i="6" s="1"/>
  <c r="K72" i="6" s="1"/>
  <c r="J71" i="6"/>
  <c r="I71" i="6"/>
  <c r="G71" i="6"/>
  <c r="H71" i="6" s="1"/>
  <c r="K71" i="6" s="1"/>
  <c r="I70" i="6"/>
  <c r="G70" i="6"/>
  <c r="J70" i="6" s="1"/>
  <c r="J68" i="6" s="1"/>
  <c r="J69" i="6"/>
  <c r="I69" i="6"/>
  <c r="H69" i="6"/>
  <c r="K69" i="6" s="1"/>
  <c r="G69" i="6"/>
  <c r="I68" i="6"/>
  <c r="J67" i="6"/>
  <c r="I67" i="6"/>
  <c r="H67" i="6"/>
  <c r="K67" i="6" s="1"/>
  <c r="G67" i="6"/>
  <c r="J66" i="6"/>
  <c r="I66" i="6"/>
  <c r="G66" i="6"/>
  <c r="H66" i="6" s="1"/>
  <c r="K66" i="6" s="1"/>
  <c r="J65" i="6"/>
  <c r="I65" i="6"/>
  <c r="G65" i="6"/>
  <c r="H65" i="6" s="1"/>
  <c r="K65" i="6" s="1"/>
  <c r="I64" i="6"/>
  <c r="G64" i="6"/>
  <c r="J64" i="6" s="1"/>
  <c r="J63" i="6"/>
  <c r="I63" i="6"/>
  <c r="H63" i="6"/>
  <c r="K63" i="6" s="1"/>
  <c r="G63" i="6"/>
  <c r="J62" i="6"/>
  <c r="I62" i="6"/>
  <c r="G62" i="6"/>
  <c r="H62" i="6" s="1"/>
  <c r="K62" i="6" s="1"/>
  <c r="J61" i="6"/>
  <c r="I61" i="6"/>
  <c r="G61" i="6"/>
  <c r="H61" i="6" s="1"/>
  <c r="K61" i="6" s="1"/>
  <c r="I60" i="6"/>
  <c r="G60" i="6"/>
  <c r="J60" i="6" s="1"/>
  <c r="J57" i="6" s="1"/>
  <c r="J59" i="6"/>
  <c r="I59" i="6"/>
  <c r="H59" i="6"/>
  <c r="K59" i="6" s="1"/>
  <c r="G59" i="6"/>
  <c r="J58" i="6"/>
  <c r="I58" i="6"/>
  <c r="I57" i="6" s="1"/>
  <c r="I56" i="6" s="1"/>
  <c r="G58" i="6"/>
  <c r="H58" i="6" s="1"/>
  <c r="K58" i="6" s="1"/>
  <c r="J55" i="6"/>
  <c r="I55" i="6"/>
  <c r="H55" i="6"/>
  <c r="K55" i="6" s="1"/>
  <c r="G55" i="6"/>
  <c r="J54" i="6"/>
  <c r="I54" i="6"/>
  <c r="I52" i="6" s="1"/>
  <c r="G54" i="6"/>
  <c r="H54" i="6" s="1"/>
  <c r="K54" i="6" s="1"/>
  <c r="J53" i="6"/>
  <c r="J52" i="6" s="1"/>
  <c r="I53" i="6"/>
  <c r="G53" i="6"/>
  <c r="H53" i="6" s="1"/>
  <c r="K53" i="6" s="1"/>
  <c r="J51" i="6"/>
  <c r="J50" i="6" s="1"/>
  <c r="I51" i="6"/>
  <c r="G51" i="6"/>
  <c r="H51" i="6" s="1"/>
  <c r="K51" i="6" s="1"/>
  <c r="K50" i="6" s="1"/>
  <c r="I50" i="6"/>
  <c r="J49" i="6"/>
  <c r="J48" i="6" s="1"/>
  <c r="I49" i="6"/>
  <c r="G49" i="6"/>
  <c r="H49" i="6" s="1"/>
  <c r="K49" i="6" s="1"/>
  <c r="K48" i="6" s="1"/>
  <c r="I48" i="6"/>
  <c r="J47" i="6"/>
  <c r="I47" i="6"/>
  <c r="G47" i="6"/>
  <c r="H47" i="6" s="1"/>
  <c r="K47" i="6" s="1"/>
  <c r="I46" i="6"/>
  <c r="G46" i="6"/>
  <c r="J46" i="6" s="1"/>
  <c r="J45" i="6"/>
  <c r="I45" i="6"/>
  <c r="H45" i="6"/>
  <c r="K45" i="6" s="1"/>
  <c r="G45" i="6"/>
  <c r="J44" i="6"/>
  <c r="I44" i="6"/>
  <c r="G44" i="6"/>
  <c r="H44" i="6" s="1"/>
  <c r="K44" i="6" s="1"/>
  <c r="J43" i="6"/>
  <c r="I43" i="6"/>
  <c r="G43" i="6"/>
  <c r="H43" i="6" s="1"/>
  <c r="K43" i="6" s="1"/>
  <c r="I42" i="6"/>
  <c r="G42" i="6"/>
  <c r="J42" i="6" s="1"/>
  <c r="J39" i="6" s="1"/>
  <c r="J41" i="6"/>
  <c r="I41" i="6"/>
  <c r="H41" i="6"/>
  <c r="K41" i="6" s="1"/>
  <c r="G41" i="6"/>
  <c r="J40" i="6"/>
  <c r="I40" i="6"/>
  <c r="I39" i="6" s="1"/>
  <c r="G40" i="6"/>
  <c r="H40" i="6" s="1"/>
  <c r="K40" i="6" s="1"/>
  <c r="J38" i="6"/>
  <c r="I38" i="6"/>
  <c r="G38" i="6"/>
  <c r="H38" i="6" s="1"/>
  <c r="K38" i="6" s="1"/>
  <c r="J37" i="6"/>
  <c r="I37" i="6"/>
  <c r="G37" i="6"/>
  <c r="H37" i="6" s="1"/>
  <c r="K37" i="6" s="1"/>
  <c r="I36" i="6"/>
  <c r="G36" i="6"/>
  <c r="J36" i="6" s="1"/>
  <c r="J33" i="6" s="1"/>
  <c r="J35" i="6"/>
  <c r="I35" i="6"/>
  <c r="H35" i="6"/>
  <c r="K35" i="6" s="1"/>
  <c r="G35" i="6"/>
  <c r="J34" i="6"/>
  <c r="I34" i="6"/>
  <c r="I33" i="6" s="1"/>
  <c r="I32" i="6" s="1"/>
  <c r="G34" i="6"/>
  <c r="H34" i="6" s="1"/>
  <c r="K34" i="6" s="1"/>
  <c r="C33" i="6"/>
  <c r="J31" i="6"/>
  <c r="I31" i="6"/>
  <c r="G31" i="6"/>
  <c r="H31" i="6" s="1"/>
  <c r="K31" i="6" s="1"/>
  <c r="J30" i="6"/>
  <c r="I30" i="6"/>
  <c r="G30" i="6"/>
  <c r="H30" i="6" s="1"/>
  <c r="K30" i="6" s="1"/>
  <c r="I29" i="6"/>
  <c r="G29" i="6"/>
  <c r="J29" i="6" s="1"/>
  <c r="J28" i="6"/>
  <c r="I28" i="6"/>
  <c r="H28" i="6"/>
  <c r="K28" i="6" s="1"/>
  <c r="G28" i="6"/>
  <c r="J27" i="6"/>
  <c r="I27" i="6"/>
  <c r="I25" i="6" s="1"/>
  <c r="G27" i="6"/>
  <c r="H27" i="6" s="1"/>
  <c r="K27" i="6" s="1"/>
  <c r="J26" i="6"/>
  <c r="J25" i="6" s="1"/>
  <c r="I26" i="6"/>
  <c r="G26" i="6"/>
  <c r="H26" i="6" s="1"/>
  <c r="K26" i="6" s="1"/>
  <c r="C25" i="6"/>
  <c r="I24" i="6"/>
  <c r="G24" i="6"/>
  <c r="J24" i="6" s="1"/>
  <c r="J23" i="6"/>
  <c r="I23" i="6"/>
  <c r="H23" i="6"/>
  <c r="K23" i="6" s="1"/>
  <c r="G23" i="6"/>
  <c r="J22" i="6"/>
  <c r="I22" i="6"/>
  <c r="I20" i="6" s="1"/>
  <c r="G22" i="6"/>
  <c r="H22" i="6" s="1"/>
  <c r="K22" i="6" s="1"/>
  <c r="J21" i="6"/>
  <c r="J20" i="6" s="1"/>
  <c r="I21" i="6"/>
  <c r="G21" i="6"/>
  <c r="H21" i="6" s="1"/>
  <c r="K21" i="6" s="1"/>
  <c r="C20" i="6"/>
  <c r="I19" i="6"/>
  <c r="G19" i="6"/>
  <c r="J19" i="6" s="1"/>
  <c r="J18" i="6"/>
  <c r="I18" i="6"/>
  <c r="H18" i="6"/>
  <c r="K18" i="6" s="1"/>
  <c r="G18" i="6"/>
  <c r="J17" i="6"/>
  <c r="I17" i="6"/>
  <c r="G17" i="6"/>
  <c r="H17" i="6" s="1"/>
  <c r="K17" i="6" s="1"/>
  <c r="J16" i="6"/>
  <c r="I16" i="6"/>
  <c r="G16" i="6"/>
  <c r="H16" i="6" s="1"/>
  <c r="K16" i="6" s="1"/>
  <c r="I15" i="6"/>
  <c r="G15" i="6"/>
  <c r="J15" i="6" s="1"/>
  <c r="J14" i="6"/>
  <c r="I14" i="6"/>
  <c r="H14" i="6"/>
  <c r="K14" i="6" s="1"/>
  <c r="G14" i="6"/>
  <c r="J13" i="6"/>
  <c r="I13" i="6"/>
  <c r="I11" i="6" s="1"/>
  <c r="G13" i="6"/>
  <c r="H13" i="6" s="1"/>
  <c r="K13" i="6" s="1"/>
  <c r="J12" i="6"/>
  <c r="J11" i="6" s="1"/>
  <c r="I12" i="6"/>
  <c r="G12" i="6"/>
  <c r="H12" i="6" s="1"/>
  <c r="K12" i="6" s="1"/>
  <c r="C11" i="6"/>
  <c r="K31" i="5"/>
  <c r="M30" i="5"/>
  <c r="K30" i="5"/>
  <c r="K29" i="5"/>
  <c r="K28" i="5"/>
  <c r="U27" i="5"/>
  <c r="T27" i="5"/>
  <c r="S27" i="5"/>
  <c r="R27" i="5"/>
  <c r="Q27" i="5"/>
  <c r="P27" i="5"/>
  <c r="O27" i="5"/>
  <c r="N27" i="5"/>
  <c r="M27" i="5"/>
  <c r="L27" i="5"/>
  <c r="K27" i="5" s="1"/>
  <c r="B18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N15" i="5" s="1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V15" i="5" s="1"/>
  <c r="U14" i="5"/>
  <c r="T14" i="5"/>
  <c r="S14" i="5"/>
  <c r="R14" i="5"/>
  <c r="Q14" i="5"/>
  <c r="P14" i="5"/>
  <c r="O14" i="5"/>
  <c r="N14" i="5"/>
  <c r="M14" i="5"/>
  <c r="L14" i="5"/>
  <c r="K14" i="5"/>
  <c r="B13" i="5"/>
  <c r="K8" i="5"/>
  <c r="K7" i="5"/>
  <c r="I228" i="4"/>
  <c r="G228" i="4"/>
  <c r="J228" i="4" s="1"/>
  <c r="I227" i="4"/>
  <c r="I223" i="4" s="1"/>
  <c r="G227" i="4"/>
  <c r="J227" i="4" s="1"/>
  <c r="J226" i="4"/>
  <c r="I226" i="4"/>
  <c r="G226" i="4"/>
  <c r="H226" i="4" s="1"/>
  <c r="K226" i="4" s="1"/>
  <c r="I225" i="4"/>
  <c r="H225" i="4"/>
  <c r="K225" i="4" s="1"/>
  <c r="G225" i="4"/>
  <c r="J225" i="4" s="1"/>
  <c r="I224" i="4"/>
  <c r="H224" i="4"/>
  <c r="K224" i="4" s="1"/>
  <c r="G224" i="4"/>
  <c r="J224" i="4" s="1"/>
  <c r="I222" i="4"/>
  <c r="H222" i="4"/>
  <c r="K222" i="4" s="1"/>
  <c r="G222" i="4"/>
  <c r="J222" i="4" s="1"/>
  <c r="I221" i="4"/>
  <c r="G221" i="4"/>
  <c r="H221" i="4" s="1"/>
  <c r="K221" i="4" s="1"/>
  <c r="J220" i="4"/>
  <c r="I220" i="4"/>
  <c r="G220" i="4"/>
  <c r="H220" i="4" s="1"/>
  <c r="K220" i="4" s="1"/>
  <c r="I219" i="4"/>
  <c r="H219" i="4"/>
  <c r="K219" i="4" s="1"/>
  <c r="G219" i="4"/>
  <c r="J219" i="4" s="1"/>
  <c r="J218" i="4"/>
  <c r="I218" i="4"/>
  <c r="H218" i="4"/>
  <c r="K218" i="4" s="1"/>
  <c r="G218" i="4"/>
  <c r="I217" i="4"/>
  <c r="I216" i="4" s="1"/>
  <c r="G217" i="4"/>
  <c r="H217" i="4" s="1"/>
  <c r="K217" i="4" s="1"/>
  <c r="I215" i="4"/>
  <c r="I212" i="4" s="1"/>
  <c r="G215" i="4"/>
  <c r="H215" i="4" s="1"/>
  <c r="K215" i="4" s="1"/>
  <c r="J214" i="4"/>
  <c r="I214" i="4"/>
  <c r="G214" i="4"/>
  <c r="H214" i="4" s="1"/>
  <c r="K214" i="4" s="1"/>
  <c r="I213" i="4"/>
  <c r="H213" i="4"/>
  <c r="K213" i="4" s="1"/>
  <c r="G213" i="4"/>
  <c r="J213" i="4" s="1"/>
  <c r="I211" i="4"/>
  <c r="H211" i="4"/>
  <c r="K211" i="4" s="1"/>
  <c r="G211" i="4"/>
  <c r="J211" i="4" s="1"/>
  <c r="J210" i="4"/>
  <c r="I210" i="4"/>
  <c r="H210" i="4"/>
  <c r="K210" i="4" s="1"/>
  <c r="G210" i="4"/>
  <c r="I209" i="4"/>
  <c r="I206" i="4" s="1"/>
  <c r="G209" i="4"/>
  <c r="H209" i="4" s="1"/>
  <c r="K209" i="4" s="1"/>
  <c r="I208" i="4"/>
  <c r="G208" i="4"/>
  <c r="H208" i="4" s="1"/>
  <c r="K208" i="4" s="1"/>
  <c r="I207" i="4"/>
  <c r="G207" i="4"/>
  <c r="J207" i="4" s="1"/>
  <c r="I205" i="4"/>
  <c r="G205" i="4"/>
  <c r="J205" i="4" s="1"/>
  <c r="J204" i="4"/>
  <c r="I204" i="4"/>
  <c r="G204" i="4"/>
  <c r="H204" i="4" s="1"/>
  <c r="K204" i="4" s="1"/>
  <c r="J203" i="4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H200" i="4" s="1"/>
  <c r="K200" i="4" s="1"/>
  <c r="I199" i="4"/>
  <c r="H199" i="4"/>
  <c r="K199" i="4" s="1"/>
  <c r="G199" i="4"/>
  <c r="J199" i="4" s="1"/>
  <c r="I198" i="4"/>
  <c r="G198" i="4"/>
  <c r="J198" i="4" s="1"/>
  <c r="J197" i="4"/>
  <c r="I197" i="4"/>
  <c r="G197" i="4"/>
  <c r="H197" i="4" s="1"/>
  <c r="K197" i="4" s="1"/>
  <c r="I196" i="4"/>
  <c r="G196" i="4"/>
  <c r="I195" i="4"/>
  <c r="G195" i="4"/>
  <c r="J195" i="4" s="1"/>
  <c r="I194" i="4"/>
  <c r="H194" i="4"/>
  <c r="K194" i="4" s="1"/>
  <c r="G194" i="4"/>
  <c r="J194" i="4" s="1"/>
  <c r="I193" i="4"/>
  <c r="G193" i="4"/>
  <c r="H193" i="4" s="1"/>
  <c r="K193" i="4" s="1"/>
  <c r="I191" i="4"/>
  <c r="G191" i="4"/>
  <c r="H191" i="4" s="1"/>
  <c r="K191" i="4" s="1"/>
  <c r="I190" i="4"/>
  <c r="G190" i="4"/>
  <c r="I189" i="4"/>
  <c r="G189" i="4"/>
  <c r="I188" i="4"/>
  <c r="G188" i="4"/>
  <c r="J188" i="4" s="1"/>
  <c r="J187" i="4"/>
  <c r="I187" i="4"/>
  <c r="G187" i="4"/>
  <c r="H187" i="4" s="1"/>
  <c r="K187" i="4" s="1"/>
  <c r="I186" i="4"/>
  <c r="G186" i="4"/>
  <c r="H186" i="4" s="1"/>
  <c r="K186" i="4" s="1"/>
  <c r="I185" i="4"/>
  <c r="G185" i="4"/>
  <c r="J185" i="4" s="1"/>
  <c r="I184" i="4"/>
  <c r="H184" i="4"/>
  <c r="K184" i="4" s="1"/>
  <c r="G184" i="4"/>
  <c r="J184" i="4" s="1"/>
  <c r="J183" i="4"/>
  <c r="I183" i="4"/>
  <c r="G183" i="4"/>
  <c r="H183" i="4" s="1"/>
  <c r="K183" i="4" s="1"/>
  <c r="I182" i="4"/>
  <c r="G182" i="4"/>
  <c r="I181" i="4"/>
  <c r="G181" i="4"/>
  <c r="I180" i="4"/>
  <c r="H180" i="4"/>
  <c r="K180" i="4" s="1"/>
  <c r="G180" i="4"/>
  <c r="J180" i="4" s="1"/>
  <c r="I179" i="4"/>
  <c r="I177" i="4" s="1"/>
  <c r="G179" i="4"/>
  <c r="H179" i="4" s="1"/>
  <c r="K179" i="4" s="1"/>
  <c r="J178" i="4"/>
  <c r="I178" i="4"/>
  <c r="G178" i="4"/>
  <c r="H178" i="4" s="1"/>
  <c r="K178" i="4" s="1"/>
  <c r="K176" i="4"/>
  <c r="J176" i="4"/>
  <c r="I176" i="4"/>
  <c r="G176" i="4"/>
  <c r="H176" i="4" s="1"/>
  <c r="I175" i="4"/>
  <c r="G175" i="4"/>
  <c r="J175" i="4" s="1"/>
  <c r="I174" i="4"/>
  <c r="H174" i="4"/>
  <c r="K174" i="4" s="1"/>
  <c r="G174" i="4"/>
  <c r="J174" i="4" s="1"/>
  <c r="J173" i="4"/>
  <c r="I173" i="4"/>
  <c r="H173" i="4"/>
  <c r="K173" i="4" s="1"/>
  <c r="G173" i="4"/>
  <c r="I172" i="4"/>
  <c r="G172" i="4"/>
  <c r="H172" i="4" s="1"/>
  <c r="K172" i="4" s="1"/>
  <c r="I171" i="4"/>
  <c r="G171" i="4"/>
  <c r="J171" i="4" s="1"/>
  <c r="I170" i="4"/>
  <c r="G170" i="4"/>
  <c r="J170" i="4" s="1"/>
  <c r="J169" i="4"/>
  <c r="I169" i="4"/>
  <c r="G169" i="4"/>
  <c r="H169" i="4" s="1"/>
  <c r="K169" i="4" s="1"/>
  <c r="I168" i="4"/>
  <c r="G168" i="4"/>
  <c r="I167" i="4"/>
  <c r="G167" i="4"/>
  <c r="J167" i="4" s="1"/>
  <c r="I166" i="4"/>
  <c r="H166" i="4"/>
  <c r="K166" i="4" s="1"/>
  <c r="G166" i="4"/>
  <c r="J166" i="4" s="1"/>
  <c r="J165" i="4"/>
  <c r="I165" i="4"/>
  <c r="H165" i="4"/>
  <c r="K165" i="4" s="1"/>
  <c r="G165" i="4"/>
  <c r="I164" i="4"/>
  <c r="G164" i="4"/>
  <c r="I163" i="4"/>
  <c r="G163" i="4"/>
  <c r="I162" i="4"/>
  <c r="H162" i="4"/>
  <c r="K162" i="4" s="1"/>
  <c r="G162" i="4"/>
  <c r="J162" i="4" s="1"/>
  <c r="I161" i="4"/>
  <c r="H161" i="4"/>
  <c r="K161" i="4" s="1"/>
  <c r="G161" i="4"/>
  <c r="J161" i="4" s="1"/>
  <c r="I160" i="4"/>
  <c r="G160" i="4"/>
  <c r="H160" i="4" s="1"/>
  <c r="K160" i="4" s="1"/>
  <c r="I159" i="4"/>
  <c r="H159" i="4"/>
  <c r="K159" i="4" s="1"/>
  <c r="G159" i="4"/>
  <c r="J159" i="4" s="1"/>
  <c r="I158" i="4"/>
  <c r="G158" i="4"/>
  <c r="J158" i="4" s="1"/>
  <c r="I157" i="4"/>
  <c r="G157" i="4"/>
  <c r="J157" i="4" s="1"/>
  <c r="I154" i="4"/>
  <c r="G154" i="4"/>
  <c r="J154" i="4" s="1"/>
  <c r="J153" i="4"/>
  <c r="I153" i="4"/>
  <c r="G153" i="4"/>
  <c r="H153" i="4" s="1"/>
  <c r="K153" i="4" s="1"/>
  <c r="I152" i="4"/>
  <c r="G152" i="4"/>
  <c r="I151" i="4"/>
  <c r="G151" i="4"/>
  <c r="J151" i="4" s="1"/>
  <c r="I150" i="4"/>
  <c r="H150" i="4"/>
  <c r="K150" i="4" s="1"/>
  <c r="G150" i="4"/>
  <c r="J150" i="4" s="1"/>
  <c r="J149" i="4"/>
  <c r="I149" i="4"/>
  <c r="H149" i="4"/>
  <c r="K149" i="4" s="1"/>
  <c r="G149" i="4"/>
  <c r="I148" i="4"/>
  <c r="G148" i="4"/>
  <c r="I147" i="4"/>
  <c r="G147" i="4"/>
  <c r="I146" i="4"/>
  <c r="H146" i="4"/>
  <c r="K146" i="4" s="1"/>
  <c r="G146" i="4"/>
  <c r="J146" i="4" s="1"/>
  <c r="I145" i="4"/>
  <c r="H145" i="4"/>
  <c r="K145" i="4" s="1"/>
  <c r="G145" i="4"/>
  <c r="J145" i="4" s="1"/>
  <c r="I144" i="4"/>
  <c r="G144" i="4"/>
  <c r="H144" i="4" s="1"/>
  <c r="K144" i="4" s="1"/>
  <c r="I142" i="4"/>
  <c r="G142" i="4"/>
  <c r="I141" i="4"/>
  <c r="G141" i="4"/>
  <c r="I140" i="4"/>
  <c r="G140" i="4"/>
  <c r="J140" i="4" s="1"/>
  <c r="I139" i="4"/>
  <c r="G139" i="4"/>
  <c r="J139" i="4" s="1"/>
  <c r="I138" i="4"/>
  <c r="G138" i="4"/>
  <c r="H138" i="4" s="1"/>
  <c r="K138" i="4" s="1"/>
  <c r="I137" i="4"/>
  <c r="G137" i="4"/>
  <c r="J137" i="4" s="1"/>
  <c r="I136" i="4"/>
  <c r="I135" i="4" s="1"/>
  <c r="G136" i="4"/>
  <c r="J136" i="4" s="1"/>
  <c r="I134" i="4"/>
  <c r="H134" i="4"/>
  <c r="K134" i="4" s="1"/>
  <c r="G134" i="4"/>
  <c r="J134" i="4" s="1"/>
  <c r="I133" i="4"/>
  <c r="H133" i="4"/>
  <c r="K133" i="4" s="1"/>
  <c r="G133" i="4"/>
  <c r="J133" i="4" s="1"/>
  <c r="J132" i="4"/>
  <c r="I132" i="4"/>
  <c r="G132" i="4"/>
  <c r="H132" i="4" s="1"/>
  <c r="K132" i="4" s="1"/>
  <c r="I131" i="4"/>
  <c r="G131" i="4"/>
  <c r="J131" i="4" s="1"/>
  <c r="I130" i="4"/>
  <c r="I129" i="4"/>
  <c r="G129" i="4"/>
  <c r="I128" i="4"/>
  <c r="H128" i="4"/>
  <c r="K128" i="4" s="1"/>
  <c r="G128" i="4"/>
  <c r="J128" i="4" s="1"/>
  <c r="I127" i="4"/>
  <c r="H127" i="4"/>
  <c r="K127" i="4" s="1"/>
  <c r="G127" i="4"/>
  <c r="J127" i="4" s="1"/>
  <c r="J126" i="4"/>
  <c r="I126" i="4"/>
  <c r="G126" i="4"/>
  <c r="H126" i="4" s="1"/>
  <c r="K126" i="4" s="1"/>
  <c r="I125" i="4"/>
  <c r="G125" i="4"/>
  <c r="J125" i="4" s="1"/>
  <c r="I124" i="4"/>
  <c r="H124" i="4"/>
  <c r="K124" i="4" s="1"/>
  <c r="G124" i="4"/>
  <c r="J124" i="4" s="1"/>
  <c r="J123" i="4"/>
  <c r="I123" i="4"/>
  <c r="G123" i="4"/>
  <c r="H123" i="4" s="1"/>
  <c r="K123" i="4" s="1"/>
  <c r="I122" i="4"/>
  <c r="G122" i="4"/>
  <c r="I121" i="4"/>
  <c r="G121" i="4"/>
  <c r="J121" i="4" s="1"/>
  <c r="I120" i="4"/>
  <c r="H120" i="4"/>
  <c r="K120" i="4" s="1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H116" i="4"/>
  <c r="K116" i="4" s="1"/>
  <c r="G116" i="4"/>
  <c r="J116" i="4" s="1"/>
  <c r="I115" i="4"/>
  <c r="G115" i="4"/>
  <c r="H115" i="4" s="1"/>
  <c r="K115" i="4" s="1"/>
  <c r="I114" i="4"/>
  <c r="G114" i="4"/>
  <c r="I113" i="4"/>
  <c r="G113" i="4"/>
  <c r="J113" i="4" s="1"/>
  <c r="I112" i="4"/>
  <c r="H112" i="4"/>
  <c r="K112" i="4" s="1"/>
  <c r="G112" i="4"/>
  <c r="J112" i="4" s="1"/>
  <c r="I111" i="4"/>
  <c r="G111" i="4"/>
  <c r="I110" i="4"/>
  <c r="G110" i="4"/>
  <c r="J110" i="4" s="1"/>
  <c r="J109" i="4"/>
  <c r="I109" i="4"/>
  <c r="H109" i="4"/>
  <c r="K109" i="4" s="1"/>
  <c r="G109" i="4"/>
  <c r="I108" i="4"/>
  <c r="I107" i="4"/>
  <c r="G107" i="4"/>
  <c r="J107" i="4" s="1"/>
  <c r="J106" i="4" s="1"/>
  <c r="I106" i="4"/>
  <c r="I104" i="4"/>
  <c r="G104" i="4"/>
  <c r="J104" i="4" s="1"/>
  <c r="I103" i="4"/>
  <c r="G103" i="4"/>
  <c r="J103" i="4" s="1"/>
  <c r="J102" i="4"/>
  <c r="I102" i="4"/>
  <c r="I101" i="4" s="1"/>
  <c r="G102" i="4"/>
  <c r="H102" i="4" s="1"/>
  <c r="K102" i="4" s="1"/>
  <c r="I100" i="4"/>
  <c r="G100" i="4"/>
  <c r="H100" i="4" s="1"/>
  <c r="K100" i="4" s="1"/>
  <c r="I99" i="4"/>
  <c r="G99" i="4"/>
  <c r="J99" i="4" s="1"/>
  <c r="I98" i="4"/>
  <c r="H98" i="4"/>
  <c r="K98" i="4" s="1"/>
  <c r="G98" i="4"/>
  <c r="J98" i="4" s="1"/>
  <c r="J97" i="4"/>
  <c r="I97" i="4"/>
  <c r="H97" i="4"/>
  <c r="K97" i="4" s="1"/>
  <c r="G97" i="4"/>
  <c r="I96" i="4"/>
  <c r="I95" i="4"/>
  <c r="G95" i="4"/>
  <c r="J95" i="4" s="1"/>
  <c r="I94" i="4"/>
  <c r="G94" i="4"/>
  <c r="H94" i="4" s="1"/>
  <c r="K94" i="4" s="1"/>
  <c r="I93" i="4"/>
  <c r="H93" i="4"/>
  <c r="K93" i="4" s="1"/>
  <c r="G93" i="4"/>
  <c r="J93" i="4" s="1"/>
  <c r="I92" i="4"/>
  <c r="G92" i="4"/>
  <c r="J92" i="4" s="1"/>
  <c r="I91" i="4"/>
  <c r="G91" i="4"/>
  <c r="J91" i="4" s="1"/>
  <c r="J90" i="4"/>
  <c r="I90" i="4"/>
  <c r="G90" i="4"/>
  <c r="H90" i="4" s="1"/>
  <c r="K90" i="4" s="1"/>
  <c r="J89" i="4"/>
  <c r="I89" i="4"/>
  <c r="H89" i="4"/>
  <c r="K89" i="4" s="1"/>
  <c r="G89" i="4"/>
  <c r="K88" i="4"/>
  <c r="I88" i="4"/>
  <c r="H88" i="4"/>
  <c r="G88" i="4"/>
  <c r="J88" i="4" s="1"/>
  <c r="I87" i="4"/>
  <c r="I86" i="4" s="1"/>
  <c r="I85" i="4"/>
  <c r="H85" i="4"/>
  <c r="G85" i="4"/>
  <c r="I84" i="4"/>
  <c r="I83" i="4"/>
  <c r="G83" i="4"/>
  <c r="J83" i="4" s="1"/>
  <c r="I82" i="4"/>
  <c r="G82" i="4"/>
  <c r="H82" i="4" s="1"/>
  <c r="K82" i="4" s="1"/>
  <c r="I81" i="4"/>
  <c r="H81" i="4"/>
  <c r="K81" i="4" s="1"/>
  <c r="G81" i="4"/>
  <c r="J81" i="4" s="1"/>
  <c r="I80" i="4"/>
  <c r="G80" i="4"/>
  <c r="J80" i="4" s="1"/>
  <c r="I79" i="4"/>
  <c r="G79" i="4"/>
  <c r="J79" i="4" s="1"/>
  <c r="J78" i="4"/>
  <c r="I78" i="4"/>
  <c r="I77" i="4" s="1"/>
  <c r="G78" i="4"/>
  <c r="H78" i="4" s="1"/>
  <c r="K78" i="4" s="1"/>
  <c r="K76" i="4"/>
  <c r="I76" i="4"/>
  <c r="G76" i="4"/>
  <c r="H76" i="4" s="1"/>
  <c r="I75" i="4"/>
  <c r="G75" i="4"/>
  <c r="J75" i="4" s="1"/>
  <c r="I74" i="4"/>
  <c r="G74" i="4"/>
  <c r="J74" i="4" s="1"/>
  <c r="I73" i="4"/>
  <c r="H73" i="4"/>
  <c r="K73" i="4" s="1"/>
  <c r="G73" i="4"/>
  <c r="J73" i="4" s="1"/>
  <c r="I72" i="4"/>
  <c r="G72" i="4"/>
  <c r="H72" i="4" s="1"/>
  <c r="K72" i="4" s="1"/>
  <c r="I71" i="4"/>
  <c r="H71" i="4"/>
  <c r="K71" i="4" s="1"/>
  <c r="G71" i="4"/>
  <c r="J71" i="4" s="1"/>
  <c r="I70" i="4"/>
  <c r="H70" i="4"/>
  <c r="K70" i="4" s="1"/>
  <c r="G70" i="4"/>
  <c r="J70" i="4" s="1"/>
  <c r="I69" i="4"/>
  <c r="H69" i="4"/>
  <c r="K69" i="4" s="1"/>
  <c r="G69" i="4"/>
  <c r="J69" i="4" s="1"/>
  <c r="I68" i="4"/>
  <c r="J67" i="4"/>
  <c r="I67" i="4"/>
  <c r="H67" i="4"/>
  <c r="K67" i="4" s="1"/>
  <c r="G67" i="4"/>
  <c r="I66" i="4"/>
  <c r="G66" i="4"/>
  <c r="H66" i="4" s="1"/>
  <c r="K66" i="4" s="1"/>
  <c r="I65" i="4"/>
  <c r="G65" i="4"/>
  <c r="J65" i="4" s="1"/>
  <c r="I64" i="4"/>
  <c r="H64" i="4"/>
  <c r="K64" i="4" s="1"/>
  <c r="G64" i="4"/>
  <c r="J64" i="4" s="1"/>
  <c r="J63" i="4"/>
  <c r="I63" i="4"/>
  <c r="H63" i="4"/>
  <c r="K63" i="4" s="1"/>
  <c r="G63" i="4"/>
  <c r="J62" i="4"/>
  <c r="I62" i="4"/>
  <c r="G62" i="4"/>
  <c r="H62" i="4" s="1"/>
  <c r="K62" i="4" s="1"/>
  <c r="I61" i="4"/>
  <c r="H61" i="4"/>
  <c r="K61" i="4" s="1"/>
  <c r="G61" i="4"/>
  <c r="J61" i="4" s="1"/>
  <c r="I60" i="4"/>
  <c r="H60" i="4"/>
  <c r="K60" i="4" s="1"/>
  <c r="G60" i="4"/>
  <c r="J60" i="4" s="1"/>
  <c r="I59" i="4"/>
  <c r="H59" i="4"/>
  <c r="K59" i="4" s="1"/>
  <c r="G59" i="4"/>
  <c r="J59" i="4" s="1"/>
  <c r="J58" i="4"/>
  <c r="I58" i="4"/>
  <c r="G58" i="4"/>
  <c r="H58" i="4" s="1"/>
  <c r="K58" i="4" s="1"/>
  <c r="I55" i="4"/>
  <c r="H55" i="4"/>
  <c r="K55" i="4" s="1"/>
  <c r="G55" i="4"/>
  <c r="J55" i="4" s="1"/>
  <c r="I54" i="4"/>
  <c r="G54" i="4"/>
  <c r="H54" i="4" s="1"/>
  <c r="K54" i="4" s="1"/>
  <c r="I53" i="4"/>
  <c r="G53" i="4"/>
  <c r="J53" i="4" s="1"/>
  <c r="I52" i="4"/>
  <c r="J51" i="4"/>
  <c r="J50" i="4" s="1"/>
  <c r="I51" i="4"/>
  <c r="G51" i="4"/>
  <c r="H51" i="4" s="1"/>
  <c r="K51" i="4" s="1"/>
  <c r="K50" i="4" s="1"/>
  <c r="I50" i="4"/>
  <c r="I49" i="4"/>
  <c r="G49" i="4"/>
  <c r="J49" i="4" s="1"/>
  <c r="I48" i="4"/>
  <c r="I47" i="4"/>
  <c r="G47" i="4"/>
  <c r="J47" i="4" s="1"/>
  <c r="I46" i="4"/>
  <c r="G46" i="4"/>
  <c r="J46" i="4" s="1"/>
  <c r="J45" i="4"/>
  <c r="I45" i="4"/>
  <c r="G45" i="4"/>
  <c r="H45" i="4" s="1"/>
  <c r="K45" i="4" s="1"/>
  <c r="J44" i="4"/>
  <c r="I44" i="4"/>
  <c r="G44" i="4"/>
  <c r="H44" i="4" s="1"/>
  <c r="K44" i="4" s="1"/>
  <c r="I43" i="4"/>
  <c r="H43" i="4"/>
  <c r="K43" i="4" s="1"/>
  <c r="G43" i="4"/>
  <c r="J43" i="4" s="1"/>
  <c r="I42" i="4"/>
  <c r="H42" i="4"/>
  <c r="K42" i="4" s="1"/>
  <c r="G42" i="4"/>
  <c r="J42" i="4" s="1"/>
  <c r="I41" i="4"/>
  <c r="H41" i="4"/>
  <c r="K41" i="4" s="1"/>
  <c r="G41" i="4"/>
  <c r="J41" i="4" s="1"/>
  <c r="J40" i="4"/>
  <c r="I40" i="4"/>
  <c r="G40" i="4"/>
  <c r="H40" i="4" s="1"/>
  <c r="K40" i="4" s="1"/>
  <c r="I38" i="4"/>
  <c r="G38" i="4"/>
  <c r="H38" i="4" s="1"/>
  <c r="K38" i="4" s="1"/>
  <c r="I37" i="4"/>
  <c r="H37" i="4"/>
  <c r="K37" i="4" s="1"/>
  <c r="G37" i="4"/>
  <c r="J37" i="4" s="1"/>
  <c r="I36" i="4"/>
  <c r="H36" i="4"/>
  <c r="K36" i="4" s="1"/>
  <c r="G36" i="4"/>
  <c r="J36" i="4" s="1"/>
  <c r="I35" i="4"/>
  <c r="H35" i="4"/>
  <c r="K35" i="4" s="1"/>
  <c r="G35" i="4"/>
  <c r="J35" i="4" s="1"/>
  <c r="I34" i="4"/>
  <c r="I33" i="4" s="1"/>
  <c r="G34" i="4"/>
  <c r="H34" i="4" s="1"/>
  <c r="K34" i="4" s="1"/>
  <c r="C33" i="4"/>
  <c r="I31" i="4"/>
  <c r="G31" i="4"/>
  <c r="H31" i="4" s="1"/>
  <c r="K31" i="4" s="1"/>
  <c r="I30" i="4"/>
  <c r="G30" i="4"/>
  <c r="J30" i="4" s="1"/>
  <c r="I29" i="4"/>
  <c r="H29" i="4"/>
  <c r="K29" i="4" s="1"/>
  <c r="G29" i="4"/>
  <c r="J29" i="4" s="1"/>
  <c r="I28" i="4"/>
  <c r="I25" i="4" s="1"/>
  <c r="H28" i="4"/>
  <c r="K28" i="4" s="1"/>
  <c r="G28" i="4"/>
  <c r="J28" i="4" s="1"/>
  <c r="I27" i="4"/>
  <c r="G27" i="4"/>
  <c r="H27" i="4" s="1"/>
  <c r="K27" i="4" s="1"/>
  <c r="I26" i="4"/>
  <c r="G26" i="4"/>
  <c r="J26" i="4" s="1"/>
  <c r="C25" i="4"/>
  <c r="I24" i="4"/>
  <c r="G24" i="4"/>
  <c r="J24" i="4" s="1"/>
  <c r="J23" i="4"/>
  <c r="I23" i="4"/>
  <c r="I20" i="4" s="1"/>
  <c r="G23" i="4"/>
  <c r="H23" i="4" s="1"/>
  <c r="K23" i="4" s="1"/>
  <c r="J22" i="4"/>
  <c r="I22" i="4"/>
  <c r="G22" i="4"/>
  <c r="H22" i="4" s="1"/>
  <c r="K22" i="4" s="1"/>
  <c r="I21" i="4"/>
  <c r="G21" i="4"/>
  <c r="J21" i="4" s="1"/>
  <c r="J20" i="4" s="1"/>
  <c r="C20" i="4"/>
  <c r="I19" i="4"/>
  <c r="G19" i="4"/>
  <c r="J19" i="4" s="1"/>
  <c r="I18" i="4"/>
  <c r="G18" i="4"/>
  <c r="J18" i="4" s="1"/>
  <c r="J17" i="4"/>
  <c r="I17" i="4"/>
  <c r="G17" i="4"/>
  <c r="H17" i="4" s="1"/>
  <c r="K17" i="4" s="1"/>
  <c r="I16" i="4"/>
  <c r="G16" i="4"/>
  <c r="J16" i="4" s="1"/>
  <c r="I15" i="4"/>
  <c r="G15" i="4"/>
  <c r="J15" i="4" s="1"/>
  <c r="I14" i="4"/>
  <c r="I11" i="4" s="1"/>
  <c r="G14" i="4"/>
  <c r="J14" i="4" s="1"/>
  <c r="J13" i="4"/>
  <c r="I13" i="4"/>
  <c r="G13" i="4"/>
  <c r="H13" i="4" s="1"/>
  <c r="K13" i="4" s="1"/>
  <c r="I12" i="4"/>
  <c r="G12" i="4"/>
  <c r="J12" i="4" s="1"/>
  <c r="C11" i="4"/>
  <c r="B18" i="3"/>
  <c r="L16" i="3"/>
  <c r="L15" i="3"/>
  <c r="B13" i="3"/>
  <c r="I228" i="2"/>
  <c r="G228" i="2"/>
  <c r="J228" i="2" s="1"/>
  <c r="I227" i="2"/>
  <c r="G227" i="2"/>
  <c r="H227" i="2" s="1"/>
  <c r="K227" i="2" s="1"/>
  <c r="I226" i="2"/>
  <c r="G226" i="2"/>
  <c r="H226" i="2" s="1"/>
  <c r="K226" i="2" s="1"/>
  <c r="I225" i="2"/>
  <c r="G225" i="2"/>
  <c r="I224" i="2"/>
  <c r="G224" i="2"/>
  <c r="J224" i="2" s="1"/>
  <c r="I223" i="2"/>
  <c r="I222" i="2"/>
  <c r="H222" i="2"/>
  <c r="K222" i="2" s="1"/>
  <c r="G222" i="2"/>
  <c r="J222" i="2" s="1"/>
  <c r="I221" i="2"/>
  <c r="G221" i="2"/>
  <c r="H221" i="2" s="1"/>
  <c r="K221" i="2" s="1"/>
  <c r="J220" i="2"/>
  <c r="I220" i="2"/>
  <c r="G220" i="2"/>
  <c r="H220" i="2" s="1"/>
  <c r="K220" i="2" s="1"/>
  <c r="I219" i="2"/>
  <c r="G219" i="2"/>
  <c r="I218" i="2"/>
  <c r="H218" i="2"/>
  <c r="K218" i="2" s="1"/>
  <c r="G218" i="2"/>
  <c r="J218" i="2" s="1"/>
  <c r="I217" i="2"/>
  <c r="G217" i="2"/>
  <c r="H217" i="2" s="1"/>
  <c r="K217" i="2" s="1"/>
  <c r="I215" i="2"/>
  <c r="G215" i="2"/>
  <c r="H215" i="2" s="1"/>
  <c r="K215" i="2" s="1"/>
  <c r="I214" i="2"/>
  <c r="H214" i="2"/>
  <c r="K214" i="2" s="1"/>
  <c r="G214" i="2"/>
  <c r="J214" i="2" s="1"/>
  <c r="I213" i="2"/>
  <c r="G213" i="2"/>
  <c r="I211" i="2"/>
  <c r="G211" i="2"/>
  <c r="I210" i="2"/>
  <c r="H210" i="2"/>
  <c r="K210" i="2" s="1"/>
  <c r="G210" i="2"/>
  <c r="J210" i="2" s="1"/>
  <c r="I209" i="2"/>
  <c r="G209" i="2"/>
  <c r="H209" i="2" s="1"/>
  <c r="K209" i="2" s="1"/>
  <c r="J208" i="2"/>
  <c r="I208" i="2"/>
  <c r="G208" i="2"/>
  <c r="H208" i="2" s="1"/>
  <c r="K208" i="2" s="1"/>
  <c r="I207" i="2"/>
  <c r="G207" i="2"/>
  <c r="I205" i="2"/>
  <c r="G205" i="2"/>
  <c r="J204" i="2"/>
  <c r="I204" i="2"/>
  <c r="G204" i="2"/>
  <c r="H204" i="2" s="1"/>
  <c r="K204" i="2" s="1"/>
  <c r="I203" i="2"/>
  <c r="I201" i="2" s="1"/>
  <c r="G203" i="2"/>
  <c r="H203" i="2" s="1"/>
  <c r="K203" i="2" s="1"/>
  <c r="I202" i="2"/>
  <c r="H202" i="2"/>
  <c r="K202" i="2" s="1"/>
  <c r="G202" i="2"/>
  <c r="J202" i="2" s="1"/>
  <c r="I200" i="2"/>
  <c r="H200" i="2"/>
  <c r="K200" i="2" s="1"/>
  <c r="G200" i="2"/>
  <c r="J200" i="2" s="1"/>
  <c r="I199" i="2"/>
  <c r="G199" i="2"/>
  <c r="J198" i="2"/>
  <c r="I198" i="2"/>
  <c r="G198" i="2"/>
  <c r="H198" i="2" s="1"/>
  <c r="K198" i="2" s="1"/>
  <c r="I197" i="2"/>
  <c r="G197" i="2"/>
  <c r="H197" i="2" s="1"/>
  <c r="K197" i="2" s="1"/>
  <c r="I196" i="2"/>
  <c r="H196" i="2"/>
  <c r="K196" i="2" s="1"/>
  <c r="G196" i="2"/>
  <c r="J196" i="2" s="1"/>
  <c r="I195" i="2"/>
  <c r="G195" i="2"/>
  <c r="J194" i="2"/>
  <c r="I194" i="2"/>
  <c r="G194" i="2"/>
  <c r="H194" i="2" s="1"/>
  <c r="K194" i="2" s="1"/>
  <c r="I193" i="2"/>
  <c r="I192" i="2" s="1"/>
  <c r="G193" i="2"/>
  <c r="H193" i="2" s="1"/>
  <c r="K193" i="2" s="1"/>
  <c r="I191" i="2"/>
  <c r="G191" i="2"/>
  <c r="H191" i="2" s="1"/>
  <c r="K191" i="2" s="1"/>
  <c r="J190" i="2"/>
  <c r="I190" i="2"/>
  <c r="G190" i="2"/>
  <c r="H190" i="2" s="1"/>
  <c r="K190" i="2" s="1"/>
  <c r="I189" i="2"/>
  <c r="G189" i="2"/>
  <c r="I188" i="2"/>
  <c r="H188" i="2"/>
  <c r="K188" i="2" s="1"/>
  <c r="G188" i="2"/>
  <c r="J188" i="2" s="1"/>
  <c r="I187" i="2"/>
  <c r="G187" i="2"/>
  <c r="H187" i="2" s="1"/>
  <c r="K187" i="2" s="1"/>
  <c r="J186" i="2"/>
  <c r="I186" i="2"/>
  <c r="G186" i="2"/>
  <c r="H186" i="2" s="1"/>
  <c r="K186" i="2" s="1"/>
  <c r="I185" i="2"/>
  <c r="G185" i="2"/>
  <c r="I184" i="2"/>
  <c r="H184" i="2"/>
  <c r="K184" i="2" s="1"/>
  <c r="G184" i="2"/>
  <c r="J184" i="2" s="1"/>
  <c r="I183" i="2"/>
  <c r="G183" i="2"/>
  <c r="H183" i="2" s="1"/>
  <c r="K183" i="2" s="1"/>
  <c r="J182" i="2"/>
  <c r="I182" i="2"/>
  <c r="G182" i="2"/>
  <c r="H182" i="2" s="1"/>
  <c r="K182" i="2" s="1"/>
  <c r="I181" i="2"/>
  <c r="G181" i="2"/>
  <c r="I180" i="2"/>
  <c r="H180" i="2"/>
  <c r="K180" i="2" s="1"/>
  <c r="G180" i="2"/>
  <c r="J180" i="2" s="1"/>
  <c r="I179" i="2"/>
  <c r="G179" i="2"/>
  <c r="H179" i="2" s="1"/>
  <c r="K179" i="2" s="1"/>
  <c r="J178" i="2"/>
  <c r="I178" i="2"/>
  <c r="G178" i="2"/>
  <c r="H178" i="2" s="1"/>
  <c r="K178" i="2" s="1"/>
  <c r="J176" i="2"/>
  <c r="I176" i="2"/>
  <c r="G176" i="2"/>
  <c r="H176" i="2" s="1"/>
  <c r="K176" i="2" s="1"/>
  <c r="I175" i="2"/>
  <c r="G175" i="2"/>
  <c r="I174" i="2"/>
  <c r="H174" i="2"/>
  <c r="K174" i="2" s="1"/>
  <c r="G174" i="2"/>
  <c r="J174" i="2" s="1"/>
  <c r="I173" i="2"/>
  <c r="G173" i="2"/>
  <c r="H173" i="2" s="1"/>
  <c r="K173" i="2" s="1"/>
  <c r="J172" i="2"/>
  <c r="I172" i="2"/>
  <c r="G172" i="2"/>
  <c r="H172" i="2" s="1"/>
  <c r="K172" i="2" s="1"/>
  <c r="I171" i="2"/>
  <c r="G171" i="2"/>
  <c r="I170" i="2"/>
  <c r="H170" i="2"/>
  <c r="K170" i="2" s="1"/>
  <c r="G170" i="2"/>
  <c r="J170" i="2" s="1"/>
  <c r="I169" i="2"/>
  <c r="G169" i="2"/>
  <c r="H169" i="2" s="1"/>
  <c r="K169" i="2" s="1"/>
  <c r="J168" i="2"/>
  <c r="I168" i="2"/>
  <c r="G168" i="2"/>
  <c r="H168" i="2" s="1"/>
  <c r="K168" i="2" s="1"/>
  <c r="I167" i="2"/>
  <c r="G167" i="2"/>
  <c r="I166" i="2"/>
  <c r="H166" i="2"/>
  <c r="K166" i="2" s="1"/>
  <c r="G166" i="2"/>
  <c r="J166" i="2" s="1"/>
  <c r="I165" i="2"/>
  <c r="G165" i="2"/>
  <c r="H165" i="2" s="1"/>
  <c r="K165" i="2" s="1"/>
  <c r="J164" i="2"/>
  <c r="I164" i="2"/>
  <c r="G164" i="2"/>
  <c r="H164" i="2" s="1"/>
  <c r="K164" i="2" s="1"/>
  <c r="I163" i="2"/>
  <c r="G163" i="2"/>
  <c r="I162" i="2"/>
  <c r="H162" i="2"/>
  <c r="K162" i="2" s="1"/>
  <c r="G162" i="2"/>
  <c r="J162" i="2" s="1"/>
  <c r="I161" i="2"/>
  <c r="G161" i="2"/>
  <c r="J160" i="2"/>
  <c r="I160" i="2"/>
  <c r="G160" i="2"/>
  <c r="H160" i="2" s="1"/>
  <c r="K160" i="2" s="1"/>
  <c r="I159" i="2"/>
  <c r="G159" i="2"/>
  <c r="I158" i="2"/>
  <c r="H158" i="2"/>
  <c r="K158" i="2" s="1"/>
  <c r="G158" i="2"/>
  <c r="J158" i="2" s="1"/>
  <c r="I157" i="2"/>
  <c r="I156" i="2" s="1"/>
  <c r="G157" i="2"/>
  <c r="J154" i="2"/>
  <c r="I154" i="2"/>
  <c r="G154" i="2"/>
  <c r="H154" i="2" s="1"/>
  <c r="K154" i="2" s="1"/>
  <c r="I153" i="2"/>
  <c r="G153" i="2"/>
  <c r="I152" i="2"/>
  <c r="H152" i="2"/>
  <c r="K152" i="2" s="1"/>
  <c r="G152" i="2"/>
  <c r="J152" i="2" s="1"/>
  <c r="I151" i="2"/>
  <c r="G151" i="2"/>
  <c r="J150" i="2"/>
  <c r="I150" i="2"/>
  <c r="G150" i="2"/>
  <c r="H150" i="2" s="1"/>
  <c r="K150" i="2" s="1"/>
  <c r="I149" i="2"/>
  <c r="G149" i="2"/>
  <c r="I148" i="2"/>
  <c r="H148" i="2"/>
  <c r="K148" i="2" s="1"/>
  <c r="G148" i="2"/>
  <c r="J148" i="2" s="1"/>
  <c r="I147" i="2"/>
  <c r="G147" i="2"/>
  <c r="J146" i="2"/>
  <c r="I146" i="2"/>
  <c r="G146" i="2"/>
  <c r="H146" i="2" s="1"/>
  <c r="K146" i="2" s="1"/>
  <c r="I145" i="2"/>
  <c r="G145" i="2"/>
  <c r="I144" i="2"/>
  <c r="H144" i="2"/>
  <c r="K144" i="2" s="1"/>
  <c r="G144" i="2"/>
  <c r="J144" i="2" s="1"/>
  <c r="I142" i="2"/>
  <c r="H142" i="2"/>
  <c r="K142" i="2" s="1"/>
  <c r="G142" i="2"/>
  <c r="J142" i="2" s="1"/>
  <c r="I141" i="2"/>
  <c r="G141" i="2"/>
  <c r="J140" i="2"/>
  <c r="I140" i="2"/>
  <c r="G140" i="2"/>
  <c r="H140" i="2" s="1"/>
  <c r="K140" i="2" s="1"/>
  <c r="I139" i="2"/>
  <c r="G139" i="2"/>
  <c r="I138" i="2"/>
  <c r="H138" i="2"/>
  <c r="K138" i="2" s="1"/>
  <c r="G138" i="2"/>
  <c r="J138" i="2" s="1"/>
  <c r="I137" i="2"/>
  <c r="G137" i="2"/>
  <c r="J136" i="2"/>
  <c r="I136" i="2"/>
  <c r="G136" i="2"/>
  <c r="H136" i="2" s="1"/>
  <c r="K136" i="2" s="1"/>
  <c r="I135" i="2"/>
  <c r="I134" i="2"/>
  <c r="G134" i="2"/>
  <c r="J134" i="2" s="1"/>
  <c r="I133" i="2"/>
  <c r="G133" i="2"/>
  <c r="I132" i="2"/>
  <c r="G132" i="2"/>
  <c r="H132" i="2" s="1"/>
  <c r="K132" i="2" s="1"/>
  <c r="I131" i="2"/>
  <c r="I130" i="2" s="1"/>
  <c r="G131" i="2"/>
  <c r="I129" i="2"/>
  <c r="G129" i="2"/>
  <c r="I128" i="2"/>
  <c r="G128" i="2"/>
  <c r="H128" i="2" s="1"/>
  <c r="K128" i="2" s="1"/>
  <c r="I127" i="2"/>
  <c r="G127" i="2"/>
  <c r="I126" i="2"/>
  <c r="G126" i="2"/>
  <c r="J126" i="2" s="1"/>
  <c r="I125" i="2"/>
  <c r="G125" i="2"/>
  <c r="I124" i="2"/>
  <c r="G124" i="2"/>
  <c r="H124" i="2" s="1"/>
  <c r="K124" i="2" s="1"/>
  <c r="I123" i="2"/>
  <c r="G123" i="2"/>
  <c r="I122" i="2"/>
  <c r="G122" i="2"/>
  <c r="J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G117" i="2"/>
  <c r="I116" i="2"/>
  <c r="H116" i="2"/>
  <c r="K116" i="2" s="1"/>
  <c r="G116" i="2"/>
  <c r="J116" i="2" s="1"/>
  <c r="I115" i="2"/>
  <c r="G115" i="2"/>
  <c r="H115" i="2" s="1"/>
  <c r="K115" i="2" s="1"/>
  <c r="J114" i="2"/>
  <c r="I114" i="2"/>
  <c r="G114" i="2"/>
  <c r="H114" i="2" s="1"/>
  <c r="K114" i="2" s="1"/>
  <c r="I113" i="2"/>
  <c r="G113" i="2"/>
  <c r="I112" i="2"/>
  <c r="G112" i="2"/>
  <c r="J112" i="2" s="1"/>
  <c r="I111" i="2"/>
  <c r="I108" i="2" s="1"/>
  <c r="G111" i="2"/>
  <c r="H111" i="2" s="1"/>
  <c r="K111" i="2" s="1"/>
  <c r="J110" i="2"/>
  <c r="I110" i="2"/>
  <c r="G110" i="2"/>
  <c r="H110" i="2" s="1"/>
  <c r="K110" i="2" s="1"/>
  <c r="I109" i="2"/>
  <c r="G109" i="2"/>
  <c r="I107" i="2"/>
  <c r="G107" i="2"/>
  <c r="I106" i="2"/>
  <c r="H106" i="2"/>
  <c r="G106" i="2"/>
  <c r="I104" i="2"/>
  <c r="G104" i="2"/>
  <c r="J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J98" i="2" s="1"/>
  <c r="J97" i="2"/>
  <c r="I97" i="2"/>
  <c r="I96" i="2" s="1"/>
  <c r="G97" i="2"/>
  <c r="H97" i="2" s="1"/>
  <c r="K97" i="2" s="1"/>
  <c r="J95" i="2"/>
  <c r="I95" i="2"/>
  <c r="G95" i="2"/>
  <c r="H95" i="2" s="1"/>
  <c r="K95" i="2" s="1"/>
  <c r="I94" i="2"/>
  <c r="G94" i="2"/>
  <c r="H94" i="2" s="1"/>
  <c r="K94" i="2" s="1"/>
  <c r="I93" i="2"/>
  <c r="G93" i="2"/>
  <c r="I92" i="2"/>
  <c r="H92" i="2"/>
  <c r="K92" i="2" s="1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J88" i="2" s="1"/>
  <c r="I87" i="2"/>
  <c r="I86" i="2" s="1"/>
  <c r="I85" i="2"/>
  <c r="I84" i="2" s="1"/>
  <c r="G85" i="2"/>
  <c r="H85" i="2" s="1"/>
  <c r="J83" i="2"/>
  <c r="I83" i="2"/>
  <c r="G83" i="2"/>
  <c r="H83" i="2" s="1"/>
  <c r="K83" i="2" s="1"/>
  <c r="J82" i="2"/>
  <c r="I82" i="2"/>
  <c r="G82" i="2"/>
  <c r="H82" i="2" s="1"/>
  <c r="K82" i="2" s="1"/>
  <c r="I81" i="2"/>
  <c r="G81" i="2"/>
  <c r="J80" i="2"/>
  <c r="I80" i="2"/>
  <c r="G80" i="2"/>
  <c r="H80" i="2" s="1"/>
  <c r="K80" i="2" s="1"/>
  <c r="J79" i="2"/>
  <c r="I79" i="2"/>
  <c r="I77" i="2" s="1"/>
  <c r="G79" i="2"/>
  <c r="H79" i="2" s="1"/>
  <c r="K79" i="2" s="1"/>
  <c r="I78" i="2"/>
  <c r="G78" i="2"/>
  <c r="H78" i="2" s="1"/>
  <c r="K78" i="2" s="1"/>
  <c r="I76" i="2"/>
  <c r="G76" i="2"/>
  <c r="H76" i="2" s="1"/>
  <c r="K76" i="2" s="1"/>
  <c r="I75" i="2"/>
  <c r="G75" i="2"/>
  <c r="I74" i="2"/>
  <c r="G74" i="2"/>
  <c r="J74" i="2" s="1"/>
  <c r="J73" i="2"/>
  <c r="I73" i="2"/>
  <c r="G73" i="2"/>
  <c r="H73" i="2" s="1"/>
  <c r="K73" i="2" s="1"/>
  <c r="I72" i="2"/>
  <c r="G72" i="2"/>
  <c r="H72" i="2" s="1"/>
  <c r="K72" i="2" s="1"/>
  <c r="I71" i="2"/>
  <c r="G71" i="2"/>
  <c r="I70" i="2"/>
  <c r="H70" i="2"/>
  <c r="K70" i="2" s="1"/>
  <c r="G70" i="2"/>
  <c r="J70" i="2" s="1"/>
  <c r="I69" i="2"/>
  <c r="I68" i="2" s="1"/>
  <c r="G69" i="2"/>
  <c r="H69" i="2" s="1"/>
  <c r="K69" i="2" s="1"/>
  <c r="I67" i="2"/>
  <c r="G67" i="2"/>
  <c r="H67" i="2" s="1"/>
  <c r="K67" i="2" s="1"/>
  <c r="I66" i="2"/>
  <c r="G66" i="2"/>
  <c r="H66" i="2" s="1"/>
  <c r="K66" i="2" s="1"/>
  <c r="I65" i="2"/>
  <c r="G65" i="2"/>
  <c r="I64" i="2"/>
  <c r="H64" i="2"/>
  <c r="K64" i="2" s="1"/>
  <c r="G64" i="2"/>
  <c r="J64" i="2" s="1"/>
  <c r="I63" i="2"/>
  <c r="G63" i="2"/>
  <c r="H63" i="2" s="1"/>
  <c r="K63" i="2" s="1"/>
  <c r="I62" i="2"/>
  <c r="G62" i="2"/>
  <c r="H62" i="2" s="1"/>
  <c r="K62" i="2" s="1"/>
  <c r="I61" i="2"/>
  <c r="G61" i="2"/>
  <c r="I60" i="2"/>
  <c r="G60" i="2"/>
  <c r="J60" i="2" s="1"/>
  <c r="J59" i="2"/>
  <c r="I59" i="2"/>
  <c r="I57" i="2" s="1"/>
  <c r="I56" i="2" s="1"/>
  <c r="G59" i="2"/>
  <c r="H59" i="2" s="1"/>
  <c r="K59" i="2" s="1"/>
  <c r="I58" i="2"/>
  <c r="G58" i="2"/>
  <c r="H58" i="2" s="1"/>
  <c r="K58" i="2" s="1"/>
  <c r="I55" i="2"/>
  <c r="I52" i="2" s="1"/>
  <c r="H55" i="2"/>
  <c r="K55" i="2" s="1"/>
  <c r="G55" i="2"/>
  <c r="J55" i="2" s="1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6" i="2" s="1"/>
  <c r="I45" i="2"/>
  <c r="G45" i="2"/>
  <c r="H45" i="2" s="1"/>
  <c r="K45" i="2" s="1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H40" i="2" s="1"/>
  <c r="K40" i="2" s="1"/>
  <c r="I38" i="2"/>
  <c r="G38" i="2"/>
  <c r="H38" i="2" s="1"/>
  <c r="K38" i="2" s="1"/>
  <c r="I37" i="2"/>
  <c r="G37" i="2"/>
  <c r="J37" i="2" s="1"/>
  <c r="I36" i="2"/>
  <c r="G36" i="2"/>
  <c r="J36" i="2" s="1"/>
  <c r="I35" i="2"/>
  <c r="I33" i="2" s="1"/>
  <c r="I32" i="2" s="1"/>
  <c r="G35" i="2"/>
  <c r="H35" i="2" s="1"/>
  <c r="K35" i="2" s="1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J28" i="2"/>
  <c r="I28" i="2"/>
  <c r="G28" i="2"/>
  <c r="H28" i="2" s="1"/>
  <c r="K28" i="2" s="1"/>
  <c r="J27" i="2"/>
  <c r="I27" i="2"/>
  <c r="G27" i="2"/>
  <c r="H27" i="2" s="1"/>
  <c r="K27" i="2" s="1"/>
  <c r="I26" i="2"/>
  <c r="G26" i="2"/>
  <c r="J26" i="2" s="1"/>
  <c r="I25" i="2"/>
  <c r="C25" i="2"/>
  <c r="I24" i="2"/>
  <c r="H24" i="2"/>
  <c r="K24" i="2" s="1"/>
  <c r="G24" i="2"/>
  <c r="J24" i="2" s="1"/>
  <c r="I23" i="2"/>
  <c r="G23" i="2"/>
  <c r="H23" i="2" s="1"/>
  <c r="K23" i="2" s="1"/>
  <c r="J22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H17" i="2" s="1"/>
  <c r="K17" i="2" s="1"/>
  <c r="I16" i="2"/>
  <c r="G16" i="2"/>
  <c r="J16" i="2" s="1"/>
  <c r="I15" i="2"/>
  <c r="G15" i="2"/>
  <c r="J15" i="2" s="1"/>
  <c r="I14" i="2"/>
  <c r="I11" i="2" s="1"/>
  <c r="G14" i="2"/>
  <c r="J14" i="2" s="1"/>
  <c r="I13" i="2"/>
  <c r="G13" i="2"/>
  <c r="H13" i="2" s="1"/>
  <c r="K13" i="2" s="1"/>
  <c r="I12" i="2"/>
  <c r="G12" i="2"/>
  <c r="J12" i="2" s="1"/>
  <c r="C11" i="2"/>
  <c r="J32" i="6" l="1"/>
  <c r="K52" i="6"/>
  <c r="K77" i="6"/>
  <c r="K33" i="6"/>
  <c r="J143" i="6"/>
  <c r="H24" i="6"/>
  <c r="K24" i="6" s="1"/>
  <c r="K20" i="6" s="1"/>
  <c r="H29" i="6"/>
  <c r="K29" i="6" s="1"/>
  <c r="K25" i="6" s="1"/>
  <c r="H36" i="6"/>
  <c r="K36" i="6" s="1"/>
  <c r="H74" i="6"/>
  <c r="K74" i="6" s="1"/>
  <c r="H83" i="6"/>
  <c r="K83" i="6" s="1"/>
  <c r="H152" i="6"/>
  <c r="K152" i="6" s="1"/>
  <c r="J152" i="6"/>
  <c r="H172" i="6"/>
  <c r="K172" i="6" s="1"/>
  <c r="J172" i="6"/>
  <c r="J206" i="6"/>
  <c r="I206" i="6"/>
  <c r="I216" i="6"/>
  <c r="J228" i="6"/>
  <c r="H228" i="6"/>
  <c r="K228" i="6" s="1"/>
  <c r="I230" i="6"/>
  <c r="I229" i="6" s="1"/>
  <c r="J81" i="6"/>
  <c r="J77" i="6" s="1"/>
  <c r="J56" i="6" s="1"/>
  <c r="I87" i="6"/>
  <c r="I86" i="6" s="1"/>
  <c r="J92" i="6"/>
  <c r="J98" i="6"/>
  <c r="H103" i="6"/>
  <c r="K103" i="6" s="1"/>
  <c r="K101" i="6" s="1"/>
  <c r="J110" i="6"/>
  <c r="J108" i="6" s="1"/>
  <c r="J105" i="6" s="1"/>
  <c r="H121" i="6"/>
  <c r="K121" i="6" s="1"/>
  <c r="J126" i="6"/>
  <c r="J159" i="6"/>
  <c r="I156" i="6"/>
  <c r="H171" i="6"/>
  <c r="K171" i="6" s="1"/>
  <c r="H180" i="6"/>
  <c r="K180" i="6" s="1"/>
  <c r="H226" i="6"/>
  <c r="K226" i="6" s="1"/>
  <c r="J226" i="6"/>
  <c r="K235" i="6"/>
  <c r="J96" i="6"/>
  <c r="H132" i="6"/>
  <c r="K132" i="6" s="1"/>
  <c r="K130" i="6" s="1"/>
  <c r="J132" i="6"/>
  <c r="H142" i="6"/>
  <c r="K142" i="6" s="1"/>
  <c r="J142" i="6"/>
  <c r="J135" i="6" s="1"/>
  <c r="H168" i="6"/>
  <c r="K168" i="6" s="1"/>
  <c r="J168" i="6"/>
  <c r="J174" i="6"/>
  <c r="H174" i="6"/>
  <c r="K174" i="6" s="1"/>
  <c r="H182" i="6"/>
  <c r="K182" i="6" s="1"/>
  <c r="J182" i="6"/>
  <c r="H200" i="6"/>
  <c r="K200" i="6" s="1"/>
  <c r="K192" i="6" s="1"/>
  <c r="J200" i="6"/>
  <c r="J192" i="6" s="1"/>
  <c r="H15" i="6"/>
  <c r="K15" i="6" s="1"/>
  <c r="K11" i="6" s="1"/>
  <c r="H19" i="6"/>
  <c r="K19" i="6" s="1"/>
  <c r="H42" i="6"/>
  <c r="K42" i="6" s="1"/>
  <c r="K39" i="6" s="1"/>
  <c r="H46" i="6"/>
  <c r="K46" i="6" s="1"/>
  <c r="H60" i="6"/>
  <c r="K60" i="6" s="1"/>
  <c r="K57" i="6" s="1"/>
  <c r="H64" i="6"/>
  <c r="K64" i="6" s="1"/>
  <c r="H70" i="6"/>
  <c r="K70" i="6" s="1"/>
  <c r="K68" i="6" s="1"/>
  <c r="H91" i="6"/>
  <c r="K91" i="6" s="1"/>
  <c r="K87" i="6" s="1"/>
  <c r="H97" i="6"/>
  <c r="K97" i="6" s="1"/>
  <c r="K96" i="6" s="1"/>
  <c r="H109" i="6"/>
  <c r="K109" i="6" s="1"/>
  <c r="K108" i="6" s="1"/>
  <c r="K105" i="6" s="1"/>
  <c r="H125" i="6"/>
  <c r="K125" i="6" s="1"/>
  <c r="J158" i="6"/>
  <c r="J156" i="6" s="1"/>
  <c r="H158" i="6"/>
  <c r="K158" i="6" s="1"/>
  <c r="K156" i="6" s="1"/>
  <c r="H181" i="6"/>
  <c r="K181" i="6" s="1"/>
  <c r="I192" i="6"/>
  <c r="J88" i="6"/>
  <c r="J87" i="6" s="1"/>
  <c r="J104" i="6"/>
  <c r="J101" i="6" s="1"/>
  <c r="H117" i="6"/>
  <c r="K117" i="6" s="1"/>
  <c r="J122" i="6"/>
  <c r="H134" i="6"/>
  <c r="K134" i="6" s="1"/>
  <c r="H170" i="6"/>
  <c r="K170" i="6" s="1"/>
  <c r="H178" i="6"/>
  <c r="K178" i="6" s="1"/>
  <c r="J178" i="6"/>
  <c r="J184" i="6"/>
  <c r="H184" i="6"/>
  <c r="K184" i="6" s="1"/>
  <c r="J218" i="6"/>
  <c r="J216" i="6" s="1"/>
  <c r="H218" i="6"/>
  <c r="K218" i="6" s="1"/>
  <c r="K216" i="6" s="1"/>
  <c r="J223" i="6"/>
  <c r="H225" i="6"/>
  <c r="K225" i="6" s="1"/>
  <c r="K223" i="6" s="1"/>
  <c r="K238" i="6"/>
  <c r="J130" i="6"/>
  <c r="H136" i="6"/>
  <c r="K136" i="6" s="1"/>
  <c r="K135" i="6" s="1"/>
  <c r="I143" i="6"/>
  <c r="I105" i="6" s="1"/>
  <c r="H146" i="6"/>
  <c r="K146" i="6" s="1"/>
  <c r="K143" i="6" s="1"/>
  <c r="H162" i="6"/>
  <c r="K162" i="6" s="1"/>
  <c r="I201" i="6"/>
  <c r="H204" i="6"/>
  <c r="K204" i="6" s="1"/>
  <c r="K201" i="6" s="1"/>
  <c r="H210" i="6"/>
  <c r="K210" i="6" s="1"/>
  <c r="K206" i="6" s="1"/>
  <c r="H232" i="6"/>
  <c r="K232" i="6" s="1"/>
  <c r="K230" i="6" s="1"/>
  <c r="K229" i="6" s="1"/>
  <c r="J39" i="4"/>
  <c r="H29" i="2"/>
  <c r="K29" i="2" s="1"/>
  <c r="H36" i="2"/>
  <c r="K36" i="2" s="1"/>
  <c r="J40" i="2"/>
  <c r="H46" i="2"/>
  <c r="K46" i="2" s="1"/>
  <c r="J63" i="2"/>
  <c r="J66" i="2"/>
  <c r="J78" i="2"/>
  <c r="K77" i="2"/>
  <c r="J102" i="2"/>
  <c r="H14" i="4"/>
  <c r="K14" i="4" s="1"/>
  <c r="H15" i="4"/>
  <c r="K15" i="4" s="1"/>
  <c r="H18" i="4"/>
  <c r="K18" i="4" s="1"/>
  <c r="H19" i="4"/>
  <c r="K19" i="4" s="1"/>
  <c r="J27" i="4"/>
  <c r="J25" i="4" s="1"/>
  <c r="J31" i="4"/>
  <c r="J34" i="4"/>
  <c r="H47" i="4"/>
  <c r="K47" i="4" s="1"/>
  <c r="H49" i="4"/>
  <c r="K49" i="4" s="1"/>
  <c r="K48" i="4" s="1"/>
  <c r="H65" i="4"/>
  <c r="K65" i="4" s="1"/>
  <c r="H79" i="4"/>
  <c r="K79" i="4" s="1"/>
  <c r="K77" i="4" s="1"/>
  <c r="H80" i="4"/>
  <c r="K80" i="4" s="1"/>
  <c r="H83" i="4"/>
  <c r="K83" i="4" s="1"/>
  <c r="H91" i="4"/>
  <c r="K91" i="4" s="1"/>
  <c r="H92" i="4"/>
  <c r="K92" i="4" s="1"/>
  <c r="H95" i="4"/>
  <c r="K95" i="4" s="1"/>
  <c r="H99" i="4"/>
  <c r="K99" i="4" s="1"/>
  <c r="H103" i="4"/>
  <c r="K103" i="4" s="1"/>
  <c r="H107" i="4"/>
  <c r="K107" i="4" s="1"/>
  <c r="K106" i="4" s="1"/>
  <c r="H137" i="4"/>
  <c r="K137" i="4" s="1"/>
  <c r="H139" i="4"/>
  <c r="K139" i="4" s="1"/>
  <c r="H140" i="4"/>
  <c r="K140" i="4" s="1"/>
  <c r="J144" i="4"/>
  <c r="H157" i="4"/>
  <c r="K157" i="4" s="1"/>
  <c r="H158" i="4"/>
  <c r="K158" i="4" s="1"/>
  <c r="J160" i="4"/>
  <c r="H171" i="4"/>
  <c r="K171" i="4" s="1"/>
  <c r="J172" i="4"/>
  <c r="H185" i="4"/>
  <c r="K185" i="4" s="1"/>
  <c r="J186" i="4"/>
  <c r="J193" i="4"/>
  <c r="H198" i="4"/>
  <c r="K198" i="4" s="1"/>
  <c r="J200" i="4"/>
  <c r="J202" i="4"/>
  <c r="J209" i="4"/>
  <c r="J217" i="4"/>
  <c r="H227" i="4"/>
  <c r="K227" i="4" s="1"/>
  <c r="K223" i="4" s="1"/>
  <c r="H228" i="4"/>
  <c r="K228" i="4" s="1"/>
  <c r="J23" i="2"/>
  <c r="J62" i="2"/>
  <c r="J76" i="2"/>
  <c r="J100" i="2"/>
  <c r="H24" i="4"/>
  <c r="K24" i="4" s="1"/>
  <c r="H46" i="4"/>
  <c r="K46" i="4" s="1"/>
  <c r="J115" i="4"/>
  <c r="J118" i="4"/>
  <c r="J119" i="4"/>
  <c r="H136" i="4"/>
  <c r="K136" i="4" s="1"/>
  <c r="J138" i="4"/>
  <c r="H154" i="4"/>
  <c r="K154" i="4" s="1"/>
  <c r="H170" i="4"/>
  <c r="K170" i="4" s="1"/>
  <c r="H175" i="4"/>
  <c r="K175" i="4" s="1"/>
  <c r="J179" i="4"/>
  <c r="H188" i="4"/>
  <c r="K188" i="4" s="1"/>
  <c r="J191" i="4"/>
  <c r="H205" i="4"/>
  <c r="K205" i="4" s="1"/>
  <c r="H207" i="4"/>
  <c r="K207" i="4" s="1"/>
  <c r="K206" i="4" s="1"/>
  <c r="J208" i="4"/>
  <c r="J215" i="4"/>
  <c r="J221" i="4"/>
  <c r="J11" i="4"/>
  <c r="K33" i="4"/>
  <c r="K39" i="4"/>
  <c r="K57" i="4"/>
  <c r="J101" i="4"/>
  <c r="K201" i="4"/>
  <c r="K212" i="4"/>
  <c r="K216" i="4"/>
  <c r="L46" i="5"/>
  <c r="K46" i="5" s="1"/>
  <c r="K15" i="5"/>
  <c r="J77" i="4"/>
  <c r="I105" i="4"/>
  <c r="K96" i="4"/>
  <c r="I32" i="4"/>
  <c r="J147" i="4"/>
  <c r="H147" i="4"/>
  <c r="K147" i="4" s="1"/>
  <c r="H152" i="4"/>
  <c r="K152" i="4" s="1"/>
  <c r="J152" i="4"/>
  <c r="H164" i="4"/>
  <c r="K164" i="4" s="1"/>
  <c r="J164" i="4"/>
  <c r="J189" i="4"/>
  <c r="H189" i="4"/>
  <c r="K189" i="4" s="1"/>
  <c r="H196" i="4"/>
  <c r="K196" i="4" s="1"/>
  <c r="J196" i="4"/>
  <c r="J223" i="4"/>
  <c r="H21" i="4"/>
  <c r="K21" i="4" s="1"/>
  <c r="H26" i="4"/>
  <c r="K26" i="4" s="1"/>
  <c r="H30" i="4"/>
  <c r="K30" i="4" s="1"/>
  <c r="J129" i="4"/>
  <c r="H129" i="4"/>
  <c r="K129" i="4" s="1"/>
  <c r="I156" i="4"/>
  <c r="J163" i="4"/>
  <c r="H163" i="4"/>
  <c r="K163" i="4" s="1"/>
  <c r="J38" i="4"/>
  <c r="J33" i="4" s="1"/>
  <c r="J32" i="4" s="1"/>
  <c r="J66" i="4"/>
  <c r="J57" i="4" s="1"/>
  <c r="J72" i="4"/>
  <c r="J68" i="4" s="1"/>
  <c r="J82" i="4"/>
  <c r="J94" i="4"/>
  <c r="J87" i="4" s="1"/>
  <c r="J100" i="4"/>
  <c r="J96" i="4" s="1"/>
  <c r="H104" i="4"/>
  <c r="K104" i="4" s="1"/>
  <c r="K101" i="4" s="1"/>
  <c r="H111" i="4"/>
  <c r="K111" i="4" s="1"/>
  <c r="J111" i="4"/>
  <c r="J141" i="4"/>
  <c r="H141" i="4"/>
  <c r="K141" i="4" s="1"/>
  <c r="H151" i="4"/>
  <c r="K151" i="4" s="1"/>
  <c r="H195" i="4"/>
  <c r="K195" i="4" s="1"/>
  <c r="K192" i="4" s="1"/>
  <c r="J201" i="4"/>
  <c r="J181" i="4"/>
  <c r="H181" i="4"/>
  <c r="K181" i="4" s="1"/>
  <c r="H12" i="4"/>
  <c r="K12" i="4" s="1"/>
  <c r="H16" i="4"/>
  <c r="K16" i="4" s="1"/>
  <c r="J48" i="4"/>
  <c r="H53" i="4"/>
  <c r="K53" i="4" s="1"/>
  <c r="K52" i="4" s="1"/>
  <c r="H74" i="4"/>
  <c r="K74" i="4" s="1"/>
  <c r="K68" i="4" s="1"/>
  <c r="H75" i="4"/>
  <c r="K75" i="4" s="1"/>
  <c r="K87" i="4"/>
  <c r="K86" i="4" s="1"/>
  <c r="K84" i="4" s="1"/>
  <c r="H113" i="4"/>
  <c r="K113" i="4" s="1"/>
  <c r="H121" i="4"/>
  <c r="K121" i="4" s="1"/>
  <c r="H142" i="4"/>
  <c r="K142" i="4" s="1"/>
  <c r="J142" i="4"/>
  <c r="H168" i="4"/>
  <c r="K168" i="4" s="1"/>
  <c r="J168" i="4"/>
  <c r="I39" i="4"/>
  <c r="J54" i="4"/>
  <c r="J52" i="4" s="1"/>
  <c r="I57" i="4"/>
  <c r="I56" i="4" s="1"/>
  <c r="J76" i="4"/>
  <c r="H110" i="4"/>
  <c r="K110" i="4" s="1"/>
  <c r="H114" i="4"/>
  <c r="K114" i="4" s="1"/>
  <c r="J114" i="4"/>
  <c r="H122" i="4"/>
  <c r="K122" i="4" s="1"/>
  <c r="J122" i="4"/>
  <c r="H148" i="4"/>
  <c r="K148" i="4" s="1"/>
  <c r="K143" i="4" s="1"/>
  <c r="J148" i="4"/>
  <c r="H167" i="4"/>
  <c r="K167" i="4" s="1"/>
  <c r="H182" i="4"/>
  <c r="K182" i="4" s="1"/>
  <c r="J182" i="4"/>
  <c r="J177" i="4" s="1"/>
  <c r="H190" i="4"/>
  <c r="K190" i="4" s="1"/>
  <c r="J190" i="4"/>
  <c r="J216" i="4"/>
  <c r="J130" i="4"/>
  <c r="H117" i="4"/>
  <c r="K117" i="4" s="1"/>
  <c r="H125" i="4"/>
  <c r="K125" i="4" s="1"/>
  <c r="H131" i="4"/>
  <c r="K131" i="4" s="1"/>
  <c r="K130" i="4" s="1"/>
  <c r="I143" i="4"/>
  <c r="I192" i="4"/>
  <c r="J206" i="4"/>
  <c r="J212" i="4"/>
  <c r="H14" i="2"/>
  <c r="K14" i="2" s="1"/>
  <c r="H15" i="2"/>
  <c r="K15" i="2" s="1"/>
  <c r="H18" i="2"/>
  <c r="K18" i="2" s="1"/>
  <c r="H19" i="2"/>
  <c r="K19" i="2" s="1"/>
  <c r="J20" i="2"/>
  <c r="H42" i="2"/>
  <c r="K42" i="2" s="1"/>
  <c r="J77" i="2"/>
  <c r="H88" i="2"/>
  <c r="K88" i="2" s="1"/>
  <c r="H104" i="2"/>
  <c r="K104" i="2" s="1"/>
  <c r="K101" i="2" s="1"/>
  <c r="H112" i="2"/>
  <c r="K112" i="2" s="1"/>
  <c r="H118" i="2"/>
  <c r="K118" i="2" s="1"/>
  <c r="J120" i="2"/>
  <c r="H122" i="2"/>
  <c r="K122" i="2" s="1"/>
  <c r="J124" i="2"/>
  <c r="H126" i="2"/>
  <c r="K126" i="2" s="1"/>
  <c r="J128" i="2"/>
  <c r="J132" i="2"/>
  <c r="H134" i="2"/>
  <c r="K134" i="2" s="1"/>
  <c r="H224" i="2"/>
  <c r="K224" i="2" s="1"/>
  <c r="J226" i="2"/>
  <c r="H228" i="2"/>
  <c r="K228" i="2" s="1"/>
  <c r="J58" i="2"/>
  <c r="J57" i="2" s="1"/>
  <c r="J69" i="2"/>
  <c r="J72" i="2"/>
  <c r="J91" i="2"/>
  <c r="J94" i="2"/>
  <c r="H98" i="2"/>
  <c r="K98" i="2" s="1"/>
  <c r="J115" i="2"/>
  <c r="J35" i="2"/>
  <c r="J45" i="2"/>
  <c r="J54" i="2"/>
  <c r="J13" i="2"/>
  <c r="J17" i="2"/>
  <c r="H26" i="2"/>
  <c r="K26" i="2" s="1"/>
  <c r="J34" i="2"/>
  <c r="J41" i="2"/>
  <c r="J44" i="2"/>
  <c r="H60" i="2"/>
  <c r="K60" i="2" s="1"/>
  <c r="K57" i="2" s="1"/>
  <c r="J67" i="2"/>
  <c r="H74" i="2"/>
  <c r="K74" i="2" s="1"/>
  <c r="J90" i="2"/>
  <c r="J103" i="2"/>
  <c r="J101" i="2" s="1"/>
  <c r="J111" i="2"/>
  <c r="J53" i="2"/>
  <c r="J52" i="2" s="1"/>
  <c r="H53" i="2"/>
  <c r="K53" i="2" s="1"/>
  <c r="K52" i="2" s="1"/>
  <c r="J141" i="2"/>
  <c r="H141" i="2"/>
  <c r="K141" i="2" s="1"/>
  <c r="J181" i="2"/>
  <c r="H181" i="2"/>
  <c r="K181" i="2" s="1"/>
  <c r="J213" i="2"/>
  <c r="H213" i="2"/>
  <c r="K213" i="2" s="1"/>
  <c r="K212" i="2" s="1"/>
  <c r="H12" i="2"/>
  <c r="K12" i="2" s="1"/>
  <c r="H16" i="2"/>
  <c r="K16" i="2" s="1"/>
  <c r="H21" i="2"/>
  <c r="K21" i="2" s="1"/>
  <c r="K20" i="2" s="1"/>
  <c r="H30" i="2"/>
  <c r="K30" i="2" s="1"/>
  <c r="J25" i="2"/>
  <c r="J31" i="2"/>
  <c r="H37" i="2"/>
  <c r="K37" i="2" s="1"/>
  <c r="K33" i="2" s="1"/>
  <c r="J43" i="2"/>
  <c r="H43" i="2"/>
  <c r="K43" i="2" s="1"/>
  <c r="K39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J65" i="2"/>
  <c r="H65" i="2"/>
  <c r="K65" i="2" s="1"/>
  <c r="J71" i="2"/>
  <c r="J68" i="2" s="1"/>
  <c r="H71" i="2"/>
  <c r="K71" i="2" s="1"/>
  <c r="K68" i="2" s="1"/>
  <c r="J75" i="2"/>
  <c r="H75" i="2"/>
  <c r="K75" i="2" s="1"/>
  <c r="J109" i="2"/>
  <c r="J108" i="2" s="1"/>
  <c r="H109" i="2"/>
  <c r="K109" i="2" s="1"/>
  <c r="K108" i="2" s="1"/>
  <c r="J113" i="2"/>
  <c r="H113" i="2"/>
  <c r="K113" i="2" s="1"/>
  <c r="J117" i="2"/>
  <c r="H117" i="2"/>
  <c r="K117" i="2" s="1"/>
  <c r="J147" i="2"/>
  <c r="H147" i="2"/>
  <c r="K147" i="2" s="1"/>
  <c r="J207" i="2"/>
  <c r="H207" i="2"/>
  <c r="K207" i="2" s="1"/>
  <c r="J219" i="2"/>
  <c r="H219" i="2"/>
  <c r="K219" i="2" s="1"/>
  <c r="K216" i="2" s="1"/>
  <c r="J38" i="2"/>
  <c r="J81" i="2"/>
  <c r="H81" i="2"/>
  <c r="K81" i="2" s="1"/>
  <c r="J89" i="2"/>
  <c r="H89" i="2"/>
  <c r="K89" i="2" s="1"/>
  <c r="J93" i="2"/>
  <c r="H93" i="2"/>
  <c r="K93" i="2" s="1"/>
  <c r="J99" i="2"/>
  <c r="J96" i="2" s="1"/>
  <c r="H99" i="2"/>
  <c r="K99" i="2" s="1"/>
  <c r="K96" i="2" s="1"/>
  <c r="J107" i="2"/>
  <c r="H107" i="2"/>
  <c r="K107" i="2" s="1"/>
  <c r="J125" i="2"/>
  <c r="H125" i="2"/>
  <c r="K125" i="2" s="1"/>
  <c r="I143" i="2"/>
  <c r="I105" i="2" s="1"/>
  <c r="J167" i="2"/>
  <c r="H167" i="2"/>
  <c r="K167" i="2" s="1"/>
  <c r="H123" i="2"/>
  <c r="K123" i="2" s="1"/>
  <c r="J123" i="2"/>
  <c r="H133" i="2"/>
  <c r="K133" i="2" s="1"/>
  <c r="J133" i="2"/>
  <c r="H139" i="2"/>
  <c r="K139" i="2" s="1"/>
  <c r="J139" i="2"/>
  <c r="H145" i="2"/>
  <c r="K145" i="2" s="1"/>
  <c r="K143" i="2" s="1"/>
  <c r="J145" i="2"/>
  <c r="J143" i="2" s="1"/>
  <c r="H153" i="2"/>
  <c r="K153" i="2" s="1"/>
  <c r="J153" i="2"/>
  <c r="H161" i="2"/>
  <c r="K161" i="2" s="1"/>
  <c r="J161" i="2"/>
  <c r="J171" i="2"/>
  <c r="H171" i="2"/>
  <c r="K171" i="2" s="1"/>
  <c r="J185" i="2"/>
  <c r="H185" i="2"/>
  <c r="K185" i="2" s="1"/>
  <c r="J205" i="2"/>
  <c r="H205" i="2"/>
  <c r="K205" i="2" s="1"/>
  <c r="K201" i="2" s="1"/>
  <c r="I206" i="2"/>
  <c r="J211" i="2"/>
  <c r="H211" i="2"/>
  <c r="K211" i="2" s="1"/>
  <c r="I212" i="2"/>
  <c r="J121" i="2"/>
  <c r="H121" i="2"/>
  <c r="K121" i="2" s="1"/>
  <c r="J129" i="2"/>
  <c r="H129" i="2"/>
  <c r="K129" i="2" s="1"/>
  <c r="J131" i="2"/>
  <c r="H131" i="2"/>
  <c r="K131" i="2" s="1"/>
  <c r="K130" i="2" s="1"/>
  <c r="J137" i="2"/>
  <c r="J135" i="2" s="1"/>
  <c r="H137" i="2"/>
  <c r="K137" i="2" s="1"/>
  <c r="K135" i="2" s="1"/>
  <c r="J151" i="2"/>
  <c r="H151" i="2"/>
  <c r="K151" i="2" s="1"/>
  <c r="J159" i="2"/>
  <c r="H159" i="2"/>
  <c r="K159" i="2" s="1"/>
  <c r="J175" i="2"/>
  <c r="H175" i="2"/>
  <c r="K175" i="2" s="1"/>
  <c r="J189" i="2"/>
  <c r="H189" i="2"/>
  <c r="K189" i="2" s="1"/>
  <c r="J195" i="2"/>
  <c r="H195" i="2"/>
  <c r="K195" i="2" s="1"/>
  <c r="J225" i="2"/>
  <c r="H225" i="2"/>
  <c r="K225" i="2" s="1"/>
  <c r="H119" i="2"/>
  <c r="K119" i="2" s="1"/>
  <c r="J119" i="2"/>
  <c r="H127" i="2"/>
  <c r="K127" i="2" s="1"/>
  <c r="J127" i="2"/>
  <c r="H149" i="2"/>
  <c r="K149" i="2" s="1"/>
  <c r="J149" i="2"/>
  <c r="H157" i="2"/>
  <c r="K157" i="2" s="1"/>
  <c r="J157" i="2"/>
  <c r="J163" i="2"/>
  <c r="H163" i="2"/>
  <c r="K163" i="2" s="1"/>
  <c r="I177" i="2"/>
  <c r="I155" i="2" s="1"/>
  <c r="J199" i="2"/>
  <c r="H199" i="2"/>
  <c r="K199" i="2" s="1"/>
  <c r="I216" i="2"/>
  <c r="J165" i="2"/>
  <c r="J169" i="2"/>
  <c r="J173" i="2"/>
  <c r="J179" i="2"/>
  <c r="J183" i="2"/>
  <c r="J187" i="2"/>
  <c r="J191" i="2"/>
  <c r="J193" i="2"/>
  <c r="J197" i="2"/>
  <c r="J203" i="2"/>
  <c r="J209" i="2"/>
  <c r="J215" i="2"/>
  <c r="J217" i="2"/>
  <c r="J221" i="2"/>
  <c r="J227" i="2"/>
  <c r="K56" i="6" l="1"/>
  <c r="K32" i="6"/>
  <c r="J177" i="6"/>
  <c r="J155" i="6" s="1"/>
  <c r="J242" i="6" s="1"/>
  <c r="J7" i="6" s="1"/>
  <c r="J86" i="6"/>
  <c r="K86" i="6"/>
  <c r="K177" i="6"/>
  <c r="K155" i="6" s="1"/>
  <c r="K242" i="6" s="1"/>
  <c r="I155" i="6"/>
  <c r="I242" i="6" s="1"/>
  <c r="J130" i="2"/>
  <c r="J11" i="2"/>
  <c r="J143" i="4"/>
  <c r="K177" i="4"/>
  <c r="K20" i="4"/>
  <c r="K32" i="4"/>
  <c r="J216" i="2"/>
  <c r="J223" i="2"/>
  <c r="K86" i="2"/>
  <c r="K223" i="2"/>
  <c r="K135" i="4"/>
  <c r="J135" i="4"/>
  <c r="J156" i="4"/>
  <c r="J192" i="4"/>
  <c r="J155" i="4" s="1"/>
  <c r="J39" i="2"/>
  <c r="K156" i="4"/>
  <c r="K108" i="4"/>
  <c r="K56" i="4"/>
  <c r="K11" i="4"/>
  <c r="K155" i="4"/>
  <c r="K105" i="4"/>
  <c r="J86" i="4"/>
  <c r="J84" i="4" s="1"/>
  <c r="J56" i="4" s="1"/>
  <c r="I155" i="4"/>
  <c r="I229" i="4" s="1"/>
  <c r="J108" i="4"/>
  <c r="J105" i="4" s="1"/>
  <c r="K25" i="4"/>
  <c r="J177" i="2"/>
  <c r="K192" i="2"/>
  <c r="J86" i="2"/>
  <c r="J33" i="2"/>
  <c r="J32" i="2" s="1"/>
  <c r="J48" i="2"/>
  <c r="K25" i="2"/>
  <c r="J192" i="2"/>
  <c r="K11" i="2"/>
  <c r="J201" i="2"/>
  <c r="K32" i="2"/>
  <c r="I229" i="2"/>
  <c r="K156" i="2"/>
  <c r="K155" i="2"/>
  <c r="K106" i="2"/>
  <c r="K105" i="2"/>
  <c r="J87" i="2"/>
  <c r="J84" i="2" s="1"/>
  <c r="J56" i="2" s="1"/>
  <c r="J106" i="2"/>
  <c r="J105" i="2"/>
  <c r="K206" i="2"/>
  <c r="K48" i="2"/>
  <c r="J212" i="2"/>
  <c r="K87" i="2"/>
  <c r="K84" i="2" s="1"/>
  <c r="J155" i="2"/>
  <c r="J156" i="2"/>
  <c r="J206" i="2"/>
  <c r="K177" i="2"/>
  <c r="K229" i="4" l="1"/>
  <c r="J232" i="4" s="1"/>
  <c r="J229" i="4"/>
  <c r="J7" i="4" s="1"/>
  <c r="K56" i="2"/>
  <c r="K229" i="2" s="1"/>
  <c r="J232" i="2" s="1"/>
  <c r="J229" i="2"/>
  <c r="J7" i="2" s="1"/>
</calcChain>
</file>

<file path=xl/sharedStrings.xml><?xml version="1.0" encoding="utf-8"?>
<sst xmlns="http://schemas.openxmlformats.org/spreadsheetml/2006/main" count="3786" uniqueCount="527">
  <si>
    <t>PLANILHA DE MEDIÇÃO - UBS PROJETO MARIZ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</si>
  <si>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</si>
  <si>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</si>
  <si>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</si>
  <si>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</si>
  <si>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</si>
  <si>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</si>
  <si>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</si>
  <si>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</si>
  <si>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</si>
  <si>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25/07/2022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</si>
  <si>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</si>
  <si>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</si>
  <si>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</si>
  <si>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</si>
  <si>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</si>
  <si>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</si>
  <si>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</si>
  <si>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</si>
  <si>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</si>
  <si>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</si>
  <si>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</si>
  <si>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</si>
  <si>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</si>
  <si>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</si>
  <si>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</si>
  <si>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</si>
  <si>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</si>
  <si>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</si>
  <si>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</si>
  <si>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</si>
  <si>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</si>
  <si>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</si>
  <si>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</si>
  <si>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</si>
  <si>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</si>
  <si>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</si>
  <si>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</si>
  <si>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</si>
  <si>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</si>
  <si>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</si>
  <si>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</si>
  <si>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</si>
  <si>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</si>
  <si>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</si>
  <si>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</si>
  <si>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</si>
  <si>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</si>
  <si>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</si>
  <si>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</si>
  <si>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</si>
  <si>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</si>
  <si>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</si>
  <si>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</si>
  <si>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</si>
  <si>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</si>
  <si>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</si>
  <si>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</si>
  <si>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</si>
  <si>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</si>
  <si>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</si>
  <si>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</si>
  <si>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</si>
  <si>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</si>
  <si>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</si>
  <si>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</si>
  <si>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</si>
  <si>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</si>
  <si>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</si>
  <si>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</si>
  <si>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</si>
  <si>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</si>
  <si>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</si>
  <si>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</si>
  <si>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</si>
  <si>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</si>
  <si>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</si>
  <si>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</si>
  <si>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</si>
  <si>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</si>
  <si>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</si>
  <si>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</si>
  <si>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</si>
  <si>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</si>
  <si>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</si>
  <si>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</si>
  <si>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</si>
  <si>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</si>
  <si>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</si>
  <si>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</si>
  <si>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</si>
  <si>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</si>
  <si>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</si>
  <si>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</si>
  <si>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</si>
  <si>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</si>
  <si>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</si>
  <si>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</si>
  <si>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</si>
  <si>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</si>
  <si>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</si>
  <si>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</si>
  <si>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</si>
  <si>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</si>
  <si>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</si>
  <si>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</si>
  <si>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</si>
  <si>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</si>
  <si>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</si>
  <si>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</si>
  <si>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</si>
  <si>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</si>
  <si>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</si>
  <si>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</si>
  <si>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</si>
  <si>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</si>
  <si>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</si>
  <si>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</si>
  <si>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</si>
  <si>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</si>
  <si>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</si>
  <si>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</si>
  <si>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</si>
  <si>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</si>
  <si>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</si>
  <si>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</si>
  <si>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</si>
  <si>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</si>
  <si>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</si>
  <si>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</si>
  <si>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</si>
  <si>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</si>
  <si>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</si>
  <si>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</si>
  <si>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</si>
  <si>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</si>
  <si>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</si>
  <si>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</si>
  <si>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</si>
  <si>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</si>
  <si>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</si>
  <si>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</si>
  <si>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</si>
  <si>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</si>
  <si>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</si>
  <si>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</si>
  <si>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</si>
  <si>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</si>
  <si>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</si>
  <si>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</si>
  <si>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</si>
  <si>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</si>
  <si>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</si>
  <si>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</si>
  <si>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</si>
  <si>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</si>
  <si>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</si>
  <si>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</si>
  <si>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</si>
  <si>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</si>
  <si>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</si>
  <si>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</si>
  <si>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</si>
  <si>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</si>
  <si>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</si>
  <si>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</si>
  <si>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</si>
  <si>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</si>
  <si>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</si>
  <si>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</si>
  <si>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</si>
  <si>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</si>
  <si>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</si>
  <si>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</si>
  <si>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</si>
  <si>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</si>
  <si>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</si>
  <si>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</si>
  <si>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</si>
  <si>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</si>
  <si>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</si>
  <si>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</si>
  <si>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</si>
  <si>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</si>
  <si>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</si>
  <si>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</si>
  <si>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</si>
  <si>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</si>
  <si>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</si>
  <si>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</si>
  <si>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</si>
  <si>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</si>
  <si>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</si>
  <si>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</si>
  <si>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</si>
  <si>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</si>
  <si>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</si>
  <si>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</si>
  <si>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</si>
  <si>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</si>
  <si>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</si>
  <si>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</si>
  <si>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</si>
  <si>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</si>
  <si>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</si>
  <si>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</si>
  <si>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</si>
  <si>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</si>
  <si>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</si>
  <si>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</si>
  <si>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</si>
  <si>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</si>
  <si>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</si>
  <si>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</si>
  <si>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</si>
  <si>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</si>
  <si>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</si>
  <si>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</si>
  <si>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</si>
  <si>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</si>
  <si>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</si>
  <si>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</si>
  <si>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</si>
  <si>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</si>
  <si>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</si>
  <si>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</si>
  <si>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</si>
  <si>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</si>
  <si>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</si>
  <si>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</si>
  <si>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</si>
  <si>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</si>
  <si>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</si>
  <si>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</si>
  <si>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</si>
  <si>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</si>
  <si>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</si>
  <si>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</si>
  <si>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</si>
  <si>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</si>
  <si>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</si>
  <si>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</si>
  <si>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</si>
  <si>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</si>
  <si>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</si>
  <si>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</si>
  <si>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</si>
  <si>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</si>
  <si>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</si>
  <si>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</si>
  <si>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</si>
  <si>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</si>
  <si>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</si>
  <si>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</si>
  <si>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</si>
  <si>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</si>
  <si>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</si>
  <si>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</si>
  <si>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</si>
  <si>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</si>
  <si>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</si>
  <si>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</si>
  <si>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</si>
  <si>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</si>
  <si>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</si>
  <si>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</si>
  <si>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</si>
  <si>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</si>
  <si>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</si>
  <si>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</si>
  <si>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</si>
  <si>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</si>
  <si>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</si>
  <si>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</si>
  <si>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</si>
  <si>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</si>
  <si>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</si>
  <si>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</si>
  <si>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</si>
  <si>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</si>
  <si>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</si>
  <si>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</si>
  <si>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</si>
  <si>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</si>
  <si>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</si>
  <si>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</si>
  <si>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</si>
  <si>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</si>
  <si>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</si>
  <si>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</si>
  <si>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</si>
  <si>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</si>
  <si>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</si>
  <si>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</si>
  <si>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</si>
  <si>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</si>
  <si>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</si>
  <si>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</si>
  <si>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</si>
  <si>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</si>
  <si>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</si>
  <si>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</si>
  <si>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</si>
  <si>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</si>
  <si>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</si>
  <si>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</si>
  <si>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</si>
  <si>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</si>
  <si>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</si>
  <si>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</si>
  <si>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</si>
  <si>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</si>
  <si>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</si>
  <si>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</si>
  <si>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</si>
  <si>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</si>
  <si>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</si>
  <si>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</si>
  <si>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</si>
  <si>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</si>
  <si>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</si>
  <si>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</si>
  <si>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</si>
  <si>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</si>
  <si>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</si>
  <si>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</si>
  <si>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</si>
  <si>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</si>
  <si>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</si>
  <si>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</si>
  <si>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</si>
  <si>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</si>
  <si>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</si>
  <si>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</si>
  <si>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</si>
  <si>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</si>
  <si>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</si>
  <si>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</si>
  <si>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</si>
  <si>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</si>
  <si>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</si>
  <si>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</si>
  <si>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</si>
  <si>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</si>
  <si>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</si>
  <si>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</si>
  <si>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</si>
  <si>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</si>
  <si>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</si>
  <si>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</si>
  <si>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</si>
  <si>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</si>
  <si>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</si>
  <si>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</si>
  <si>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</si>
  <si>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</si>
  <si>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</si>
  <si>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</si>
  <si>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</si>
  <si>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</si>
  <si>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</si>
  <si>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</si>
  <si>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</si>
  <si>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</si>
  <si>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</si>
  <si>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</si>
  <si>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</si>
  <si>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</si>
  <si>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</si>
  <si>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</si>
  <si>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</si>
  <si>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</si>
  <si>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</si>
  <si>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</si>
  <si>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</si>
  <si>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</si>
  <si>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</si>
  <si>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</si>
  <si>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</si>
  <si>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</si>
  <si>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</si>
  <si>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</si>
  <si>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</si>
  <si>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</si>
  <si>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</si>
  <si>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</si>
  <si>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</si>
  <si>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</si>
  <si>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</si>
  <si>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</si>
  <si>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</si>
  <si>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</si>
  <si>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</si>
  <si>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</si>
  <si>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</si>
  <si>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</si>
  <si>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</si>
  <si>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</si>
  <si>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</si>
  <si>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</si>
  <si>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</si>
  <si>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</si>
  <si>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</si>
  <si>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</si>
  <si>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</si>
  <si>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</si>
  <si>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</si>
  <si>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</si>
  <si>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</si>
  <si>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</si>
  <si>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</si>
  <si>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</si>
  <si>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</si>
  <si>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</si>
  <si>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</si>
  <si>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</si>
  <si>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</si>
  <si>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</si>
  <si>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</si>
  <si>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</si>
  <si>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</si>
  <si>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</si>
  <si>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</si>
  <si>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</si>
  <si>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</si>
  <si>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</si>
  <si>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</si>
  <si>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</si>
  <si>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</si>
  <si>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</si>
  <si>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</si>
  <si>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</si>
  <si>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</si>
  <si>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</si>
  <si>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</si>
  <si>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</si>
  <si>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</si>
  <si>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</si>
  <si>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</si>
  <si>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</si>
  <si>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</si>
  <si>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</si>
  <si>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</si>
  <si>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</si>
  <si>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</si>
  <si>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Pelo projeto arquitetonico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</si>
  <si>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</si>
  <si>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</si>
  <si>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</si>
  <si>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</si>
  <si>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</si>
  <si>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</si>
  <si>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</si>
  <si>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</si>
  <si>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</si>
  <si>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</si>
  <si>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</si>
  <si>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</si>
  <si>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</si>
  <si>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</si>
  <si>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</si>
  <si>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</si>
  <si>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</si>
  <si>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</si>
  <si>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</si>
  <si>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</si>
  <si>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</si>
  <si>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</si>
  <si>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</si>
  <si>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</si>
  <si>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</si>
  <si>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</si>
  <si>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</si>
  <si>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</si>
  <si>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</si>
  <si>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15/12/2022</t>
    </r>
  </si>
  <si>
    <r>
      <t>Data:</t>
    </r>
    <r>
      <rPr>
        <sz val="11"/>
        <rFont val="Arial"/>
        <family val="2"/>
      </rPr>
      <t xml:space="preserve"> 15/12/2022</t>
    </r>
  </si>
  <si>
    <t>MEMÓRIA DE CÁLCULO BM 02</t>
  </si>
  <si>
    <r>
      <t xml:space="preserve">Área = 24,30 x 2,00 = </t>
    </r>
    <r>
      <rPr>
        <b/>
        <sz val="11"/>
        <rFont val="Arial"/>
        <family val="2"/>
      </rPr>
      <t>48,60 m²</t>
    </r>
  </si>
  <si>
    <t>Conforme projeto arquitêtonico</t>
  </si>
  <si>
    <r>
      <t xml:space="preserve">Q = </t>
    </r>
    <r>
      <rPr>
        <b/>
        <sz val="11"/>
        <rFont val="Arial"/>
        <family val="2"/>
      </rPr>
      <t>1,00 unid.</t>
    </r>
  </si>
  <si>
    <r>
      <t xml:space="preserve">Área = 3,00 x 7,00 = </t>
    </r>
    <r>
      <rPr>
        <b/>
        <sz val="11"/>
        <rFont val="Arial"/>
        <family val="2"/>
      </rPr>
      <t>21,00 m²</t>
    </r>
  </si>
  <si>
    <r>
      <t xml:space="preserve">Área = 4,00 x 10,00 = </t>
    </r>
    <r>
      <rPr>
        <b/>
        <sz val="11"/>
        <rFont val="Arial"/>
        <family val="2"/>
      </rPr>
      <t>40,00 m²</t>
    </r>
  </si>
  <si>
    <r>
      <t xml:space="preserve">Conforme projeto estrutural - Prancha 5/21 e 6/21   S6=S10=S11=S24=S30=S37=S39 = 1,15 x 1,05 x 7,00 x 0,85 = 7,18 m³ S7=S8=S19=S20=S25=S34 = 1,00 x 0,90 x 6,00 x 0,85 = 4,59 m³                                                                                                                                    S16=S29 = 1,25 x 1,15 x 2,00 x 0,85 = 2,44 m³                                                                                                                                                                             S33=S43=S44 = 1,05 x 0,95 x 3,00 x 0,85 = 2,54 m³                                                                                                                                                                    S38 = 1,20 x 1,10 x 0,85 = 1,12 m³                                                                                                                                                                                                                 S42 = 0,80 x 0,70 x 0,85 = 0,48 m³                                                                                                                                                                                      S1=S2=S3=S5=S13=S23 = 0,95 x 0,85 x 6,00 x 0,85 = 4,12 m³                                                                                                                                               S4=S45 = 0,70 x 0,60 x 2,00 x 0,85 = 0,71 m³                                                       S9=S14=S15=S18=S21=S22=S26=S27=S32=S35=S36=S41 = 0,90 x 0,80 x 12,00 x 0,85 = 7,34 m³                                             S12=S17=S28=S31=S40 = 1,00 x 1,10 x 5,00 x 0,85 = 4,68 m³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35,21 m³ </t>
    </r>
  </si>
  <si>
    <r>
      <t>Conforme projeto estrutural - Prancha 5/21 e 6/21   S6=S10=S11=S24=S30=S37=S39 = 7,00 x 0,29 = 2,03 m³ S7=S8=S19=S20=S25=S34 = 1,00 x 0,90 x 0,25 x 6,00 = 1,35 m³                                                                                                                                       S16=S29 = 0,373 x 2,00 = 0,75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0,25 x 3,00 = 0,75 m³                                                                                                                                                                                                                                                                       S38 = 0,32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0,25 = 0,14 m³     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0,25 x 6,00 = 1,21 m³                                                                                                                                                                                                                                             S4=S45 = 0,70 x 0,60 x 0,25 x 2,00 = 0,21 m³                                                                                                                                                                                          S9=S14=S15=S18=S21=S22=S26=S27=S32=S35=S36=S41 = 0,90 x 0,80 x 0,25 x 12,00 = 2,16 m³                                                                                                                                                      S12=S17=S28=S31=S40 = 0,265 x 5,00 = 1,33 m³                                                                                                                                                                                                                                                                      Volume total (sapatas) = 10,24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P10 = 0,25 x 0,20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P39=P30 = 0,20 x 0,30 x 0,50 = 0,06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P11=P24 =P6=P37 = 0,15 x 0,25 x 0,50 x 4,00 = 0,08 m³                                                                                                                                                                                                                                                P7=P19 =P20=P25=P8 = 0,15 x 0,25 x 0,55 x 5,00 = 0,10 m³                                                                                                                                                                                                                                                  P34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P16 = 0,15 x 0,25 x 0,45 = 0,02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P29 = 0,20 x 0,30 x 0,45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P43=P44 = 0,15 x 0,30 x 0,55 x 2,00 = 0,05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P33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P38 = 0,20 x 0,30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P42 = 0,15 x 0,25 x 0,55 =  0,02 m³                                                                                                                                                                                                                                                       P1=P2=P3=P5=P13=P23=P4=P45 = 0,15 x 0,25 x 0,55 x 8,00 = 0,17 m³                                                                                                                               P9=P14=P15=P18=P21=P22=P26=P27=P32=P35=P36=P41 = 0,15 x 0,25 x 0,55 x 12,00 = 0,25 m³                                                                                                                                                       P12=P28=P31=P40 = 0,15 x 0,25 x 0,50 x 4,00 = 0,08 m³                                                                                                                                                                                                                                                           P17 = 0,20 x 0,25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total (arranques) = 1,08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de reaterro = 35,21 (escavação) - 10,24 (sapatas) - 1,08 (arranques) - 2,07 (lastro de brita) =</t>
    </r>
    <r>
      <rPr>
        <b/>
        <sz val="11"/>
        <rFont val="Arial"/>
        <family val="2"/>
      </rPr>
      <t xml:space="preserve"> 21,82 m³ </t>
    </r>
  </si>
  <si>
    <t>Material reaaproveitado das escavações</t>
  </si>
  <si>
    <r>
      <t xml:space="preserve">Conforme projeto estrutural - Prancha 5/21 e 6/21   S6=S10=S11=S24=S30=S37=S39 = 1,15 x 1,05 x 7,00 x 0,05 = 0,42 m³ S7=S8=S19=S20=S25=S34 = 1,00 x 0,90 x 6,00 x 0,05 = 0,27 m³                                                                                                                                        S16=S29 = 1,25 x 1,15 x 2,00 x 0,05 = 0,14 m³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3,00 x 0,05 = 0,15 m³                                                                                                                                                                                                                                                                      S38 = 1,20 x 1,10 x 0,05 = 0,07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0,05 = 0,03 m³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6,00 x 0,05 = 0,24 m³                                                                                                                                                                                                                                       S4=S45 = 0,70 x 0,60 x 2,00 x 0,05 = 0,04 m³                                                                                                                                                                                          S9=S14=S15=S18=S21=S22=S26=S27=S32=S35=S36=S41 = 0,90 x 0,80 x 12,00 x 0,05 = 0,43 m³                                                                                                                                                     S12=S17=S28=S31=S40 = 1,00 x 1,10 x 5,00 x 0,05 = 0,28 m³                                                                                          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2,07 m³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</si>
  <si>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</t>
    </r>
    <r>
      <rPr>
        <b/>
        <sz val="11"/>
        <rFont val="Arial"/>
        <family val="2"/>
      </rPr>
      <t>212,53 m²</t>
    </r>
    <r>
      <rPr>
        <sz val="11"/>
        <rFont val="Arial"/>
        <family val="2"/>
      </rPr>
      <t xml:space="preserve"> 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</si>
  <si>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124,90 + 501,10 + 227,00 + 159,30 + 102,00 =  </t>
    </r>
    <r>
      <rPr>
        <b/>
        <sz val="11"/>
        <rFont val="Arial"/>
        <family val="2"/>
      </rPr>
      <t xml:space="preserve">1.114,30 kg </t>
    </r>
    <r>
      <rPr>
        <sz val="11"/>
        <rFont val="Arial"/>
        <family val="2"/>
      </rPr>
      <t xml:space="preserve">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</si>
  <si>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Peso aço CA-60 = </t>
    </r>
    <r>
      <rPr>
        <b/>
        <sz val="11"/>
        <rFont val="Arial"/>
        <family val="2"/>
      </rPr>
      <t>225,70 kg</t>
    </r>
    <r>
      <rPr>
        <sz val="11"/>
        <rFont val="Arial"/>
        <family val="2"/>
      </rPr>
      <t xml:space="preserve"> (sapatas, arranques e vigas baldrame) </t>
    </r>
  </si>
  <si>
    <r>
      <t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Volume de concreto total =</t>
    </r>
    <r>
      <rPr>
        <b/>
        <sz val="11"/>
        <rFont val="Arial"/>
        <family val="2"/>
      </rPr>
      <t xml:space="preserve"> 20,00 m³</t>
    </r>
    <r>
      <rPr>
        <sz val="11"/>
        <rFont val="Arial"/>
        <family val="2"/>
      </rPr>
      <t xml:space="preserve"> (sapatas, arranques e vigas baldrame)                                                                                  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</si>
  <si>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Volume de concreto (baldrames) = 20,00 m³ (sapatas, arranques e vigas baldrame) - 10,24 (sapatas) - 1,08 (arranques) = 8,68 m³                                                                                                                                                                                     Comprimento (baldrame) = 8,68/(0,15 x 0,25) =  231,49 m                                                                                                                                                       Área = 231,49 x (0,25 x 2,00 + 0,15) = </t>
    </r>
    <r>
      <rPr>
        <b/>
        <sz val="11"/>
        <rFont val="Arial"/>
        <family val="2"/>
      </rPr>
      <t xml:space="preserve">150,47 m²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</t>
    </r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</si>
  <si>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</si>
  <si>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16/12/2022 à 21/12/2022</t>
    </r>
  </si>
  <si>
    <r>
      <t>Data:</t>
    </r>
    <r>
      <rPr>
        <sz val="11"/>
        <rFont val="Arial"/>
        <family val="2"/>
      </rPr>
      <t xml:space="preserve"> 22/12/2022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</si>
  <si>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</si>
  <si>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</si>
  <si>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</si>
  <si>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</si>
  <si>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</si>
  <si>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</si>
  <si>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</si>
  <si>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</si>
  <si>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</si>
  <si>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</si>
  <si>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</si>
  <si>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</si>
  <si>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</si>
  <si>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</si>
  <si>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</si>
  <si>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</si>
  <si>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</si>
  <si>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</si>
  <si>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</si>
  <si>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</si>
  <si>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</si>
  <si>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</si>
  <si>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R$ 649.116,55</t>
  </si>
  <si>
    <t>MEMÓRIA DE CÁLCULO BM 03</t>
  </si>
  <si>
    <t>área total de recobo menos cerâmica de parede</t>
  </si>
  <si>
    <t>área de reboco - área considerada área externa</t>
  </si>
  <si>
    <t>considerando esta parte como todo o reboco externo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</si>
  <si>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</si>
  <si>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</si>
  <si>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</si>
  <si>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</si>
  <si>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380,67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</si>
</sst>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0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4" fontId="1" fillId="0" borderId="0" xfId="1" applyNumberFormat="1"/>
    <xf numFmtId="4" fontId="1" fillId="0" borderId="0" xfId="1" applyNumberFormat="1" applyAlignment="1">
      <alignment wrapText="1"/>
    </xf>
    <xf numFmtId="2" fontId="1" fillId="0" borderId="0" xfId="1" applyNumberFormat="1"/>
    <xf numFmtId="0" fontId="14" fillId="0" borderId="31" xfId="1" applyFont="1" applyBorder="1" applyAlignment="1">
      <alignment horizontal="justify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justify" vertical="center" wrapText="1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2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0" borderId="34" xfId="1" applyFont="1" applyBorder="1" applyAlignment="1">
      <alignment vertical="top" wrapText="1"/>
    </xf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5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6" fillId="4" borderId="31" xfId="1" applyFont="1" applyFill="1" applyBorder="1" applyAlignment="1">
      <alignment horizontal="left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</cellXfs>
  <cellStyles count="4">
    <cellStyle name="Normal" xfId="0" builtinId="0"/>
    <cellStyle name="Normal 2" xfId="1" xr:uid="{FF0ED172-806D-4CCC-9189-315FC4D78927}"/>
    <cellStyle name="Porcentagem 2" xfId="3" xr:uid="{0FB8876E-7057-4689-A02C-6DFF1DAC27EF}"/>
    <cellStyle name="Vírgula 2" xfId="2" xr:uid="{23CE0742-1743-4642-B764-390073F3B91C}"/>
  </cellStyles>
  <dxfs count="16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723900</xdr:rowOff>
    </xdr:from>
    <xdr:to>
      <xdr:col>1</xdr:col>
      <xdr:colOff>4085748</xdr:colOff>
      <xdr:row>14</xdr:row>
      <xdr:rowOff>1304852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9ECA7-A2F6-4548-9D91-7CA44D51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6543675"/>
          <a:ext cx="3819048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  <row r="6">
          <cell r="K6">
            <v>267.25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F15">
            <v>829.73</v>
          </cell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7">
          <cell r="K7">
            <v>48.6</v>
          </cell>
        </row>
        <row r="8">
          <cell r="K8">
            <v>829.73</v>
          </cell>
        </row>
        <row r="9">
          <cell r="K9">
            <v>1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35.21125</v>
          </cell>
        </row>
        <row r="27">
          <cell r="K27">
            <v>2.07125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</sheetData>
      <sheetData sheetId="5"/>
      <sheetData sheetId="6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380.67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10E-D99E-4D64-8D0D-7AB17EBB757B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"/>
      <c r="M2" s="2"/>
    </row>
    <row r="3" spans="2:13" s="3" customFormat="1" ht="18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9"/>
      <c r="L3" s="1"/>
      <c r="M3" s="2"/>
    </row>
    <row r="4" spans="2:13" s="5" customFormat="1" ht="15">
      <c r="B4" s="110" t="s">
        <v>2</v>
      </c>
      <c r="C4" s="111"/>
      <c r="D4" s="111" t="s">
        <v>3</v>
      </c>
      <c r="E4" s="111"/>
      <c r="F4" s="111"/>
      <c r="G4" s="111"/>
      <c r="H4" s="111"/>
      <c r="I4" s="111" t="s">
        <v>4</v>
      </c>
      <c r="J4" s="111"/>
      <c r="K4" s="112"/>
      <c r="L4" s="4"/>
    </row>
    <row r="5" spans="2:13" s="5" customFormat="1" ht="15">
      <c r="B5" s="103" t="s">
        <v>5</v>
      </c>
      <c r="C5" s="104"/>
      <c r="D5" s="104" t="s">
        <v>6</v>
      </c>
      <c r="E5" s="104"/>
      <c r="F5" s="104"/>
      <c r="G5" s="104"/>
      <c r="H5" s="104"/>
      <c r="I5" s="104" t="s">
        <v>7</v>
      </c>
      <c r="J5" s="104"/>
      <c r="K5" s="105"/>
      <c r="L5" s="4"/>
    </row>
    <row r="6" spans="2:13" s="5" customFormat="1" ht="15">
      <c r="B6" s="103" t="s">
        <v>8</v>
      </c>
      <c r="C6" s="104"/>
      <c r="D6" s="104" t="s">
        <v>9</v>
      </c>
      <c r="E6" s="104"/>
      <c r="F6" s="104"/>
      <c r="G6" s="104"/>
      <c r="H6" s="104"/>
      <c r="I6" s="104" t="s">
        <v>10</v>
      </c>
      <c r="J6" s="104"/>
      <c r="K6" s="105"/>
      <c r="L6" s="4"/>
    </row>
    <row r="7" spans="2:13" s="5" customFormat="1" ht="15">
      <c r="B7" s="103" t="s">
        <v>11</v>
      </c>
      <c r="C7" s="104"/>
      <c r="D7" s="104" t="s">
        <v>12</v>
      </c>
      <c r="E7" s="104"/>
      <c r="F7" s="104"/>
      <c r="G7" s="104"/>
      <c r="H7" s="104"/>
      <c r="I7" s="6" t="s">
        <v>13</v>
      </c>
      <c r="J7" s="8">
        <f>J229</f>
        <v>5297.89</v>
      </c>
      <c r="K7" s="7"/>
      <c r="L7" s="4"/>
    </row>
    <row r="8" spans="2:13" s="5" customFormat="1" ht="15">
      <c r="B8" s="103"/>
      <c r="C8" s="104"/>
      <c r="D8" s="118"/>
      <c r="E8" s="118"/>
      <c r="F8" s="118"/>
      <c r="G8" s="118"/>
      <c r="H8" s="118"/>
      <c r="I8" s="119"/>
      <c r="J8" s="119"/>
      <c r="K8" s="120"/>
      <c r="L8" s="4"/>
    </row>
    <row r="9" spans="2:13" s="5" customFormat="1" ht="15.75">
      <c r="B9" s="113" t="s">
        <v>14</v>
      </c>
      <c r="C9" s="113"/>
      <c r="D9" s="113"/>
      <c r="E9" s="113"/>
      <c r="F9" s="113"/>
      <c r="G9" s="113"/>
      <c r="H9" s="113"/>
      <c r="I9" s="113"/>
      <c r="J9" s="113"/>
      <c r="K9" s="113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5297.89</v>
      </c>
      <c r="K11" s="20">
        <f>SUBTOTAL(9,K12:K19)</f>
        <v>5297.89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14" t="s">
        <v>161</v>
      </c>
      <c r="D84" s="114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15" t="s">
        <v>439</v>
      </c>
      <c r="C229" s="116"/>
      <c r="D229" s="116"/>
      <c r="E229" s="116"/>
      <c r="F229" s="116"/>
      <c r="G229" s="116"/>
      <c r="H229" s="117"/>
      <c r="I229" s="66">
        <f>SUM(I223+I216+I212+I155+I105+I86+I56+I52+I48+I32+I25+I20+I11)</f>
        <v>565955.96719999996</v>
      </c>
      <c r="J229" s="66">
        <f>SUM(J223+J216+J212+J155+J105+J86+J56+J52+J48+J32+J20+J11)</f>
        <v>5297.89</v>
      </c>
      <c r="K229" s="66">
        <f>SUM(K223+K216+K212+K155+K105+K86+K56+K52+K48+K32+K25+K20+K11)</f>
        <v>5297.89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9.3609579314282744E-3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15" priority="3">
      <formula>LEN($B11)=1</formula>
    </cfRule>
  </conditionalFormatting>
  <conditionalFormatting sqref="B85:K228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A63A-E2C2-401F-B2ED-3538CC037AAE}">
  <dimension ref="A2:L222"/>
  <sheetViews>
    <sheetView view="pageBreakPreview" zoomScale="80" zoomScaleNormal="100" zoomScaleSheetLayoutView="80" workbookViewId="0">
      <selection activeCell="D5" sqref="D5:J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21" t="s">
        <v>440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2" ht="15">
      <c r="A3" s="73" t="s">
        <v>15</v>
      </c>
      <c r="B3" s="74" t="s">
        <v>441</v>
      </c>
      <c r="C3" s="73" t="s">
        <v>17</v>
      </c>
      <c r="D3" s="123" t="s">
        <v>442</v>
      </c>
      <c r="E3" s="123"/>
      <c r="F3" s="123"/>
      <c r="G3" s="123"/>
      <c r="H3" s="123"/>
      <c r="I3" s="123"/>
      <c r="J3" s="123"/>
    </row>
    <row r="4" spans="1:12">
      <c r="A4" s="75">
        <v>1</v>
      </c>
      <c r="B4" s="76" t="s">
        <v>443</v>
      </c>
      <c r="C4" s="77"/>
      <c r="D4" s="124"/>
      <c r="E4" s="124"/>
      <c r="F4" s="124"/>
      <c r="G4" s="124"/>
      <c r="H4" s="124"/>
      <c r="I4" s="124"/>
      <c r="J4" s="124"/>
    </row>
    <row r="5" spans="1:12">
      <c r="A5" s="78" t="s">
        <v>25</v>
      </c>
      <c r="B5" s="79" t="s">
        <v>26</v>
      </c>
      <c r="C5" s="80" t="s">
        <v>27</v>
      </c>
      <c r="D5" s="124" t="s">
        <v>444</v>
      </c>
      <c r="E5" s="124"/>
      <c r="F5" s="124"/>
      <c r="G5" s="124"/>
      <c r="H5" s="124"/>
      <c r="I5" s="124"/>
      <c r="J5" s="124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24" t="s">
        <v>445</v>
      </c>
      <c r="E6" s="124"/>
      <c r="F6" s="124"/>
      <c r="G6" s="124"/>
      <c r="H6" s="124"/>
      <c r="I6" s="124"/>
      <c r="J6" s="124"/>
      <c r="K6" s="5">
        <v>267.25</v>
      </c>
    </row>
    <row r="7" spans="1:12" ht="28.5">
      <c r="A7" s="78" t="s">
        <v>30</v>
      </c>
      <c r="B7" s="81" t="s">
        <v>446</v>
      </c>
      <c r="C7" s="80" t="s">
        <v>27</v>
      </c>
      <c r="D7" s="124"/>
      <c r="E7" s="124"/>
      <c r="F7" s="124"/>
      <c r="G7" s="124"/>
      <c r="H7" s="124"/>
      <c r="I7" s="124"/>
      <c r="J7" s="124"/>
    </row>
    <row r="8" spans="1:12" ht="28.5">
      <c r="A8" s="78" t="s">
        <v>32</v>
      </c>
      <c r="B8" s="81" t="s">
        <v>447</v>
      </c>
      <c r="C8" s="80" t="s">
        <v>27</v>
      </c>
      <c r="D8" s="124"/>
      <c r="E8" s="124"/>
      <c r="F8" s="124"/>
      <c r="G8" s="124"/>
      <c r="H8" s="124"/>
      <c r="I8" s="124"/>
      <c r="J8" s="124"/>
    </row>
    <row r="9" spans="1:12" ht="28.5">
      <c r="A9" s="78" t="s">
        <v>34</v>
      </c>
      <c r="B9" s="79" t="s">
        <v>35</v>
      </c>
      <c r="C9" s="80" t="s">
        <v>36</v>
      </c>
      <c r="D9" s="124"/>
      <c r="E9" s="124"/>
      <c r="F9" s="124"/>
      <c r="G9" s="124"/>
      <c r="H9" s="124"/>
      <c r="I9" s="124"/>
      <c r="J9" s="124"/>
    </row>
    <row r="10" spans="1:12">
      <c r="A10" s="78" t="s">
        <v>37</v>
      </c>
      <c r="B10" s="79" t="s">
        <v>38</v>
      </c>
      <c r="C10" s="80" t="s">
        <v>36</v>
      </c>
      <c r="D10" s="124"/>
      <c r="E10" s="124"/>
      <c r="F10" s="124"/>
      <c r="G10" s="124"/>
      <c r="H10" s="124"/>
      <c r="I10" s="124"/>
      <c r="J10" s="124"/>
    </row>
    <row r="11" spans="1:12" ht="28.5">
      <c r="A11" s="78" t="s">
        <v>39</v>
      </c>
      <c r="B11" s="81" t="s">
        <v>40</v>
      </c>
      <c r="C11" s="80" t="s">
        <v>27</v>
      </c>
      <c r="D11" s="124"/>
      <c r="E11" s="124"/>
      <c r="F11" s="124"/>
      <c r="G11" s="124"/>
      <c r="H11" s="124"/>
      <c r="I11" s="124"/>
      <c r="J11" s="124"/>
    </row>
    <row r="12" spans="1:12" ht="42.75">
      <c r="A12" s="78" t="s">
        <v>41</v>
      </c>
      <c r="B12" s="81" t="s">
        <v>448</v>
      </c>
      <c r="C12" s="80" t="s">
        <v>27</v>
      </c>
      <c r="D12" s="124"/>
      <c r="E12" s="124"/>
      <c r="F12" s="124"/>
      <c r="G12" s="124"/>
      <c r="H12" s="124"/>
      <c r="I12" s="124"/>
      <c r="J12" s="124"/>
    </row>
    <row r="13" spans="1:12">
      <c r="A13" s="75">
        <v>2</v>
      </c>
      <c r="B13" s="76" t="str">
        <f>[2]Planilha!$B$21</f>
        <v>MOVIMENTO DE TERRA</v>
      </c>
      <c r="C13" s="77"/>
      <c r="D13" s="124"/>
      <c r="E13" s="124"/>
      <c r="F13" s="124"/>
      <c r="G13" s="124"/>
      <c r="H13" s="124"/>
      <c r="I13" s="124"/>
      <c r="J13" s="124"/>
    </row>
    <row r="14" spans="1:12" ht="42.75">
      <c r="A14" s="78" t="s">
        <v>43</v>
      </c>
      <c r="B14" s="81" t="s">
        <v>44</v>
      </c>
      <c r="C14" s="80" t="s">
        <v>45</v>
      </c>
      <c r="D14" s="125"/>
      <c r="E14" s="125"/>
      <c r="F14" s="125"/>
      <c r="G14" s="125"/>
      <c r="H14" s="125"/>
      <c r="I14" s="125"/>
      <c r="J14" s="125"/>
    </row>
    <row r="15" spans="1:12" ht="44.25" customHeight="1">
      <c r="A15" s="78" t="s">
        <v>46</v>
      </c>
      <c r="B15" s="81" t="s">
        <v>47</v>
      </c>
      <c r="C15" s="80" t="s">
        <v>45</v>
      </c>
      <c r="D15" s="125"/>
      <c r="E15" s="125"/>
      <c r="F15" s="125"/>
      <c r="G15" s="125"/>
      <c r="H15" s="125"/>
      <c r="I15" s="125"/>
      <c r="J15" s="125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25"/>
      <c r="E16" s="125"/>
      <c r="F16" s="125"/>
      <c r="G16" s="125"/>
      <c r="H16" s="125"/>
      <c r="I16" s="125"/>
      <c r="J16" s="125"/>
      <c r="L16" s="5">
        <f>58.32-35.08</f>
        <v>23.240000000000002</v>
      </c>
    </row>
    <row r="17" spans="1:10" ht="28.5">
      <c r="A17" s="78" t="s">
        <v>50</v>
      </c>
      <c r="B17" s="81" t="s">
        <v>449</v>
      </c>
      <c r="C17" s="80" t="s">
        <v>45</v>
      </c>
      <c r="D17" s="124"/>
      <c r="E17" s="124"/>
      <c r="F17" s="124"/>
      <c r="G17" s="124"/>
      <c r="H17" s="124"/>
      <c r="I17" s="124"/>
      <c r="J17" s="124"/>
    </row>
    <row r="18" spans="1:10">
      <c r="A18" s="75">
        <v>3</v>
      </c>
      <c r="B18" s="76" t="str">
        <f>[2]Planilha!$B$26</f>
        <v>COBERTURA</v>
      </c>
      <c r="C18" s="77"/>
      <c r="D18" s="124"/>
      <c r="E18" s="124"/>
      <c r="F18" s="124"/>
      <c r="G18" s="124"/>
      <c r="H18" s="124"/>
      <c r="I18" s="124"/>
      <c r="J18" s="124"/>
    </row>
    <row r="19" spans="1:10" ht="28.5">
      <c r="A19" s="78" t="s">
        <v>52</v>
      </c>
      <c r="B19" s="81" t="s">
        <v>53</v>
      </c>
      <c r="C19" s="80" t="s">
        <v>27</v>
      </c>
      <c r="D19" s="124"/>
      <c r="E19" s="124"/>
      <c r="F19" s="124"/>
      <c r="G19" s="124"/>
      <c r="H19" s="124"/>
      <c r="I19" s="124"/>
      <c r="J19" s="124"/>
    </row>
    <row r="20" spans="1:10" ht="28.5">
      <c r="A20" s="78" t="s">
        <v>54</v>
      </c>
      <c r="B20" s="81" t="s">
        <v>55</v>
      </c>
      <c r="C20" s="80" t="s">
        <v>27</v>
      </c>
      <c r="D20" s="124"/>
      <c r="E20" s="124"/>
      <c r="F20" s="124"/>
      <c r="G20" s="124"/>
      <c r="H20" s="124"/>
      <c r="I20" s="124"/>
      <c r="J20" s="124"/>
    </row>
    <row r="21" spans="1:10">
      <c r="A21" s="78" t="s">
        <v>56</v>
      </c>
      <c r="B21" s="79" t="s">
        <v>57</v>
      </c>
      <c r="C21" s="80" t="s">
        <v>27</v>
      </c>
      <c r="D21" s="124"/>
      <c r="E21" s="124"/>
      <c r="F21" s="124"/>
      <c r="G21" s="124"/>
      <c r="H21" s="124"/>
      <c r="I21" s="124"/>
      <c r="J21" s="124"/>
    </row>
    <row r="22" spans="1:10" ht="28.5">
      <c r="A22" s="78" t="s">
        <v>58</v>
      </c>
      <c r="B22" s="81" t="s">
        <v>450</v>
      </c>
      <c r="C22" s="80" t="s">
        <v>60</v>
      </c>
      <c r="D22" s="124"/>
      <c r="E22" s="124"/>
      <c r="F22" s="124"/>
      <c r="G22" s="124"/>
      <c r="H22" s="124"/>
      <c r="I22" s="124"/>
      <c r="J22" s="124"/>
    </row>
    <row r="23" spans="1:10" ht="28.5">
      <c r="A23" s="78" t="s">
        <v>61</v>
      </c>
      <c r="B23" s="81" t="s">
        <v>62</v>
      </c>
      <c r="C23" s="80" t="s">
        <v>60</v>
      </c>
      <c r="D23" s="124"/>
      <c r="E23" s="124"/>
      <c r="F23" s="124"/>
      <c r="G23" s="124"/>
      <c r="H23" s="124"/>
      <c r="I23" s="124"/>
      <c r="J23" s="124"/>
    </row>
    <row r="24" spans="1:10" ht="28.5">
      <c r="A24" s="78" t="s">
        <v>63</v>
      </c>
      <c r="B24" s="81" t="s">
        <v>64</v>
      </c>
      <c r="C24" s="80" t="s">
        <v>60</v>
      </c>
      <c r="D24" s="124"/>
      <c r="E24" s="124"/>
      <c r="F24" s="124"/>
      <c r="G24" s="124"/>
      <c r="H24" s="124"/>
      <c r="I24" s="124"/>
      <c r="J24" s="124"/>
    </row>
    <row r="25" spans="1:10">
      <c r="A25" s="75">
        <v>4</v>
      </c>
      <c r="B25" s="76" t="s">
        <v>65</v>
      </c>
      <c r="C25" s="77"/>
      <c r="D25" s="124"/>
      <c r="E25" s="124"/>
      <c r="F25" s="124"/>
      <c r="G25" s="124"/>
      <c r="H25" s="124"/>
      <c r="I25" s="124"/>
      <c r="J25" s="124"/>
    </row>
    <row r="26" spans="1:10" ht="15">
      <c r="A26" s="73" t="s">
        <v>66</v>
      </c>
      <c r="B26" s="82" t="s">
        <v>451</v>
      </c>
      <c r="C26" s="74"/>
      <c r="D26" s="124"/>
      <c r="E26" s="124"/>
      <c r="F26" s="124"/>
      <c r="G26" s="124"/>
      <c r="H26" s="124"/>
      <c r="I26" s="124"/>
      <c r="J26" s="124"/>
    </row>
    <row r="27" spans="1:10" ht="29.25" customHeight="1">
      <c r="A27" s="78" t="s">
        <v>67</v>
      </c>
      <c r="B27" s="79" t="s">
        <v>68</v>
      </c>
      <c r="C27" s="80" t="s">
        <v>45</v>
      </c>
      <c r="D27" s="125"/>
      <c r="E27" s="125"/>
      <c r="F27" s="125"/>
      <c r="G27" s="125"/>
      <c r="H27" s="125"/>
      <c r="I27" s="125"/>
      <c r="J27" s="125"/>
    </row>
    <row r="28" spans="1:10" ht="47.25" customHeight="1">
      <c r="A28" s="78" t="s">
        <v>69</v>
      </c>
      <c r="B28" s="79" t="s">
        <v>70</v>
      </c>
      <c r="C28" s="80" t="s">
        <v>27</v>
      </c>
      <c r="D28" s="125"/>
      <c r="E28" s="125"/>
      <c r="F28" s="125"/>
      <c r="G28" s="125"/>
      <c r="H28" s="125"/>
      <c r="I28" s="125"/>
      <c r="J28" s="125"/>
    </row>
    <row r="29" spans="1:10" ht="71.25" customHeight="1">
      <c r="A29" s="78" t="s">
        <v>71</v>
      </c>
      <c r="B29" s="79" t="s">
        <v>72</v>
      </c>
      <c r="C29" s="80" t="s">
        <v>73</v>
      </c>
      <c r="D29" s="125"/>
      <c r="E29" s="125"/>
      <c r="F29" s="125"/>
      <c r="G29" s="125"/>
      <c r="H29" s="125"/>
      <c r="I29" s="125"/>
      <c r="J29" s="125"/>
    </row>
    <row r="30" spans="1:10" ht="46.5" customHeight="1">
      <c r="A30" s="78" t="s">
        <v>74</v>
      </c>
      <c r="B30" s="81" t="s">
        <v>75</v>
      </c>
      <c r="C30" s="80" t="s">
        <v>73</v>
      </c>
      <c r="D30" s="125"/>
      <c r="E30" s="125"/>
      <c r="F30" s="125"/>
      <c r="G30" s="125"/>
      <c r="H30" s="125"/>
      <c r="I30" s="125"/>
      <c r="J30" s="125"/>
    </row>
    <row r="31" spans="1:10" ht="28.5">
      <c r="A31" s="78" t="s">
        <v>76</v>
      </c>
      <c r="B31" s="79" t="s">
        <v>77</v>
      </c>
      <c r="C31" s="80" t="s">
        <v>45</v>
      </c>
      <c r="D31" s="125"/>
      <c r="E31" s="125"/>
      <c r="F31" s="125"/>
      <c r="G31" s="125"/>
      <c r="H31" s="125"/>
      <c r="I31" s="125"/>
      <c r="J31" s="125"/>
    </row>
    <row r="32" spans="1:10" ht="15">
      <c r="A32" s="73" t="s">
        <v>78</v>
      </c>
      <c r="B32" s="82" t="s">
        <v>65</v>
      </c>
      <c r="C32" s="74"/>
      <c r="D32" s="124"/>
      <c r="E32" s="124"/>
      <c r="F32" s="124"/>
      <c r="G32" s="124"/>
      <c r="H32" s="124"/>
      <c r="I32" s="124"/>
      <c r="J32" s="124"/>
    </row>
    <row r="33" spans="1:10" ht="57">
      <c r="A33" s="78" t="s">
        <v>79</v>
      </c>
      <c r="B33" s="83" t="s">
        <v>80</v>
      </c>
      <c r="C33" s="80" t="s">
        <v>27</v>
      </c>
      <c r="D33" s="124"/>
      <c r="E33" s="124"/>
      <c r="F33" s="124"/>
      <c r="G33" s="124"/>
      <c r="H33" s="124"/>
      <c r="I33" s="124"/>
      <c r="J33" s="124"/>
    </row>
    <row r="34" spans="1:10" ht="28.5">
      <c r="A34" s="78" t="s">
        <v>81</v>
      </c>
      <c r="B34" s="83" t="s">
        <v>72</v>
      </c>
      <c r="C34" s="80" t="s">
        <v>73</v>
      </c>
      <c r="D34" s="124"/>
      <c r="E34" s="124"/>
      <c r="F34" s="124"/>
      <c r="G34" s="124"/>
      <c r="H34" s="124"/>
      <c r="I34" s="124"/>
      <c r="J34" s="124"/>
    </row>
    <row r="35" spans="1:10" ht="28.5">
      <c r="A35" s="78" t="s">
        <v>82</v>
      </c>
      <c r="B35" s="84" t="s">
        <v>452</v>
      </c>
      <c r="C35" s="80" t="s">
        <v>73</v>
      </c>
      <c r="D35" s="124"/>
      <c r="E35" s="124"/>
      <c r="F35" s="124"/>
      <c r="G35" s="124"/>
      <c r="H35" s="124"/>
      <c r="I35" s="124"/>
      <c r="J35" s="124"/>
    </row>
    <row r="36" spans="1:10" ht="28.5">
      <c r="A36" s="78" t="s">
        <v>83</v>
      </c>
      <c r="B36" s="83" t="s">
        <v>84</v>
      </c>
      <c r="C36" s="80" t="s">
        <v>45</v>
      </c>
      <c r="D36" s="124"/>
      <c r="E36" s="124"/>
      <c r="F36" s="124"/>
      <c r="G36" s="124"/>
      <c r="H36" s="124"/>
      <c r="I36" s="124"/>
      <c r="J36" s="124"/>
    </row>
    <row r="37" spans="1:10" ht="28.5">
      <c r="A37" s="78" t="s">
        <v>85</v>
      </c>
      <c r="B37" s="84" t="s">
        <v>453</v>
      </c>
      <c r="C37" s="80" t="s">
        <v>45</v>
      </c>
      <c r="D37" s="124"/>
      <c r="E37" s="124"/>
      <c r="F37" s="124"/>
      <c r="G37" s="124"/>
      <c r="H37" s="124"/>
      <c r="I37" s="124"/>
      <c r="J37" s="124"/>
    </row>
    <row r="38" spans="1:10" ht="42.75">
      <c r="A38" s="78" t="s">
        <v>87</v>
      </c>
      <c r="B38" s="84" t="s">
        <v>88</v>
      </c>
      <c r="C38" s="80" t="s">
        <v>27</v>
      </c>
      <c r="D38" s="124"/>
      <c r="E38" s="124"/>
      <c r="F38" s="124"/>
      <c r="G38" s="124"/>
      <c r="H38" s="124"/>
      <c r="I38" s="124"/>
      <c r="J38" s="124"/>
    </row>
    <row r="39" spans="1:10" ht="42.75">
      <c r="A39" s="78" t="s">
        <v>89</v>
      </c>
      <c r="B39" s="84" t="s">
        <v>90</v>
      </c>
      <c r="C39" s="80" t="s">
        <v>27</v>
      </c>
      <c r="D39" s="124"/>
      <c r="E39" s="124"/>
      <c r="F39" s="124"/>
      <c r="G39" s="124"/>
      <c r="H39" s="124"/>
      <c r="I39" s="124"/>
      <c r="J39" s="124"/>
    </row>
    <row r="40" spans="1:10" ht="42.75">
      <c r="A40" s="78" t="s">
        <v>91</v>
      </c>
      <c r="B40" s="83" t="s">
        <v>92</v>
      </c>
      <c r="C40" s="80" t="s">
        <v>60</v>
      </c>
      <c r="D40" s="124"/>
      <c r="E40" s="124"/>
      <c r="F40" s="124"/>
      <c r="G40" s="124"/>
      <c r="H40" s="124"/>
      <c r="I40" s="124"/>
      <c r="J40" s="124"/>
    </row>
    <row r="41" spans="1:10" ht="15">
      <c r="A41" s="75">
        <v>5</v>
      </c>
      <c r="B41" s="85" t="s">
        <v>93</v>
      </c>
      <c r="C41" s="77"/>
      <c r="D41" s="124"/>
      <c r="E41" s="124"/>
      <c r="F41" s="124"/>
      <c r="G41" s="124"/>
      <c r="H41" s="124"/>
      <c r="I41" s="124"/>
      <c r="J41" s="124"/>
    </row>
    <row r="42" spans="1:10" ht="57">
      <c r="A42" s="86" t="s">
        <v>94</v>
      </c>
      <c r="B42" s="79" t="s">
        <v>95</v>
      </c>
      <c r="C42" s="80" t="s">
        <v>27</v>
      </c>
      <c r="D42" s="124"/>
      <c r="E42" s="124"/>
      <c r="F42" s="124"/>
      <c r="G42" s="124"/>
      <c r="H42" s="124"/>
      <c r="I42" s="124"/>
      <c r="J42" s="124"/>
    </row>
    <row r="43" spans="1:10" ht="15">
      <c r="A43" s="73" t="s">
        <v>96</v>
      </c>
      <c r="B43" s="82" t="s">
        <v>97</v>
      </c>
      <c r="C43" s="74"/>
      <c r="D43" s="124"/>
      <c r="E43" s="124"/>
      <c r="F43" s="124"/>
      <c r="G43" s="124"/>
      <c r="H43" s="124"/>
      <c r="I43" s="124"/>
      <c r="J43" s="124"/>
    </row>
    <row r="44" spans="1:10" ht="28.5">
      <c r="A44" s="86" t="s">
        <v>98</v>
      </c>
      <c r="B44" s="83" t="s">
        <v>99</v>
      </c>
      <c r="C44" s="80" t="s">
        <v>27</v>
      </c>
      <c r="D44" s="124"/>
      <c r="E44" s="124"/>
      <c r="F44" s="124"/>
      <c r="G44" s="124"/>
      <c r="H44" s="124"/>
      <c r="I44" s="124"/>
      <c r="J44" s="124"/>
    </row>
    <row r="45" spans="1:10">
      <c r="A45" s="75">
        <v>6</v>
      </c>
      <c r="B45" s="76" t="s">
        <v>100</v>
      </c>
      <c r="C45" s="77"/>
      <c r="D45" s="124"/>
      <c r="E45" s="124"/>
      <c r="F45" s="124"/>
      <c r="G45" s="124"/>
      <c r="H45" s="124"/>
      <c r="I45" s="124"/>
      <c r="J45" s="124"/>
    </row>
    <row r="46" spans="1:10" ht="28.5">
      <c r="A46" s="86" t="s">
        <v>101</v>
      </c>
      <c r="B46" s="81" t="s">
        <v>102</v>
      </c>
      <c r="C46" s="87" t="s">
        <v>27</v>
      </c>
      <c r="D46" s="125"/>
      <c r="E46" s="125"/>
      <c r="F46" s="125"/>
      <c r="G46" s="125"/>
      <c r="H46" s="125"/>
      <c r="I46" s="125"/>
      <c r="J46" s="125"/>
    </row>
    <row r="47" spans="1:10" ht="28.5">
      <c r="A47" s="86" t="s">
        <v>103</v>
      </c>
      <c r="B47" s="81" t="s">
        <v>104</v>
      </c>
      <c r="C47" s="87" t="s">
        <v>27</v>
      </c>
      <c r="D47" s="124"/>
      <c r="E47" s="124"/>
      <c r="F47" s="124"/>
      <c r="G47" s="124"/>
      <c r="H47" s="124"/>
      <c r="I47" s="124"/>
      <c r="J47" s="124"/>
    </row>
    <row r="48" spans="1:10" ht="28.5">
      <c r="A48" s="78" t="s">
        <v>105</v>
      </c>
      <c r="B48" s="81" t="s">
        <v>106</v>
      </c>
      <c r="C48" s="87" t="s">
        <v>27</v>
      </c>
      <c r="D48" s="124"/>
      <c r="E48" s="124"/>
      <c r="F48" s="124"/>
      <c r="G48" s="124"/>
      <c r="H48" s="124"/>
      <c r="I48" s="124"/>
      <c r="J48" s="124"/>
    </row>
    <row r="49" spans="1:10">
      <c r="A49" s="75">
        <v>7</v>
      </c>
      <c r="B49" s="76" t="s">
        <v>107</v>
      </c>
      <c r="C49" s="77"/>
      <c r="D49" s="124"/>
      <c r="E49" s="124"/>
      <c r="F49" s="124"/>
      <c r="G49" s="124"/>
      <c r="H49" s="124"/>
      <c r="I49" s="124"/>
      <c r="J49" s="124"/>
    </row>
    <row r="50" spans="1:10" ht="15">
      <c r="A50" s="73" t="s">
        <v>108</v>
      </c>
      <c r="B50" s="82" t="s">
        <v>109</v>
      </c>
      <c r="C50" s="74"/>
      <c r="D50" s="124"/>
      <c r="E50" s="124"/>
      <c r="F50" s="124"/>
      <c r="G50" s="124"/>
      <c r="H50" s="124"/>
      <c r="I50" s="124"/>
      <c r="J50" s="124"/>
    </row>
    <row r="51" spans="1:10" ht="28.5">
      <c r="A51" s="86" t="s">
        <v>110</v>
      </c>
      <c r="B51" s="81" t="s">
        <v>454</v>
      </c>
      <c r="C51" s="80" t="s">
        <v>27</v>
      </c>
      <c r="D51" s="124"/>
      <c r="E51" s="124"/>
      <c r="F51" s="124"/>
      <c r="G51" s="124"/>
      <c r="H51" s="124"/>
      <c r="I51" s="124"/>
      <c r="J51" s="124"/>
    </row>
    <row r="52" spans="1:10" ht="28.5">
      <c r="A52" s="86" t="s">
        <v>112</v>
      </c>
      <c r="B52" s="79" t="s">
        <v>113</v>
      </c>
      <c r="C52" s="80" t="s">
        <v>27</v>
      </c>
      <c r="D52" s="124"/>
      <c r="E52" s="124"/>
      <c r="F52" s="124"/>
      <c r="G52" s="124"/>
      <c r="H52" s="124"/>
      <c r="I52" s="124"/>
      <c r="J52" s="124"/>
    </row>
    <row r="53" spans="1:10" ht="57">
      <c r="A53" s="86" t="s">
        <v>114</v>
      </c>
      <c r="B53" s="79" t="s">
        <v>115</v>
      </c>
      <c r="C53" s="80" t="s">
        <v>27</v>
      </c>
      <c r="D53" s="124"/>
      <c r="E53" s="124"/>
      <c r="F53" s="124"/>
      <c r="G53" s="124"/>
      <c r="H53" s="124"/>
      <c r="I53" s="124"/>
      <c r="J53" s="124"/>
    </row>
    <row r="54" spans="1:10" ht="42.75">
      <c r="A54" s="86" t="s">
        <v>116</v>
      </c>
      <c r="B54" s="79" t="s">
        <v>117</v>
      </c>
      <c r="C54" s="80" t="s">
        <v>27</v>
      </c>
      <c r="D54" s="124"/>
      <c r="E54" s="124"/>
      <c r="F54" s="124"/>
      <c r="G54" s="124"/>
      <c r="H54" s="124"/>
      <c r="I54" s="124"/>
      <c r="J54" s="124"/>
    </row>
    <row r="55" spans="1:10" ht="57">
      <c r="A55" s="86" t="s">
        <v>118</v>
      </c>
      <c r="B55" s="81" t="s">
        <v>119</v>
      </c>
      <c r="C55" s="80" t="s">
        <v>60</v>
      </c>
      <c r="D55" s="124"/>
      <c r="E55" s="124"/>
      <c r="F55" s="124"/>
      <c r="G55" s="124"/>
      <c r="H55" s="124"/>
      <c r="I55" s="124"/>
      <c r="J55" s="124"/>
    </row>
    <row r="56" spans="1:10">
      <c r="A56" s="86" t="s">
        <v>120</v>
      </c>
      <c r="B56" s="79" t="s">
        <v>121</v>
      </c>
      <c r="C56" s="80" t="s">
        <v>27</v>
      </c>
      <c r="D56" s="124"/>
      <c r="E56" s="124"/>
      <c r="F56" s="124"/>
      <c r="G56" s="124"/>
      <c r="H56" s="124"/>
      <c r="I56" s="124"/>
      <c r="J56" s="124"/>
    </row>
    <row r="57" spans="1:10" ht="28.5">
      <c r="A57" s="86" t="s">
        <v>122</v>
      </c>
      <c r="B57" s="81" t="s">
        <v>455</v>
      </c>
      <c r="C57" s="80" t="s">
        <v>60</v>
      </c>
      <c r="D57" s="124"/>
      <c r="E57" s="124"/>
      <c r="F57" s="124"/>
      <c r="G57" s="124"/>
      <c r="H57" s="124"/>
      <c r="I57" s="124"/>
      <c r="J57" s="124"/>
    </row>
    <row r="58" spans="1:10" ht="57">
      <c r="A58" s="86" t="s">
        <v>124</v>
      </c>
      <c r="B58" s="79" t="s">
        <v>125</v>
      </c>
      <c r="C58" s="80" t="s">
        <v>27</v>
      </c>
      <c r="D58" s="124"/>
      <c r="E58" s="124"/>
      <c r="F58" s="124"/>
      <c r="G58" s="124"/>
      <c r="H58" s="124"/>
      <c r="I58" s="124"/>
      <c r="J58" s="124"/>
    </row>
    <row r="59" spans="1:10" ht="42.75">
      <c r="A59" s="86" t="s">
        <v>126</v>
      </c>
      <c r="B59" s="81" t="s">
        <v>127</v>
      </c>
      <c r="C59" s="80" t="s">
        <v>60</v>
      </c>
      <c r="D59" s="124"/>
      <c r="E59" s="124"/>
      <c r="F59" s="124"/>
      <c r="G59" s="124"/>
      <c r="H59" s="124"/>
      <c r="I59" s="124"/>
      <c r="J59" s="124"/>
    </row>
    <row r="60" spans="1:10" ht="28.5">
      <c r="A60" s="86" t="s">
        <v>128</v>
      </c>
      <c r="B60" s="79" t="s">
        <v>129</v>
      </c>
      <c r="C60" s="80" t="s">
        <v>60</v>
      </c>
      <c r="D60" s="124"/>
      <c r="E60" s="124"/>
      <c r="F60" s="124"/>
      <c r="G60" s="124"/>
      <c r="H60" s="124"/>
      <c r="I60" s="124"/>
      <c r="J60" s="124"/>
    </row>
    <row r="61" spans="1:10" ht="15">
      <c r="A61" s="73" t="s">
        <v>130</v>
      </c>
      <c r="B61" s="82" t="s">
        <v>131</v>
      </c>
      <c r="C61" s="74"/>
      <c r="D61" s="124"/>
      <c r="E61" s="124"/>
      <c r="F61" s="124"/>
      <c r="G61" s="124"/>
      <c r="H61" s="124"/>
      <c r="I61" s="124"/>
      <c r="J61" s="124"/>
    </row>
    <row r="62" spans="1:10" ht="28.5">
      <c r="A62" s="86" t="s">
        <v>132</v>
      </c>
      <c r="B62" s="81" t="s">
        <v>133</v>
      </c>
      <c r="C62" s="80" t="s">
        <v>27</v>
      </c>
      <c r="D62" s="124"/>
      <c r="E62" s="124"/>
      <c r="F62" s="124"/>
      <c r="G62" s="124"/>
      <c r="H62" s="124"/>
      <c r="I62" s="124"/>
      <c r="J62" s="124"/>
    </row>
    <row r="63" spans="1:10" ht="42.75">
      <c r="A63" s="86" t="s">
        <v>134</v>
      </c>
      <c r="B63" s="81" t="s">
        <v>456</v>
      </c>
      <c r="C63" s="80" t="s">
        <v>27</v>
      </c>
      <c r="D63" s="124"/>
      <c r="E63" s="124"/>
      <c r="F63" s="124"/>
      <c r="G63" s="124"/>
      <c r="H63" s="124"/>
      <c r="I63" s="124"/>
      <c r="J63" s="124"/>
    </row>
    <row r="64" spans="1:10" ht="28.5">
      <c r="A64" s="86" t="s">
        <v>136</v>
      </c>
      <c r="B64" s="79" t="s">
        <v>137</v>
      </c>
      <c r="C64" s="80" t="s">
        <v>27</v>
      </c>
      <c r="D64" s="124"/>
      <c r="E64" s="124"/>
      <c r="F64" s="124"/>
      <c r="G64" s="124"/>
      <c r="H64" s="124"/>
      <c r="I64" s="124"/>
      <c r="J64" s="124"/>
    </row>
    <row r="65" spans="1:10" ht="57">
      <c r="A65" s="86" t="s">
        <v>138</v>
      </c>
      <c r="B65" s="79" t="s">
        <v>139</v>
      </c>
      <c r="C65" s="80" t="s">
        <v>27</v>
      </c>
      <c r="D65" s="124"/>
      <c r="E65" s="124"/>
      <c r="F65" s="124"/>
      <c r="G65" s="124"/>
      <c r="H65" s="124"/>
      <c r="I65" s="124"/>
      <c r="J65" s="124"/>
    </row>
    <row r="66" spans="1:10" ht="28.5">
      <c r="A66" s="86" t="s">
        <v>140</v>
      </c>
      <c r="B66" s="81" t="s">
        <v>141</v>
      </c>
      <c r="C66" s="80" t="s">
        <v>27</v>
      </c>
      <c r="D66" s="124"/>
      <c r="E66" s="124"/>
      <c r="F66" s="124"/>
      <c r="G66" s="124"/>
      <c r="H66" s="124"/>
      <c r="I66" s="124"/>
      <c r="J66" s="124"/>
    </row>
    <row r="67" spans="1:10" ht="28.5">
      <c r="A67" s="86" t="s">
        <v>142</v>
      </c>
      <c r="B67" s="81" t="s">
        <v>143</v>
      </c>
      <c r="C67" s="80" t="s">
        <v>27</v>
      </c>
      <c r="D67" s="124"/>
      <c r="E67" s="124"/>
      <c r="F67" s="124"/>
      <c r="G67" s="124"/>
      <c r="H67" s="124"/>
      <c r="I67" s="124"/>
      <c r="J67" s="124"/>
    </row>
    <row r="68" spans="1:10">
      <c r="A68" s="86" t="s">
        <v>144</v>
      </c>
      <c r="B68" s="79" t="s">
        <v>145</v>
      </c>
      <c r="C68" s="80" t="s">
        <v>60</v>
      </c>
      <c r="D68" s="124"/>
      <c r="E68" s="124"/>
      <c r="F68" s="124"/>
      <c r="G68" s="124"/>
      <c r="H68" s="124"/>
      <c r="I68" s="124"/>
      <c r="J68" s="124"/>
    </row>
    <row r="69" spans="1:10" ht="28.5">
      <c r="A69" s="86" t="s">
        <v>146</v>
      </c>
      <c r="B69" s="79" t="s">
        <v>147</v>
      </c>
      <c r="C69" s="80" t="s">
        <v>27</v>
      </c>
      <c r="D69" s="124"/>
      <c r="E69" s="124"/>
      <c r="F69" s="124"/>
      <c r="G69" s="124"/>
      <c r="H69" s="124"/>
      <c r="I69" s="124"/>
      <c r="J69" s="124"/>
    </row>
    <row r="70" spans="1:10" ht="15">
      <c r="A70" s="73" t="s">
        <v>148</v>
      </c>
      <c r="B70" s="82" t="s">
        <v>149</v>
      </c>
      <c r="C70" s="74"/>
      <c r="D70" s="124"/>
      <c r="E70" s="124"/>
      <c r="F70" s="124"/>
      <c r="G70" s="124"/>
      <c r="H70" s="124"/>
      <c r="I70" s="124"/>
      <c r="J70" s="124"/>
    </row>
    <row r="71" spans="1:10" ht="28.5">
      <c r="A71" s="86" t="s">
        <v>150</v>
      </c>
      <c r="B71" s="81" t="s">
        <v>457</v>
      </c>
      <c r="C71" s="80" t="s">
        <v>27</v>
      </c>
      <c r="D71" s="124"/>
      <c r="E71" s="124"/>
      <c r="F71" s="124"/>
      <c r="G71" s="124"/>
      <c r="H71" s="124"/>
      <c r="I71" s="124"/>
      <c r="J71" s="124"/>
    </row>
    <row r="72" spans="1:10" ht="28.5">
      <c r="A72" s="86" t="s">
        <v>152</v>
      </c>
      <c r="B72" s="81" t="s">
        <v>153</v>
      </c>
      <c r="C72" s="80" t="s">
        <v>27</v>
      </c>
      <c r="D72" s="124"/>
      <c r="E72" s="124"/>
      <c r="F72" s="124"/>
      <c r="G72" s="124"/>
      <c r="H72" s="124"/>
      <c r="I72" s="124"/>
      <c r="J72" s="124"/>
    </row>
    <row r="73" spans="1:10" ht="28.5">
      <c r="A73" s="86" t="s">
        <v>154</v>
      </c>
      <c r="B73" s="81" t="s">
        <v>155</v>
      </c>
      <c r="C73" s="80" t="s">
        <v>27</v>
      </c>
      <c r="D73" s="124"/>
      <c r="E73" s="124"/>
      <c r="F73" s="124"/>
      <c r="G73" s="124"/>
      <c r="H73" s="124"/>
      <c r="I73" s="124"/>
      <c r="J73" s="124"/>
    </row>
    <row r="74" spans="1:10" ht="28.5">
      <c r="A74" s="86" t="s">
        <v>156</v>
      </c>
      <c r="B74" s="81" t="s">
        <v>143</v>
      </c>
      <c r="C74" s="80" t="s">
        <v>27</v>
      </c>
      <c r="D74" s="124"/>
      <c r="E74" s="124"/>
      <c r="F74" s="124"/>
      <c r="G74" s="124"/>
      <c r="H74" s="124"/>
      <c r="I74" s="124"/>
      <c r="J74" s="124"/>
    </row>
    <row r="75" spans="1:10" ht="28.5">
      <c r="A75" s="86" t="s">
        <v>157</v>
      </c>
      <c r="B75" s="79" t="s">
        <v>147</v>
      </c>
      <c r="C75" s="80" t="s">
        <v>27</v>
      </c>
      <c r="D75" s="124"/>
      <c r="E75" s="124"/>
      <c r="F75" s="124"/>
      <c r="G75" s="124"/>
      <c r="H75" s="124"/>
      <c r="I75" s="124"/>
      <c r="J75" s="124"/>
    </row>
    <row r="76" spans="1:10" ht="42.75">
      <c r="A76" s="86" t="s">
        <v>158</v>
      </c>
      <c r="B76" s="88" t="s">
        <v>159</v>
      </c>
      <c r="C76" s="89" t="s">
        <v>27</v>
      </c>
      <c r="D76" s="124"/>
      <c r="E76" s="124"/>
      <c r="F76" s="124"/>
      <c r="G76" s="124"/>
      <c r="H76" s="124"/>
      <c r="I76" s="124"/>
      <c r="J76" s="124"/>
    </row>
    <row r="77" spans="1:10" ht="15">
      <c r="A77" s="73" t="s">
        <v>160</v>
      </c>
      <c r="B77" s="126" t="s">
        <v>161</v>
      </c>
      <c r="C77" s="126"/>
      <c r="D77" s="124"/>
      <c r="E77" s="124"/>
      <c r="F77" s="124"/>
      <c r="G77" s="124"/>
      <c r="H77" s="124"/>
      <c r="I77" s="124"/>
      <c r="J77" s="124"/>
    </row>
    <row r="78" spans="1:10" ht="28.5">
      <c r="A78" s="86" t="s">
        <v>162</v>
      </c>
      <c r="B78" s="79" t="s">
        <v>147</v>
      </c>
      <c r="C78" s="80" t="s">
        <v>27</v>
      </c>
      <c r="D78" s="124"/>
      <c r="E78" s="124"/>
      <c r="F78" s="124"/>
      <c r="G78" s="124"/>
      <c r="H78" s="124"/>
      <c r="I78" s="124"/>
      <c r="J78" s="124"/>
    </row>
    <row r="79" spans="1:10">
      <c r="A79" s="75">
        <v>8</v>
      </c>
      <c r="B79" s="76" t="s">
        <v>163</v>
      </c>
      <c r="C79" s="77"/>
      <c r="D79" s="124"/>
      <c r="E79" s="124"/>
      <c r="F79" s="124"/>
      <c r="G79" s="124"/>
      <c r="H79" s="124"/>
      <c r="I79" s="124"/>
      <c r="J79" s="124"/>
    </row>
    <row r="80" spans="1:10" ht="15">
      <c r="A80" s="73" t="s">
        <v>164</v>
      </c>
      <c r="B80" s="90" t="s">
        <v>165</v>
      </c>
      <c r="C80" s="74"/>
      <c r="D80" s="124"/>
      <c r="E80" s="124"/>
      <c r="F80" s="124"/>
      <c r="G80" s="124"/>
      <c r="H80" s="124"/>
      <c r="I80" s="124"/>
      <c r="J80" s="124"/>
    </row>
    <row r="81" spans="1:10" ht="28.5">
      <c r="A81" s="86" t="s">
        <v>166</v>
      </c>
      <c r="B81" s="81" t="s">
        <v>167</v>
      </c>
      <c r="C81" s="80" t="s">
        <v>36</v>
      </c>
      <c r="D81" s="124"/>
      <c r="E81" s="124"/>
      <c r="F81" s="124"/>
      <c r="G81" s="124"/>
      <c r="H81" s="124"/>
      <c r="I81" s="124"/>
      <c r="J81" s="124"/>
    </row>
    <row r="82" spans="1:10" ht="28.5">
      <c r="A82" s="86" t="s">
        <v>168</v>
      </c>
      <c r="B82" s="81" t="s">
        <v>169</v>
      </c>
      <c r="C82" s="80" t="s">
        <v>36</v>
      </c>
      <c r="D82" s="124"/>
      <c r="E82" s="124"/>
      <c r="F82" s="124"/>
      <c r="G82" s="124"/>
      <c r="H82" s="124"/>
      <c r="I82" s="124"/>
      <c r="J82" s="124"/>
    </row>
    <row r="83" spans="1:10" ht="28.5">
      <c r="A83" s="86" t="s">
        <v>170</v>
      </c>
      <c r="B83" s="81" t="s">
        <v>171</v>
      </c>
      <c r="C83" s="80" t="s">
        <v>36</v>
      </c>
      <c r="D83" s="124"/>
      <c r="E83" s="124"/>
      <c r="F83" s="124"/>
      <c r="G83" s="124"/>
      <c r="H83" s="124"/>
      <c r="I83" s="124"/>
      <c r="J83" s="124"/>
    </row>
    <row r="84" spans="1:10" ht="28.5">
      <c r="A84" s="86" t="s">
        <v>172</v>
      </c>
      <c r="B84" s="81" t="s">
        <v>173</v>
      </c>
      <c r="C84" s="80" t="s">
        <v>36</v>
      </c>
      <c r="D84" s="124"/>
      <c r="E84" s="124"/>
      <c r="F84" s="124"/>
      <c r="G84" s="124"/>
      <c r="H84" s="124"/>
      <c r="I84" s="124"/>
      <c r="J84" s="124"/>
    </row>
    <row r="85" spans="1:10" ht="42.75">
      <c r="A85" s="86" t="s">
        <v>174</v>
      </c>
      <c r="B85" s="81" t="s">
        <v>175</v>
      </c>
      <c r="C85" s="80" t="s">
        <v>36</v>
      </c>
      <c r="D85" s="124"/>
      <c r="E85" s="124"/>
      <c r="F85" s="124"/>
      <c r="G85" s="124"/>
      <c r="H85" s="124"/>
      <c r="I85" s="124"/>
      <c r="J85" s="124"/>
    </row>
    <row r="86" spans="1:10" ht="42.75">
      <c r="A86" s="86" t="s">
        <v>176</v>
      </c>
      <c r="B86" s="81" t="s">
        <v>177</v>
      </c>
      <c r="C86" s="80" t="s">
        <v>36</v>
      </c>
      <c r="D86" s="124"/>
      <c r="E86" s="124"/>
      <c r="F86" s="124"/>
      <c r="G86" s="124"/>
      <c r="H86" s="124"/>
      <c r="I86" s="124"/>
      <c r="J86" s="124"/>
    </row>
    <row r="87" spans="1:10" ht="42.75">
      <c r="A87" s="86" t="s">
        <v>178</v>
      </c>
      <c r="B87" s="81" t="s">
        <v>179</v>
      </c>
      <c r="C87" s="80" t="s">
        <v>36</v>
      </c>
      <c r="D87" s="124"/>
      <c r="E87" s="124"/>
      <c r="F87" s="124"/>
      <c r="G87" s="124"/>
      <c r="H87" s="124"/>
      <c r="I87" s="124"/>
      <c r="J87" s="124"/>
    </row>
    <row r="88" spans="1:10" ht="28.5">
      <c r="A88" s="86" t="s">
        <v>180</v>
      </c>
      <c r="B88" s="81" t="s">
        <v>458</v>
      </c>
      <c r="C88" s="80" t="s">
        <v>27</v>
      </c>
      <c r="D88" s="124"/>
      <c r="E88" s="124"/>
      <c r="F88" s="124"/>
      <c r="G88" s="124"/>
      <c r="H88" s="124"/>
      <c r="I88" s="124"/>
      <c r="J88" s="124"/>
    </row>
    <row r="89" spans="1:10" ht="15">
      <c r="A89" s="73" t="s">
        <v>182</v>
      </c>
      <c r="B89" s="82" t="s">
        <v>183</v>
      </c>
      <c r="C89" s="74"/>
      <c r="D89" s="124"/>
      <c r="E89" s="124"/>
      <c r="F89" s="124"/>
      <c r="G89" s="124"/>
      <c r="H89" s="124"/>
      <c r="I89" s="124"/>
      <c r="J89" s="124"/>
    </row>
    <row r="90" spans="1:10" ht="28.5">
      <c r="A90" s="86" t="s">
        <v>184</v>
      </c>
      <c r="B90" s="81" t="s">
        <v>185</v>
      </c>
      <c r="C90" s="80" t="s">
        <v>27</v>
      </c>
      <c r="D90" s="124"/>
      <c r="E90" s="124"/>
      <c r="F90" s="124"/>
      <c r="G90" s="124"/>
      <c r="H90" s="124"/>
      <c r="I90" s="124"/>
      <c r="J90" s="124"/>
    </row>
    <row r="91" spans="1:10" ht="28.5">
      <c r="A91" s="86" t="s">
        <v>186</v>
      </c>
      <c r="B91" s="79" t="s">
        <v>187</v>
      </c>
      <c r="C91" s="80" t="s">
        <v>27</v>
      </c>
      <c r="D91" s="124"/>
      <c r="E91" s="124"/>
      <c r="F91" s="124"/>
      <c r="G91" s="124"/>
      <c r="H91" s="124"/>
      <c r="I91" s="124"/>
      <c r="J91" s="124"/>
    </row>
    <row r="92" spans="1:10">
      <c r="A92" s="86" t="s">
        <v>188</v>
      </c>
      <c r="B92" s="79" t="s">
        <v>189</v>
      </c>
      <c r="C92" s="80" t="s">
        <v>27</v>
      </c>
      <c r="D92" s="124"/>
      <c r="E92" s="124"/>
      <c r="F92" s="124"/>
      <c r="G92" s="124"/>
      <c r="H92" s="124"/>
      <c r="I92" s="124"/>
      <c r="J92" s="124"/>
    </row>
    <row r="93" spans="1:10" ht="28.5">
      <c r="A93" s="86" t="s">
        <v>190</v>
      </c>
      <c r="B93" s="81" t="s">
        <v>459</v>
      </c>
      <c r="C93" s="80" t="s">
        <v>60</v>
      </c>
      <c r="D93" s="124"/>
      <c r="E93" s="124"/>
      <c r="F93" s="124"/>
      <c r="G93" s="124"/>
      <c r="H93" s="124"/>
      <c r="I93" s="124"/>
      <c r="J93" s="124"/>
    </row>
    <row r="94" spans="1:10" ht="15">
      <c r="A94" s="73" t="s">
        <v>192</v>
      </c>
      <c r="B94" s="82" t="s">
        <v>193</v>
      </c>
      <c r="C94" s="74"/>
      <c r="D94" s="124"/>
      <c r="E94" s="124"/>
      <c r="F94" s="124"/>
      <c r="G94" s="124"/>
      <c r="H94" s="124"/>
      <c r="I94" s="124"/>
      <c r="J94" s="124"/>
    </row>
    <row r="95" spans="1:10">
      <c r="A95" s="86" t="s">
        <v>194</v>
      </c>
      <c r="B95" s="83" t="s">
        <v>195</v>
      </c>
      <c r="C95" s="80" t="s">
        <v>27</v>
      </c>
      <c r="D95" s="124"/>
      <c r="E95" s="124"/>
      <c r="F95" s="124"/>
      <c r="G95" s="124"/>
      <c r="H95" s="124"/>
      <c r="I95" s="124"/>
      <c r="J95" s="124"/>
    </row>
    <row r="96" spans="1:10">
      <c r="A96" s="86" t="s">
        <v>196</v>
      </c>
      <c r="B96" s="83" t="s">
        <v>197</v>
      </c>
      <c r="C96" s="80" t="s">
        <v>27</v>
      </c>
      <c r="D96" s="124"/>
      <c r="E96" s="124"/>
      <c r="F96" s="124"/>
      <c r="G96" s="124"/>
      <c r="H96" s="124"/>
      <c r="I96" s="124"/>
      <c r="J96" s="124"/>
    </row>
    <row r="97" spans="1:10" ht="28.5">
      <c r="A97" s="86" t="s">
        <v>198</v>
      </c>
      <c r="B97" s="84" t="s">
        <v>460</v>
      </c>
      <c r="C97" s="80" t="s">
        <v>27</v>
      </c>
      <c r="D97" s="124"/>
      <c r="E97" s="124"/>
      <c r="F97" s="124"/>
      <c r="G97" s="124"/>
      <c r="H97" s="124"/>
      <c r="I97" s="124"/>
      <c r="J97" s="124"/>
    </row>
    <row r="98" spans="1:10">
      <c r="A98" s="75">
        <v>9</v>
      </c>
      <c r="B98" s="76" t="s">
        <v>200</v>
      </c>
      <c r="C98" s="77"/>
      <c r="D98" s="124"/>
      <c r="E98" s="124"/>
      <c r="F98" s="124"/>
      <c r="G98" s="124"/>
      <c r="H98" s="124"/>
      <c r="I98" s="124"/>
      <c r="J98" s="124"/>
    </row>
    <row r="99" spans="1:10" ht="15">
      <c r="A99" s="73" t="s">
        <v>201</v>
      </c>
      <c r="B99" s="82" t="s">
        <v>202</v>
      </c>
      <c r="C99" s="74"/>
      <c r="D99" s="124"/>
      <c r="E99" s="124"/>
      <c r="F99" s="124"/>
      <c r="G99" s="124"/>
      <c r="H99" s="124"/>
      <c r="I99" s="124"/>
      <c r="J99" s="124"/>
    </row>
    <row r="100" spans="1:10" ht="28.5">
      <c r="A100" s="86" t="s">
        <v>203</v>
      </c>
      <c r="B100" s="81" t="s">
        <v>204</v>
      </c>
      <c r="C100" s="80" t="s">
        <v>36</v>
      </c>
      <c r="D100" s="124"/>
      <c r="E100" s="124"/>
      <c r="F100" s="124"/>
      <c r="G100" s="124"/>
      <c r="H100" s="124"/>
      <c r="I100" s="124"/>
      <c r="J100" s="124"/>
    </row>
    <row r="101" spans="1:10" ht="15">
      <c r="A101" s="73" t="s">
        <v>205</v>
      </c>
      <c r="B101" s="82" t="s">
        <v>206</v>
      </c>
      <c r="C101" s="74"/>
      <c r="D101" s="124"/>
      <c r="E101" s="124"/>
      <c r="F101" s="124"/>
      <c r="G101" s="124"/>
      <c r="H101" s="124"/>
      <c r="I101" s="124"/>
      <c r="J101" s="124"/>
    </row>
    <row r="102" spans="1:10" ht="42.75">
      <c r="A102" s="86" t="s">
        <v>207</v>
      </c>
      <c r="B102" s="81" t="s">
        <v>461</v>
      </c>
      <c r="C102" s="80" t="s">
        <v>36</v>
      </c>
      <c r="D102" s="124"/>
      <c r="E102" s="124"/>
      <c r="F102" s="124"/>
      <c r="G102" s="124"/>
      <c r="H102" s="124"/>
      <c r="I102" s="124"/>
      <c r="J102" s="124"/>
    </row>
    <row r="103" spans="1:10" ht="28.5">
      <c r="A103" s="86" t="s">
        <v>209</v>
      </c>
      <c r="B103" s="81" t="s">
        <v>462</v>
      </c>
      <c r="C103" s="80" t="s">
        <v>36</v>
      </c>
      <c r="D103" s="124"/>
      <c r="E103" s="124"/>
      <c r="F103" s="124"/>
      <c r="G103" s="124"/>
      <c r="H103" s="124"/>
      <c r="I103" s="124"/>
      <c r="J103" s="124"/>
    </row>
    <row r="104" spans="1:10" ht="28.5">
      <c r="A104" s="86" t="s">
        <v>211</v>
      </c>
      <c r="B104" s="79" t="s">
        <v>212</v>
      </c>
      <c r="C104" s="80" t="s">
        <v>36</v>
      </c>
      <c r="D104" s="124"/>
      <c r="E104" s="124"/>
      <c r="F104" s="124"/>
      <c r="G104" s="124"/>
      <c r="H104" s="124"/>
      <c r="I104" s="124"/>
      <c r="J104" s="124"/>
    </row>
    <row r="105" spans="1:10" ht="28.5">
      <c r="A105" s="86" t="s">
        <v>213</v>
      </c>
      <c r="B105" s="79" t="s">
        <v>214</v>
      </c>
      <c r="C105" s="80" t="s">
        <v>36</v>
      </c>
      <c r="D105" s="124"/>
      <c r="E105" s="124"/>
      <c r="F105" s="124"/>
      <c r="G105" s="124"/>
      <c r="H105" s="124"/>
      <c r="I105" s="124"/>
      <c r="J105" s="124"/>
    </row>
    <row r="106" spans="1:10" ht="42.75">
      <c r="A106" s="86" t="s">
        <v>215</v>
      </c>
      <c r="B106" s="79" t="s">
        <v>216</v>
      </c>
      <c r="C106" s="80" t="s">
        <v>36</v>
      </c>
      <c r="D106" s="124"/>
      <c r="E106" s="124"/>
      <c r="F106" s="124"/>
      <c r="G106" s="124"/>
      <c r="H106" s="124"/>
      <c r="I106" s="124"/>
      <c r="J106" s="124"/>
    </row>
    <row r="107" spans="1:10" ht="28.5">
      <c r="A107" s="86" t="s">
        <v>217</v>
      </c>
      <c r="B107" s="81" t="s">
        <v>463</v>
      </c>
      <c r="C107" s="80" t="s">
        <v>36</v>
      </c>
      <c r="D107" s="124"/>
      <c r="E107" s="124"/>
      <c r="F107" s="124"/>
      <c r="G107" s="124"/>
      <c r="H107" s="124"/>
      <c r="I107" s="124"/>
      <c r="J107" s="124"/>
    </row>
    <row r="108" spans="1:10" ht="28.5">
      <c r="A108" s="86" t="s">
        <v>219</v>
      </c>
      <c r="B108" s="81" t="s">
        <v>220</v>
      </c>
      <c r="C108" s="80" t="s">
        <v>36</v>
      </c>
      <c r="D108" s="124"/>
      <c r="E108" s="124"/>
      <c r="F108" s="124"/>
      <c r="G108" s="124"/>
      <c r="H108" s="124"/>
      <c r="I108" s="124"/>
      <c r="J108" s="124"/>
    </row>
    <row r="109" spans="1:10">
      <c r="A109" s="86" t="s">
        <v>221</v>
      </c>
      <c r="B109" s="79" t="s">
        <v>222</v>
      </c>
      <c r="C109" s="80" t="s">
        <v>36</v>
      </c>
      <c r="D109" s="124"/>
      <c r="E109" s="124"/>
      <c r="F109" s="124"/>
      <c r="G109" s="124"/>
      <c r="H109" s="124"/>
      <c r="I109" s="124"/>
      <c r="J109" s="124"/>
    </row>
    <row r="110" spans="1:10">
      <c r="A110" s="86" t="s">
        <v>223</v>
      </c>
      <c r="B110" s="79" t="s">
        <v>224</v>
      </c>
      <c r="C110" s="80" t="s">
        <v>36</v>
      </c>
      <c r="D110" s="124"/>
      <c r="E110" s="124"/>
      <c r="F110" s="124"/>
      <c r="G110" s="124"/>
      <c r="H110" s="124"/>
      <c r="I110" s="124"/>
      <c r="J110" s="124"/>
    </row>
    <row r="111" spans="1:10" ht="28.5">
      <c r="A111" s="86" t="s">
        <v>225</v>
      </c>
      <c r="B111" s="81" t="s">
        <v>226</v>
      </c>
      <c r="C111" s="80" t="s">
        <v>36</v>
      </c>
      <c r="D111" s="124"/>
      <c r="E111" s="124"/>
      <c r="F111" s="124"/>
      <c r="G111" s="124"/>
      <c r="H111" s="124"/>
      <c r="I111" s="124"/>
      <c r="J111" s="124"/>
    </row>
    <row r="112" spans="1:10">
      <c r="A112" s="86" t="s">
        <v>227</v>
      </c>
      <c r="B112" s="79" t="s">
        <v>224</v>
      </c>
      <c r="C112" s="80" t="s">
        <v>36</v>
      </c>
      <c r="D112" s="124"/>
      <c r="E112" s="124"/>
      <c r="F112" s="124"/>
      <c r="G112" s="124"/>
      <c r="H112" s="124"/>
      <c r="I112" s="124"/>
      <c r="J112" s="124"/>
    </row>
    <row r="113" spans="1:10">
      <c r="A113" s="86" t="s">
        <v>228</v>
      </c>
      <c r="B113" s="79" t="s">
        <v>229</v>
      </c>
      <c r="C113" s="80" t="s">
        <v>36</v>
      </c>
      <c r="D113" s="124"/>
      <c r="E113" s="124"/>
      <c r="F113" s="124"/>
      <c r="G113" s="124"/>
      <c r="H113" s="124"/>
      <c r="I113" s="124"/>
      <c r="J113" s="124"/>
    </row>
    <row r="114" spans="1:10" ht="28.5">
      <c r="A114" s="86" t="s">
        <v>230</v>
      </c>
      <c r="B114" s="81" t="s">
        <v>220</v>
      </c>
      <c r="C114" s="80" t="s">
        <v>36</v>
      </c>
      <c r="D114" s="124"/>
      <c r="E114" s="124"/>
      <c r="F114" s="124"/>
      <c r="G114" s="124"/>
      <c r="H114" s="124"/>
      <c r="I114" s="124"/>
      <c r="J114" s="124"/>
    </row>
    <row r="115" spans="1:10" ht="28.5">
      <c r="A115" s="86" t="s">
        <v>231</v>
      </c>
      <c r="B115" s="81" t="s">
        <v>232</v>
      </c>
      <c r="C115" s="80" t="s">
        <v>36</v>
      </c>
      <c r="D115" s="124"/>
      <c r="E115" s="124"/>
      <c r="F115" s="124"/>
      <c r="G115" s="124"/>
      <c r="H115" s="124"/>
      <c r="I115" s="124"/>
      <c r="J115" s="124"/>
    </row>
    <row r="116" spans="1:10" ht="28.5">
      <c r="A116" s="86" t="s">
        <v>233</v>
      </c>
      <c r="B116" s="81" t="s">
        <v>234</v>
      </c>
      <c r="C116" s="80" t="s">
        <v>36</v>
      </c>
      <c r="D116" s="124"/>
      <c r="E116" s="124"/>
      <c r="F116" s="124"/>
      <c r="G116" s="124"/>
      <c r="H116" s="124"/>
      <c r="I116" s="124"/>
      <c r="J116" s="124"/>
    </row>
    <row r="117" spans="1:10" ht="28.5">
      <c r="A117" s="86" t="s">
        <v>235</v>
      </c>
      <c r="B117" s="81" t="s">
        <v>236</v>
      </c>
      <c r="C117" s="80" t="s">
        <v>36</v>
      </c>
      <c r="D117" s="124"/>
      <c r="E117" s="124"/>
      <c r="F117" s="124"/>
      <c r="G117" s="124"/>
      <c r="H117" s="124"/>
      <c r="I117" s="124"/>
      <c r="J117" s="124"/>
    </row>
    <row r="118" spans="1:10" ht="28.5">
      <c r="A118" s="86" t="s">
        <v>237</v>
      </c>
      <c r="B118" s="81" t="s">
        <v>238</v>
      </c>
      <c r="C118" s="80" t="s">
        <v>36</v>
      </c>
      <c r="D118" s="124"/>
      <c r="E118" s="124"/>
      <c r="F118" s="124"/>
      <c r="G118" s="124"/>
      <c r="H118" s="124"/>
      <c r="I118" s="124"/>
      <c r="J118" s="124"/>
    </row>
    <row r="119" spans="1:10" ht="28.5">
      <c r="A119" s="86" t="s">
        <v>239</v>
      </c>
      <c r="B119" s="81" t="s">
        <v>240</v>
      </c>
      <c r="C119" s="80" t="s">
        <v>36</v>
      </c>
      <c r="D119" s="124"/>
      <c r="E119" s="124"/>
      <c r="F119" s="124"/>
      <c r="G119" s="124"/>
      <c r="H119" s="124"/>
      <c r="I119" s="124"/>
      <c r="J119" s="124"/>
    </row>
    <row r="120" spans="1:10">
      <c r="A120" s="86" t="s">
        <v>241</v>
      </c>
      <c r="B120" s="79" t="s">
        <v>242</v>
      </c>
      <c r="C120" s="80" t="s">
        <v>36</v>
      </c>
      <c r="D120" s="124"/>
      <c r="E120" s="124"/>
      <c r="F120" s="124"/>
      <c r="G120" s="124"/>
      <c r="H120" s="124"/>
      <c r="I120" s="124"/>
      <c r="J120" s="124"/>
    </row>
    <row r="121" spans="1:10">
      <c r="A121" s="86" t="s">
        <v>243</v>
      </c>
      <c r="B121" s="79" t="s">
        <v>244</v>
      </c>
      <c r="C121" s="80" t="s">
        <v>36</v>
      </c>
      <c r="D121" s="124"/>
      <c r="E121" s="124"/>
      <c r="F121" s="124"/>
      <c r="G121" s="124"/>
      <c r="H121" s="124"/>
      <c r="I121" s="124"/>
      <c r="J121" s="124"/>
    </row>
    <row r="122" spans="1:10" ht="28.5">
      <c r="A122" s="86" t="s">
        <v>245</v>
      </c>
      <c r="B122" s="81" t="s">
        <v>220</v>
      </c>
      <c r="C122" s="80" t="s">
        <v>36</v>
      </c>
      <c r="D122" s="124"/>
      <c r="E122" s="124"/>
      <c r="F122" s="124"/>
      <c r="G122" s="124"/>
      <c r="H122" s="124"/>
      <c r="I122" s="124"/>
      <c r="J122" s="124"/>
    </row>
    <row r="123" spans="1:10" ht="15">
      <c r="A123" s="73" t="s">
        <v>246</v>
      </c>
      <c r="B123" s="82" t="s">
        <v>247</v>
      </c>
      <c r="C123" s="74"/>
      <c r="D123" s="124"/>
      <c r="E123" s="124"/>
      <c r="F123" s="124"/>
      <c r="G123" s="124"/>
      <c r="H123" s="124"/>
      <c r="I123" s="124"/>
      <c r="J123" s="124"/>
    </row>
    <row r="124" spans="1:10" ht="57">
      <c r="A124" s="86" t="s">
        <v>248</v>
      </c>
      <c r="B124" s="79" t="s">
        <v>249</v>
      </c>
      <c r="C124" s="80" t="s">
        <v>36</v>
      </c>
      <c r="D124" s="124"/>
      <c r="E124" s="124"/>
      <c r="F124" s="124"/>
      <c r="G124" s="124"/>
      <c r="H124" s="124"/>
      <c r="I124" s="124"/>
      <c r="J124" s="124"/>
    </row>
    <row r="125" spans="1:10" ht="28.5">
      <c r="A125" s="86" t="s">
        <v>250</v>
      </c>
      <c r="B125" s="79" t="s">
        <v>251</v>
      </c>
      <c r="C125" s="80" t="s">
        <v>36</v>
      </c>
      <c r="D125" s="124"/>
      <c r="E125" s="124"/>
      <c r="F125" s="124"/>
      <c r="G125" s="124"/>
      <c r="H125" s="124"/>
      <c r="I125" s="124"/>
      <c r="J125" s="124"/>
    </row>
    <row r="126" spans="1:10" ht="28.5">
      <c r="A126" s="86" t="s">
        <v>252</v>
      </c>
      <c r="B126" s="81" t="s">
        <v>253</v>
      </c>
      <c r="C126" s="80" t="s">
        <v>36</v>
      </c>
      <c r="D126" s="124"/>
      <c r="E126" s="124"/>
      <c r="F126" s="124"/>
      <c r="G126" s="124"/>
      <c r="H126" s="124"/>
      <c r="I126" s="124"/>
      <c r="J126" s="124"/>
    </row>
    <row r="127" spans="1:10">
      <c r="A127" s="86" t="s">
        <v>254</v>
      </c>
      <c r="B127" s="79" t="s">
        <v>255</v>
      </c>
      <c r="C127" s="80" t="s">
        <v>36</v>
      </c>
      <c r="D127" s="124"/>
      <c r="E127" s="124"/>
      <c r="F127" s="124"/>
      <c r="G127" s="124"/>
      <c r="H127" s="124"/>
      <c r="I127" s="124"/>
      <c r="J127" s="124"/>
    </row>
    <row r="128" spans="1:10" ht="15">
      <c r="A128" s="73" t="s">
        <v>256</v>
      </c>
      <c r="B128" s="82" t="s">
        <v>257</v>
      </c>
      <c r="C128" s="74"/>
      <c r="D128" s="124"/>
      <c r="E128" s="124"/>
      <c r="F128" s="124"/>
      <c r="G128" s="124"/>
      <c r="H128" s="124"/>
      <c r="I128" s="124"/>
      <c r="J128" s="124"/>
    </row>
    <row r="129" spans="1:10" ht="57">
      <c r="A129" s="86" t="s">
        <v>258</v>
      </c>
      <c r="B129" s="79" t="s">
        <v>249</v>
      </c>
      <c r="C129" s="80" t="s">
        <v>36</v>
      </c>
      <c r="D129" s="124"/>
      <c r="E129" s="124"/>
      <c r="F129" s="124"/>
      <c r="G129" s="124"/>
      <c r="H129" s="124"/>
      <c r="I129" s="124"/>
      <c r="J129" s="124"/>
    </row>
    <row r="130" spans="1:10" ht="28.5">
      <c r="A130" s="86" t="s">
        <v>259</v>
      </c>
      <c r="B130" s="79" t="s">
        <v>260</v>
      </c>
      <c r="C130" s="80" t="s">
        <v>36</v>
      </c>
      <c r="D130" s="124"/>
      <c r="E130" s="124"/>
      <c r="F130" s="124"/>
      <c r="G130" s="124"/>
      <c r="H130" s="124"/>
      <c r="I130" s="124"/>
      <c r="J130" s="124"/>
    </row>
    <row r="131" spans="1:10">
      <c r="A131" s="86" t="s">
        <v>261</v>
      </c>
      <c r="B131" s="79" t="s">
        <v>255</v>
      </c>
      <c r="C131" s="80" t="s">
        <v>36</v>
      </c>
      <c r="D131" s="124"/>
      <c r="E131" s="124"/>
      <c r="F131" s="124"/>
      <c r="G131" s="124"/>
      <c r="H131" s="124"/>
      <c r="I131" s="124"/>
      <c r="J131" s="124"/>
    </row>
    <row r="132" spans="1:10" ht="28.5">
      <c r="A132" s="86" t="s">
        <v>262</v>
      </c>
      <c r="B132" s="81" t="s">
        <v>253</v>
      </c>
      <c r="C132" s="80" t="s">
        <v>36</v>
      </c>
      <c r="D132" s="124"/>
      <c r="E132" s="124"/>
      <c r="F132" s="124"/>
      <c r="G132" s="124"/>
      <c r="H132" s="124"/>
      <c r="I132" s="124"/>
      <c r="J132" s="124"/>
    </row>
    <row r="133" spans="1:10" ht="28.5">
      <c r="A133" s="86" t="s">
        <v>263</v>
      </c>
      <c r="B133" s="81" t="s">
        <v>264</v>
      </c>
      <c r="C133" s="80" t="s">
        <v>36</v>
      </c>
      <c r="D133" s="124"/>
      <c r="E133" s="124"/>
      <c r="F133" s="124"/>
      <c r="G133" s="124"/>
      <c r="H133" s="124"/>
      <c r="I133" s="124"/>
      <c r="J133" s="124"/>
    </row>
    <row r="134" spans="1:10" ht="28.5">
      <c r="A134" s="86" t="s">
        <v>265</v>
      </c>
      <c r="B134" s="81" t="s">
        <v>266</v>
      </c>
      <c r="C134" s="80" t="s">
        <v>36</v>
      </c>
      <c r="D134" s="124"/>
      <c r="E134" s="124"/>
      <c r="F134" s="124"/>
      <c r="G134" s="124"/>
      <c r="H134" s="124"/>
      <c r="I134" s="124"/>
      <c r="J134" s="124"/>
    </row>
    <row r="135" spans="1:10" ht="28.5">
      <c r="A135" s="86" t="s">
        <v>267</v>
      </c>
      <c r="B135" s="81" t="s">
        <v>268</v>
      </c>
      <c r="C135" s="80" t="s">
        <v>36</v>
      </c>
      <c r="D135" s="124"/>
      <c r="E135" s="124"/>
      <c r="F135" s="124"/>
      <c r="G135" s="124"/>
      <c r="H135" s="124"/>
      <c r="I135" s="124"/>
      <c r="J135" s="124"/>
    </row>
    <row r="136" spans="1:10" ht="15">
      <c r="A136" s="73" t="s">
        <v>269</v>
      </c>
      <c r="B136" s="82" t="s">
        <v>270</v>
      </c>
      <c r="C136" s="74"/>
      <c r="D136" s="124"/>
      <c r="E136" s="124"/>
      <c r="F136" s="124"/>
      <c r="G136" s="124"/>
      <c r="H136" s="124"/>
      <c r="I136" s="124"/>
      <c r="J136" s="124"/>
    </row>
    <row r="137" spans="1:10">
      <c r="A137" s="86" t="s">
        <v>271</v>
      </c>
      <c r="B137" s="79" t="s">
        <v>272</v>
      </c>
      <c r="C137" s="80" t="s">
        <v>36</v>
      </c>
      <c r="D137" s="124"/>
      <c r="E137" s="124"/>
      <c r="F137" s="124"/>
      <c r="G137" s="124"/>
      <c r="H137" s="124"/>
      <c r="I137" s="124"/>
      <c r="J137" s="124"/>
    </row>
    <row r="138" spans="1:10" ht="28.5">
      <c r="A138" s="86" t="s">
        <v>273</v>
      </c>
      <c r="B138" s="79" t="s">
        <v>274</v>
      </c>
      <c r="C138" s="80" t="s">
        <v>36</v>
      </c>
      <c r="D138" s="124"/>
      <c r="E138" s="124"/>
      <c r="F138" s="124"/>
      <c r="G138" s="124"/>
      <c r="H138" s="124"/>
      <c r="I138" s="124"/>
      <c r="J138" s="124"/>
    </row>
    <row r="139" spans="1:10" ht="28.5">
      <c r="A139" s="86" t="s">
        <v>275</v>
      </c>
      <c r="B139" s="81" t="s">
        <v>276</v>
      </c>
      <c r="C139" s="80" t="s">
        <v>36</v>
      </c>
      <c r="D139" s="124"/>
      <c r="E139" s="124"/>
      <c r="F139" s="124"/>
      <c r="G139" s="124"/>
      <c r="H139" s="124"/>
      <c r="I139" s="124"/>
      <c r="J139" s="124"/>
    </row>
    <row r="140" spans="1:10" ht="28.5">
      <c r="A140" s="86" t="s">
        <v>277</v>
      </c>
      <c r="B140" s="81" t="s">
        <v>278</v>
      </c>
      <c r="C140" s="80" t="s">
        <v>279</v>
      </c>
      <c r="D140" s="124"/>
      <c r="E140" s="124"/>
      <c r="F140" s="124"/>
      <c r="G140" s="124"/>
      <c r="H140" s="124"/>
      <c r="I140" s="124"/>
      <c r="J140" s="124"/>
    </row>
    <row r="141" spans="1:10">
      <c r="A141" s="86" t="s">
        <v>280</v>
      </c>
      <c r="B141" s="79" t="s">
        <v>281</v>
      </c>
      <c r="C141" s="80" t="s">
        <v>36</v>
      </c>
      <c r="D141" s="124"/>
      <c r="E141" s="124"/>
      <c r="F141" s="124"/>
      <c r="G141" s="124"/>
      <c r="H141" s="124"/>
      <c r="I141" s="124"/>
      <c r="J141" s="124"/>
    </row>
    <row r="142" spans="1:10">
      <c r="A142" s="86" t="s">
        <v>282</v>
      </c>
      <c r="B142" s="79" t="s">
        <v>283</v>
      </c>
      <c r="C142" s="80" t="s">
        <v>36</v>
      </c>
      <c r="D142" s="124"/>
      <c r="E142" s="124"/>
      <c r="F142" s="124"/>
      <c r="G142" s="124"/>
      <c r="H142" s="124"/>
      <c r="I142" s="124"/>
      <c r="J142" s="124"/>
    </row>
    <row r="143" spans="1:10">
      <c r="A143" s="86" t="s">
        <v>284</v>
      </c>
      <c r="B143" s="79" t="s">
        <v>285</v>
      </c>
      <c r="C143" s="80" t="s">
        <v>36</v>
      </c>
      <c r="D143" s="124"/>
      <c r="E143" s="124"/>
      <c r="F143" s="124"/>
      <c r="G143" s="124"/>
      <c r="H143" s="124"/>
      <c r="I143" s="124"/>
      <c r="J143" s="124"/>
    </row>
    <row r="144" spans="1:10">
      <c r="A144" s="86" t="s">
        <v>286</v>
      </c>
      <c r="B144" s="79" t="s">
        <v>287</v>
      </c>
      <c r="C144" s="80" t="s">
        <v>36</v>
      </c>
      <c r="D144" s="124"/>
      <c r="E144" s="124"/>
      <c r="F144" s="124"/>
      <c r="G144" s="124"/>
      <c r="H144" s="124"/>
      <c r="I144" s="124"/>
      <c r="J144" s="124"/>
    </row>
    <row r="145" spans="1:10" ht="28.5">
      <c r="A145" s="86" t="s">
        <v>288</v>
      </c>
      <c r="B145" s="79" t="s">
        <v>289</v>
      </c>
      <c r="C145" s="80" t="s">
        <v>279</v>
      </c>
      <c r="D145" s="124"/>
      <c r="E145" s="124"/>
      <c r="F145" s="124"/>
      <c r="G145" s="124"/>
      <c r="H145" s="124"/>
      <c r="I145" s="124"/>
      <c r="J145" s="124"/>
    </row>
    <row r="146" spans="1:10" ht="42.75">
      <c r="A146" s="86" t="s">
        <v>290</v>
      </c>
      <c r="B146" s="81" t="s">
        <v>291</v>
      </c>
      <c r="C146" s="80" t="s">
        <v>36</v>
      </c>
      <c r="D146" s="124"/>
      <c r="E146" s="124"/>
      <c r="F146" s="124"/>
      <c r="G146" s="124"/>
      <c r="H146" s="124"/>
      <c r="I146" s="124"/>
      <c r="J146" s="124"/>
    </row>
    <row r="147" spans="1:10" ht="28.5">
      <c r="A147" s="86" t="s">
        <v>292</v>
      </c>
      <c r="B147" s="79" t="s">
        <v>293</v>
      </c>
      <c r="C147" s="80" t="s">
        <v>36</v>
      </c>
      <c r="D147" s="124"/>
      <c r="E147" s="124"/>
      <c r="F147" s="124"/>
      <c r="G147" s="124"/>
      <c r="H147" s="124"/>
      <c r="I147" s="124"/>
      <c r="J147" s="124"/>
    </row>
    <row r="148" spans="1:10" ht="15">
      <c r="A148" s="91">
        <v>10</v>
      </c>
      <c r="B148" s="92" t="s">
        <v>294</v>
      </c>
      <c r="C148" s="93"/>
      <c r="D148" s="124"/>
      <c r="E148" s="124"/>
      <c r="F148" s="124"/>
      <c r="G148" s="124"/>
      <c r="H148" s="124"/>
      <c r="I148" s="124"/>
      <c r="J148" s="124"/>
    </row>
    <row r="149" spans="1:10" ht="15">
      <c r="A149" s="73" t="s">
        <v>295</v>
      </c>
      <c r="B149" s="82" t="s">
        <v>296</v>
      </c>
      <c r="C149" s="74"/>
      <c r="D149" s="124"/>
      <c r="E149" s="124"/>
      <c r="F149" s="124"/>
      <c r="G149" s="124"/>
      <c r="H149" s="124"/>
      <c r="I149" s="124"/>
      <c r="J149" s="124"/>
    </row>
    <row r="150" spans="1:10" ht="28.5">
      <c r="A150" s="86" t="s">
        <v>297</v>
      </c>
      <c r="B150" s="84" t="s">
        <v>298</v>
      </c>
      <c r="C150" s="80" t="s">
        <v>36</v>
      </c>
      <c r="D150" s="124"/>
      <c r="E150" s="124"/>
      <c r="F150" s="124"/>
      <c r="G150" s="124"/>
      <c r="H150" s="124"/>
      <c r="I150" s="124"/>
      <c r="J150" s="124"/>
    </row>
    <row r="151" spans="1:10" ht="28.5">
      <c r="A151" s="86" t="s">
        <v>299</v>
      </c>
      <c r="B151" s="83" t="s">
        <v>300</v>
      </c>
      <c r="C151" s="80" t="s">
        <v>36</v>
      </c>
      <c r="D151" s="124"/>
      <c r="E151" s="124"/>
      <c r="F151" s="124"/>
      <c r="G151" s="124"/>
      <c r="H151" s="124"/>
      <c r="I151" s="124"/>
      <c r="J151" s="124"/>
    </row>
    <row r="152" spans="1:10" ht="71.25">
      <c r="A152" s="86" t="s">
        <v>301</v>
      </c>
      <c r="B152" s="83" t="s">
        <v>302</v>
      </c>
      <c r="C152" s="80" t="s">
        <v>36</v>
      </c>
      <c r="D152" s="124"/>
      <c r="E152" s="124"/>
      <c r="F152" s="124"/>
      <c r="G152" s="124"/>
      <c r="H152" s="124"/>
      <c r="I152" s="124"/>
      <c r="J152" s="124"/>
    </row>
    <row r="153" spans="1:10" ht="28.5">
      <c r="A153" s="86" t="s">
        <v>303</v>
      </c>
      <c r="B153" s="83" t="s">
        <v>304</v>
      </c>
      <c r="C153" s="80" t="s">
        <v>36</v>
      </c>
      <c r="D153" s="124"/>
      <c r="E153" s="124"/>
      <c r="F153" s="124"/>
      <c r="G153" s="124"/>
      <c r="H153" s="124"/>
      <c r="I153" s="124"/>
      <c r="J153" s="124"/>
    </row>
    <row r="154" spans="1:10" ht="42.75">
      <c r="A154" s="86" t="s">
        <v>305</v>
      </c>
      <c r="B154" s="83" t="s">
        <v>306</v>
      </c>
      <c r="C154" s="80" t="s">
        <v>36</v>
      </c>
      <c r="D154" s="124"/>
      <c r="E154" s="124"/>
      <c r="F154" s="124"/>
      <c r="G154" s="124"/>
      <c r="H154" s="124"/>
      <c r="I154" s="124"/>
      <c r="J154" s="124"/>
    </row>
    <row r="155" spans="1:10">
      <c r="A155" s="86" t="s">
        <v>307</v>
      </c>
      <c r="B155" s="83" t="s">
        <v>308</v>
      </c>
      <c r="C155" s="80" t="s">
        <v>36</v>
      </c>
      <c r="D155" s="124"/>
      <c r="E155" s="124"/>
      <c r="F155" s="124"/>
      <c r="G155" s="124"/>
      <c r="H155" s="124"/>
      <c r="I155" s="124"/>
      <c r="J155" s="124"/>
    </row>
    <row r="156" spans="1:10">
      <c r="A156" s="86" t="s">
        <v>309</v>
      </c>
      <c r="B156" s="83" t="s">
        <v>310</v>
      </c>
      <c r="C156" s="80" t="s">
        <v>36</v>
      </c>
      <c r="D156" s="124"/>
      <c r="E156" s="124"/>
      <c r="F156" s="124"/>
      <c r="G156" s="124"/>
      <c r="H156" s="124"/>
      <c r="I156" s="124"/>
      <c r="J156" s="124"/>
    </row>
    <row r="157" spans="1:10">
      <c r="A157" s="86" t="s">
        <v>311</v>
      </c>
      <c r="B157" s="83" t="s">
        <v>312</v>
      </c>
      <c r="C157" s="80" t="s">
        <v>36</v>
      </c>
      <c r="D157" s="124"/>
      <c r="E157" s="124"/>
      <c r="F157" s="124"/>
      <c r="G157" s="124"/>
      <c r="H157" s="124"/>
      <c r="I157" s="124"/>
      <c r="J157" s="124"/>
    </row>
    <row r="158" spans="1:10" ht="42.75">
      <c r="A158" s="86" t="s">
        <v>313</v>
      </c>
      <c r="B158" s="83" t="s">
        <v>314</v>
      </c>
      <c r="C158" s="80" t="s">
        <v>36</v>
      </c>
      <c r="D158" s="124"/>
      <c r="E158" s="124"/>
      <c r="F158" s="124"/>
      <c r="G158" s="124"/>
      <c r="H158" s="124"/>
      <c r="I158" s="124"/>
      <c r="J158" s="124"/>
    </row>
    <row r="159" spans="1:10" ht="28.5">
      <c r="A159" s="86" t="s">
        <v>315</v>
      </c>
      <c r="B159" s="83" t="s">
        <v>316</v>
      </c>
      <c r="C159" s="80" t="s">
        <v>36</v>
      </c>
      <c r="D159" s="124"/>
      <c r="E159" s="124"/>
      <c r="F159" s="124"/>
      <c r="G159" s="124"/>
      <c r="H159" s="124"/>
      <c r="I159" s="124"/>
      <c r="J159" s="124"/>
    </row>
    <row r="160" spans="1:10" ht="28.5">
      <c r="A160" s="86" t="s">
        <v>317</v>
      </c>
      <c r="B160" s="84" t="s">
        <v>318</v>
      </c>
      <c r="C160" s="80" t="s">
        <v>60</v>
      </c>
      <c r="D160" s="124"/>
      <c r="E160" s="124"/>
      <c r="F160" s="124"/>
      <c r="G160" s="124"/>
      <c r="H160" s="124"/>
      <c r="I160" s="124"/>
      <c r="J160" s="124"/>
    </row>
    <row r="161" spans="1:10">
      <c r="A161" s="86" t="s">
        <v>319</v>
      </c>
      <c r="B161" s="83" t="s">
        <v>320</v>
      </c>
      <c r="C161" s="80" t="s">
        <v>60</v>
      </c>
      <c r="D161" s="124"/>
      <c r="E161" s="124"/>
      <c r="F161" s="124"/>
      <c r="G161" s="124"/>
      <c r="H161" s="124"/>
      <c r="I161" s="124"/>
      <c r="J161" s="124"/>
    </row>
    <row r="162" spans="1:10">
      <c r="A162" s="86" t="s">
        <v>321</v>
      </c>
      <c r="B162" s="83" t="s">
        <v>322</v>
      </c>
      <c r="C162" s="80" t="s">
        <v>60</v>
      </c>
      <c r="D162" s="124"/>
      <c r="E162" s="124"/>
      <c r="F162" s="124"/>
      <c r="G162" s="124"/>
      <c r="H162" s="124"/>
      <c r="I162" s="124"/>
      <c r="J162" s="124"/>
    </row>
    <row r="163" spans="1:10" ht="28.5">
      <c r="A163" s="86" t="s">
        <v>323</v>
      </c>
      <c r="B163" s="83" t="s">
        <v>324</v>
      </c>
      <c r="C163" s="80" t="s">
        <v>36</v>
      </c>
      <c r="D163" s="124"/>
      <c r="E163" s="124"/>
      <c r="F163" s="124"/>
      <c r="G163" s="124"/>
      <c r="H163" s="124"/>
      <c r="I163" s="124"/>
      <c r="J163" s="124"/>
    </row>
    <row r="164" spans="1:10" ht="28.5">
      <c r="A164" s="86" t="s">
        <v>325</v>
      </c>
      <c r="B164" s="84" t="s">
        <v>464</v>
      </c>
      <c r="C164" s="80" t="s">
        <v>36</v>
      </c>
      <c r="D164" s="124"/>
      <c r="E164" s="124"/>
      <c r="F164" s="124"/>
      <c r="G164" s="124"/>
      <c r="H164" s="124"/>
      <c r="I164" s="124"/>
      <c r="J164" s="124"/>
    </row>
    <row r="165" spans="1:10">
      <c r="A165" s="86" t="s">
        <v>327</v>
      </c>
      <c r="B165" s="83" t="s">
        <v>328</v>
      </c>
      <c r="C165" s="80" t="s">
        <v>36</v>
      </c>
      <c r="D165" s="124"/>
      <c r="E165" s="124"/>
      <c r="F165" s="124"/>
      <c r="G165" s="124"/>
      <c r="H165" s="124"/>
      <c r="I165" s="124"/>
      <c r="J165" s="124"/>
    </row>
    <row r="166" spans="1:10" ht="28.5">
      <c r="A166" s="86" t="s">
        <v>329</v>
      </c>
      <c r="B166" s="83" t="s">
        <v>330</v>
      </c>
      <c r="C166" s="80" t="s">
        <v>36</v>
      </c>
      <c r="D166" s="124"/>
      <c r="E166" s="124"/>
      <c r="F166" s="124"/>
      <c r="G166" s="124"/>
      <c r="H166" s="124"/>
      <c r="I166" s="124"/>
      <c r="J166" s="124"/>
    </row>
    <row r="167" spans="1:10" ht="28.5">
      <c r="A167" s="86" t="s">
        <v>331</v>
      </c>
      <c r="B167" s="83" t="s">
        <v>332</v>
      </c>
      <c r="C167" s="80" t="s">
        <v>36</v>
      </c>
      <c r="D167" s="124"/>
      <c r="E167" s="124"/>
      <c r="F167" s="124"/>
      <c r="G167" s="124"/>
      <c r="H167" s="124"/>
      <c r="I167" s="124"/>
      <c r="J167" s="124"/>
    </row>
    <row r="168" spans="1:10" ht="28.5">
      <c r="A168" s="86" t="s">
        <v>333</v>
      </c>
      <c r="B168" s="84" t="s">
        <v>334</v>
      </c>
      <c r="C168" s="80" t="s">
        <v>36</v>
      </c>
      <c r="D168" s="124"/>
      <c r="E168" s="124"/>
      <c r="F168" s="124"/>
      <c r="G168" s="124"/>
      <c r="H168" s="124"/>
      <c r="I168" s="124"/>
      <c r="J168" s="124"/>
    </row>
    <row r="169" spans="1:10" ht="42.75">
      <c r="A169" s="86" t="s">
        <v>335</v>
      </c>
      <c r="B169" s="83" t="s">
        <v>336</v>
      </c>
      <c r="C169" s="80" t="s">
        <v>36</v>
      </c>
      <c r="D169" s="124"/>
      <c r="E169" s="124"/>
      <c r="F169" s="124"/>
      <c r="G169" s="124"/>
      <c r="H169" s="124"/>
      <c r="I169" s="124"/>
      <c r="J169" s="124"/>
    </row>
    <row r="170" spans="1:10" ht="15">
      <c r="A170" s="73" t="s">
        <v>337</v>
      </c>
      <c r="B170" s="82" t="s">
        <v>338</v>
      </c>
      <c r="C170" s="74"/>
      <c r="D170" s="124"/>
      <c r="E170" s="124"/>
      <c r="F170" s="124"/>
      <c r="G170" s="124"/>
      <c r="H170" s="124"/>
      <c r="I170" s="124"/>
      <c r="J170" s="124"/>
    </row>
    <row r="171" spans="1:10" ht="28.5">
      <c r="A171" s="86" t="s">
        <v>339</v>
      </c>
      <c r="B171" s="84" t="s">
        <v>340</v>
      </c>
      <c r="C171" s="80" t="s">
        <v>36</v>
      </c>
      <c r="D171" s="124"/>
      <c r="E171" s="124"/>
      <c r="F171" s="124"/>
      <c r="G171" s="124"/>
      <c r="H171" s="124"/>
      <c r="I171" s="124"/>
      <c r="J171" s="124"/>
    </row>
    <row r="172" spans="1:10" ht="28.5">
      <c r="A172" s="86" t="s">
        <v>341</v>
      </c>
      <c r="B172" s="84" t="s">
        <v>342</v>
      </c>
      <c r="C172" s="80" t="s">
        <v>36</v>
      </c>
      <c r="D172" s="124"/>
      <c r="E172" s="124"/>
      <c r="F172" s="124"/>
      <c r="G172" s="124"/>
      <c r="H172" s="124"/>
      <c r="I172" s="124"/>
      <c r="J172" s="124"/>
    </row>
    <row r="173" spans="1:10" ht="28.5">
      <c r="A173" s="86" t="s">
        <v>343</v>
      </c>
      <c r="B173" s="84" t="s">
        <v>344</v>
      </c>
      <c r="C173" s="80" t="s">
        <v>36</v>
      </c>
      <c r="D173" s="124"/>
      <c r="E173" s="124"/>
      <c r="F173" s="124"/>
      <c r="G173" s="124"/>
      <c r="H173" s="124"/>
      <c r="I173" s="124"/>
      <c r="J173" s="124"/>
    </row>
    <row r="174" spans="1:10">
      <c r="A174" s="86" t="s">
        <v>345</v>
      </c>
      <c r="B174" s="83" t="s">
        <v>346</v>
      </c>
      <c r="C174" s="80" t="s">
        <v>36</v>
      </c>
      <c r="D174" s="124"/>
      <c r="E174" s="124"/>
      <c r="F174" s="124"/>
      <c r="G174" s="124"/>
      <c r="H174" s="124"/>
      <c r="I174" s="124"/>
      <c r="J174" s="124"/>
    </row>
    <row r="175" spans="1:10">
      <c r="A175" s="86" t="s">
        <v>347</v>
      </c>
      <c r="B175" s="83" t="s">
        <v>348</v>
      </c>
      <c r="C175" s="80" t="s">
        <v>36</v>
      </c>
      <c r="D175" s="124"/>
      <c r="E175" s="124"/>
      <c r="F175" s="124"/>
      <c r="G175" s="124"/>
      <c r="H175" s="124"/>
      <c r="I175" s="124"/>
      <c r="J175" s="124"/>
    </row>
    <row r="176" spans="1:10">
      <c r="A176" s="86" t="s">
        <v>349</v>
      </c>
      <c r="B176" s="83" t="s">
        <v>350</v>
      </c>
      <c r="C176" s="80" t="s">
        <v>351</v>
      </c>
      <c r="D176" s="124"/>
      <c r="E176" s="124"/>
      <c r="F176" s="124"/>
      <c r="G176" s="124"/>
      <c r="H176" s="124"/>
      <c r="I176" s="124"/>
      <c r="J176" s="124"/>
    </row>
    <row r="177" spans="1:10" ht="28.5">
      <c r="A177" s="86" t="s">
        <v>352</v>
      </c>
      <c r="B177" s="83" t="s">
        <v>353</v>
      </c>
      <c r="C177" s="80" t="s">
        <v>36</v>
      </c>
      <c r="D177" s="124"/>
      <c r="E177" s="124"/>
      <c r="F177" s="124"/>
      <c r="G177" s="124"/>
      <c r="H177" s="124"/>
      <c r="I177" s="124"/>
      <c r="J177" s="124"/>
    </row>
    <row r="178" spans="1:10" ht="28.5">
      <c r="A178" s="86" t="s">
        <v>354</v>
      </c>
      <c r="B178" s="84" t="s">
        <v>465</v>
      </c>
      <c r="C178" s="80" t="s">
        <v>351</v>
      </c>
      <c r="D178" s="124"/>
      <c r="E178" s="124"/>
      <c r="F178" s="124"/>
      <c r="G178" s="124"/>
      <c r="H178" s="124"/>
      <c r="I178" s="124"/>
      <c r="J178" s="124"/>
    </row>
    <row r="179" spans="1:10">
      <c r="A179" s="86" t="s">
        <v>356</v>
      </c>
      <c r="B179" s="83" t="s">
        <v>357</v>
      </c>
      <c r="C179" s="80" t="s">
        <v>36</v>
      </c>
      <c r="D179" s="124"/>
      <c r="E179" s="124"/>
      <c r="F179" s="124"/>
      <c r="G179" s="124"/>
      <c r="H179" s="124"/>
      <c r="I179" s="124"/>
      <c r="J179" s="124"/>
    </row>
    <row r="180" spans="1:10" ht="28.5">
      <c r="A180" s="86" t="s">
        <v>358</v>
      </c>
      <c r="B180" s="84" t="s">
        <v>466</v>
      </c>
      <c r="C180" s="80" t="s">
        <v>36</v>
      </c>
      <c r="D180" s="124"/>
      <c r="E180" s="124"/>
      <c r="F180" s="124"/>
      <c r="G180" s="124"/>
      <c r="H180" s="124"/>
      <c r="I180" s="124"/>
      <c r="J180" s="124"/>
    </row>
    <row r="181" spans="1:10" ht="28.5">
      <c r="A181" s="86" t="s">
        <v>360</v>
      </c>
      <c r="B181" s="84" t="s">
        <v>467</v>
      </c>
      <c r="C181" s="80" t="s">
        <v>36</v>
      </c>
      <c r="D181" s="124"/>
      <c r="E181" s="124"/>
      <c r="F181" s="124"/>
      <c r="G181" s="124"/>
      <c r="H181" s="124"/>
      <c r="I181" s="124"/>
      <c r="J181" s="124"/>
    </row>
    <row r="182" spans="1:10" ht="28.5">
      <c r="A182" s="86" t="s">
        <v>362</v>
      </c>
      <c r="B182" s="83" t="s">
        <v>363</v>
      </c>
      <c r="C182" s="80" t="s">
        <v>36</v>
      </c>
      <c r="D182" s="124"/>
      <c r="E182" s="124"/>
      <c r="F182" s="124"/>
      <c r="G182" s="124"/>
      <c r="H182" s="124"/>
      <c r="I182" s="124"/>
      <c r="J182" s="124"/>
    </row>
    <row r="183" spans="1:10" ht="28.5">
      <c r="A183" s="86" t="s">
        <v>364</v>
      </c>
      <c r="B183" s="83" t="s">
        <v>365</v>
      </c>
      <c r="C183" s="80" t="s">
        <v>36</v>
      </c>
      <c r="D183" s="124"/>
      <c r="E183" s="124"/>
      <c r="F183" s="124"/>
      <c r="G183" s="124"/>
      <c r="H183" s="124"/>
      <c r="I183" s="124"/>
      <c r="J183" s="124"/>
    </row>
    <row r="184" spans="1:10">
      <c r="A184" s="86" t="s">
        <v>366</v>
      </c>
      <c r="B184" s="83" t="s">
        <v>367</v>
      </c>
      <c r="C184" s="80" t="s">
        <v>36</v>
      </c>
      <c r="D184" s="124"/>
      <c r="E184" s="124"/>
      <c r="F184" s="124"/>
      <c r="G184" s="124"/>
      <c r="H184" s="124"/>
      <c r="I184" s="124"/>
      <c r="J184" s="124"/>
    </row>
    <row r="185" spans="1:10" ht="15">
      <c r="A185" s="73" t="s">
        <v>368</v>
      </c>
      <c r="B185" s="82" t="s">
        <v>369</v>
      </c>
      <c r="C185" s="74"/>
      <c r="D185" s="124"/>
      <c r="E185" s="124"/>
      <c r="F185" s="124"/>
      <c r="G185" s="124"/>
      <c r="H185" s="124"/>
      <c r="I185" s="124"/>
      <c r="J185" s="124"/>
    </row>
    <row r="186" spans="1:10" ht="42.75">
      <c r="A186" s="86" t="s">
        <v>370</v>
      </c>
      <c r="B186" s="84" t="s">
        <v>468</v>
      </c>
      <c r="C186" s="80" t="s">
        <v>36</v>
      </c>
      <c r="D186" s="124"/>
      <c r="E186" s="124"/>
      <c r="F186" s="124"/>
      <c r="G186" s="124"/>
      <c r="H186" s="124"/>
      <c r="I186" s="124"/>
      <c r="J186" s="124"/>
    </row>
    <row r="187" spans="1:10" ht="28.5">
      <c r="A187" s="86" t="s">
        <v>372</v>
      </c>
      <c r="B187" s="84" t="s">
        <v>469</v>
      </c>
      <c r="C187" s="80" t="s">
        <v>36</v>
      </c>
      <c r="D187" s="124"/>
      <c r="E187" s="124"/>
      <c r="F187" s="124"/>
      <c r="G187" s="124"/>
      <c r="H187" s="124"/>
      <c r="I187" s="124"/>
      <c r="J187" s="124"/>
    </row>
    <row r="188" spans="1:10" ht="28.5">
      <c r="A188" s="86" t="s">
        <v>374</v>
      </c>
      <c r="B188" s="84" t="s">
        <v>470</v>
      </c>
      <c r="C188" s="80" t="s">
        <v>36</v>
      </c>
      <c r="D188" s="124"/>
      <c r="E188" s="124"/>
      <c r="F188" s="124"/>
      <c r="G188" s="124"/>
      <c r="H188" s="124"/>
      <c r="I188" s="124"/>
      <c r="J188" s="124"/>
    </row>
    <row r="189" spans="1:10">
      <c r="A189" s="86" t="s">
        <v>376</v>
      </c>
      <c r="B189" s="83" t="s">
        <v>377</v>
      </c>
      <c r="C189" s="80" t="s">
        <v>36</v>
      </c>
      <c r="D189" s="124"/>
      <c r="E189" s="124"/>
      <c r="F189" s="124"/>
      <c r="G189" s="124"/>
      <c r="H189" s="124"/>
      <c r="I189" s="124"/>
      <c r="J189" s="124"/>
    </row>
    <row r="190" spans="1:10" ht="28.5">
      <c r="A190" s="86" t="s">
        <v>378</v>
      </c>
      <c r="B190" s="84" t="s">
        <v>379</v>
      </c>
      <c r="C190" s="80" t="s">
        <v>36</v>
      </c>
      <c r="D190" s="124"/>
      <c r="E190" s="124"/>
      <c r="F190" s="124"/>
      <c r="G190" s="124"/>
      <c r="H190" s="124"/>
      <c r="I190" s="124"/>
      <c r="J190" s="124"/>
    </row>
    <row r="191" spans="1:10">
      <c r="A191" s="86" t="s">
        <v>380</v>
      </c>
      <c r="B191" s="83" t="s">
        <v>346</v>
      </c>
      <c r="C191" s="80" t="s">
        <v>36</v>
      </c>
      <c r="D191" s="124"/>
      <c r="E191" s="124"/>
      <c r="F191" s="124"/>
      <c r="G191" s="124"/>
      <c r="H191" s="124"/>
      <c r="I191" s="124"/>
      <c r="J191" s="124"/>
    </row>
    <row r="192" spans="1:10" ht="28.5">
      <c r="A192" s="86" t="s">
        <v>381</v>
      </c>
      <c r="B192" s="83" t="s">
        <v>365</v>
      </c>
      <c r="C192" s="80" t="s">
        <v>36</v>
      </c>
      <c r="D192" s="124"/>
      <c r="E192" s="124"/>
      <c r="F192" s="124"/>
      <c r="G192" s="124"/>
      <c r="H192" s="124"/>
      <c r="I192" s="124"/>
      <c r="J192" s="124"/>
    </row>
    <row r="193" spans="1:10" ht="28.5">
      <c r="A193" s="86" t="s">
        <v>382</v>
      </c>
      <c r="B193" s="84" t="s">
        <v>471</v>
      </c>
      <c r="C193" s="80" t="s">
        <v>36</v>
      </c>
      <c r="D193" s="124"/>
      <c r="E193" s="124"/>
      <c r="F193" s="124"/>
      <c r="G193" s="124"/>
      <c r="H193" s="124"/>
      <c r="I193" s="124"/>
      <c r="J193" s="124"/>
    </row>
    <row r="194" spans="1:10" ht="15">
      <c r="A194" s="73" t="s">
        <v>384</v>
      </c>
      <c r="B194" s="82" t="s">
        <v>385</v>
      </c>
      <c r="C194" s="74"/>
      <c r="D194" s="124"/>
      <c r="E194" s="124"/>
      <c r="F194" s="124"/>
      <c r="G194" s="124"/>
      <c r="H194" s="124"/>
      <c r="I194" s="124"/>
      <c r="J194" s="124"/>
    </row>
    <row r="195" spans="1:10" ht="28.5">
      <c r="A195" s="86" t="s">
        <v>386</v>
      </c>
      <c r="B195" s="83" t="s">
        <v>387</v>
      </c>
      <c r="C195" s="80" t="s">
        <v>36</v>
      </c>
      <c r="D195" s="124"/>
      <c r="E195" s="124"/>
      <c r="F195" s="124"/>
      <c r="G195" s="124"/>
      <c r="H195" s="124"/>
      <c r="I195" s="124"/>
      <c r="J195" s="124"/>
    </row>
    <row r="196" spans="1:10" ht="28.5">
      <c r="A196" s="86" t="s">
        <v>388</v>
      </c>
      <c r="B196" s="83" t="s">
        <v>389</v>
      </c>
      <c r="C196" s="80" t="s">
        <v>36</v>
      </c>
      <c r="D196" s="124"/>
      <c r="E196" s="124"/>
      <c r="F196" s="124"/>
      <c r="G196" s="124"/>
      <c r="H196" s="124"/>
      <c r="I196" s="124"/>
      <c r="J196" s="124"/>
    </row>
    <row r="197" spans="1:10" ht="28.5">
      <c r="A197" s="86" t="s">
        <v>390</v>
      </c>
      <c r="B197" s="83" t="s">
        <v>391</v>
      </c>
      <c r="C197" s="80" t="s">
        <v>36</v>
      </c>
      <c r="D197" s="124"/>
      <c r="E197" s="124"/>
      <c r="F197" s="124"/>
      <c r="G197" s="124"/>
      <c r="H197" s="124"/>
      <c r="I197" s="124"/>
      <c r="J197" s="124"/>
    </row>
    <row r="198" spans="1:10" ht="28.5">
      <c r="A198" s="86" t="s">
        <v>392</v>
      </c>
      <c r="B198" s="83" t="s">
        <v>393</v>
      </c>
      <c r="C198" s="80" t="s">
        <v>279</v>
      </c>
      <c r="D198" s="124"/>
      <c r="E198" s="124"/>
      <c r="F198" s="124"/>
      <c r="G198" s="124"/>
      <c r="H198" s="124"/>
      <c r="I198" s="124"/>
      <c r="J198" s="124"/>
    </row>
    <row r="199" spans="1:10" ht="15">
      <c r="A199" s="73" t="s">
        <v>394</v>
      </c>
      <c r="B199" s="82" t="s">
        <v>395</v>
      </c>
      <c r="C199" s="74"/>
      <c r="D199" s="124"/>
      <c r="E199" s="124"/>
      <c r="F199" s="124"/>
      <c r="G199" s="124"/>
      <c r="H199" s="124"/>
      <c r="I199" s="124"/>
      <c r="J199" s="124"/>
    </row>
    <row r="200" spans="1:10" ht="57">
      <c r="A200" s="86" t="s">
        <v>396</v>
      </c>
      <c r="B200" s="83" t="s">
        <v>397</v>
      </c>
      <c r="C200" s="80" t="s">
        <v>36</v>
      </c>
      <c r="D200" s="124"/>
      <c r="E200" s="124"/>
      <c r="F200" s="124"/>
      <c r="G200" s="124"/>
      <c r="H200" s="124"/>
      <c r="I200" s="124"/>
      <c r="J200" s="124"/>
    </row>
    <row r="201" spans="1:10" ht="28.5">
      <c r="A201" s="86" t="s">
        <v>398</v>
      </c>
      <c r="B201" s="84" t="s">
        <v>399</v>
      </c>
      <c r="C201" s="80" t="s">
        <v>60</v>
      </c>
      <c r="D201" s="124"/>
      <c r="E201" s="124"/>
      <c r="F201" s="124"/>
      <c r="G201" s="124"/>
      <c r="H201" s="124"/>
      <c r="I201" s="124"/>
      <c r="J201" s="124"/>
    </row>
    <row r="202" spans="1:10" ht="28.5">
      <c r="A202" s="86" t="s">
        <v>400</v>
      </c>
      <c r="B202" s="84" t="s">
        <v>472</v>
      </c>
      <c r="C202" s="80" t="s">
        <v>60</v>
      </c>
      <c r="D202" s="124"/>
      <c r="E202" s="124"/>
      <c r="F202" s="124"/>
      <c r="G202" s="124"/>
      <c r="H202" s="124"/>
      <c r="I202" s="124"/>
      <c r="J202" s="124"/>
    </row>
    <row r="203" spans="1:10" ht="42.75">
      <c r="A203" s="86" t="s">
        <v>402</v>
      </c>
      <c r="B203" s="83" t="s">
        <v>403</v>
      </c>
      <c r="C203" s="80" t="s">
        <v>36</v>
      </c>
      <c r="D203" s="124"/>
      <c r="E203" s="124"/>
      <c r="F203" s="124"/>
      <c r="G203" s="124"/>
      <c r="H203" s="124"/>
      <c r="I203" s="124"/>
      <c r="J203" s="124"/>
    </row>
    <row r="204" spans="1:10" ht="42.75">
      <c r="A204" s="86" t="s">
        <v>404</v>
      </c>
      <c r="B204" s="83" t="s">
        <v>405</v>
      </c>
      <c r="C204" s="80" t="s">
        <v>36</v>
      </c>
      <c r="D204" s="124"/>
      <c r="E204" s="124"/>
      <c r="F204" s="124"/>
      <c r="G204" s="124"/>
      <c r="H204" s="124"/>
      <c r="I204" s="124"/>
      <c r="J204" s="124"/>
    </row>
    <row r="205" spans="1:10" ht="15">
      <c r="A205" s="91">
        <v>11</v>
      </c>
      <c r="B205" s="92" t="s">
        <v>406</v>
      </c>
      <c r="C205" s="93"/>
      <c r="D205" s="124"/>
      <c r="E205" s="124"/>
      <c r="F205" s="124"/>
      <c r="G205" s="124"/>
      <c r="H205" s="124"/>
      <c r="I205" s="124"/>
      <c r="J205" s="124"/>
    </row>
    <row r="206" spans="1:10">
      <c r="A206" s="78" t="s">
        <v>407</v>
      </c>
      <c r="B206" s="83" t="s">
        <v>408</v>
      </c>
      <c r="C206" s="80" t="s">
        <v>60</v>
      </c>
      <c r="D206" s="124"/>
      <c r="E206" s="124"/>
      <c r="F206" s="124"/>
      <c r="G206" s="124"/>
      <c r="H206" s="124"/>
      <c r="I206" s="124"/>
      <c r="J206" s="124"/>
    </row>
    <row r="207" spans="1:10" ht="28.5">
      <c r="A207" s="78" t="s">
        <v>409</v>
      </c>
      <c r="B207" s="83" t="s">
        <v>410</v>
      </c>
      <c r="C207" s="80" t="s">
        <v>36</v>
      </c>
      <c r="D207" s="124"/>
      <c r="E207" s="124"/>
      <c r="F207" s="124"/>
      <c r="G207" s="124"/>
      <c r="H207" s="124"/>
      <c r="I207" s="124"/>
      <c r="J207" s="124"/>
    </row>
    <row r="208" spans="1:10">
      <c r="A208" s="78" t="s">
        <v>411</v>
      </c>
      <c r="B208" s="83" t="s">
        <v>412</v>
      </c>
      <c r="C208" s="80" t="s">
        <v>36</v>
      </c>
      <c r="D208" s="124"/>
      <c r="E208" s="124"/>
      <c r="F208" s="124"/>
      <c r="G208" s="124"/>
      <c r="H208" s="124"/>
      <c r="I208" s="124"/>
      <c r="J208" s="124"/>
    </row>
    <row r="209" spans="1:10" ht="15">
      <c r="A209" s="91">
        <v>12</v>
      </c>
      <c r="B209" s="92" t="s">
        <v>413</v>
      </c>
      <c r="C209" s="93"/>
      <c r="D209" s="124"/>
      <c r="E209" s="124"/>
      <c r="F209" s="124"/>
      <c r="G209" s="124"/>
      <c r="H209" s="124"/>
      <c r="I209" s="124"/>
      <c r="J209" s="124"/>
    </row>
    <row r="210" spans="1:10" ht="57">
      <c r="A210" s="78" t="s">
        <v>414</v>
      </c>
      <c r="B210" s="84" t="s">
        <v>415</v>
      </c>
      <c r="C210" s="80" t="s">
        <v>36</v>
      </c>
      <c r="D210" s="124"/>
      <c r="E210" s="124"/>
      <c r="F210" s="124"/>
      <c r="G210" s="124"/>
      <c r="H210" s="124"/>
      <c r="I210" s="124"/>
      <c r="J210" s="124"/>
    </row>
    <row r="211" spans="1:10" ht="42.75">
      <c r="A211" s="78" t="s">
        <v>416</v>
      </c>
      <c r="B211" s="84" t="s">
        <v>417</v>
      </c>
      <c r="C211" s="80" t="s">
        <v>36</v>
      </c>
      <c r="D211" s="124"/>
      <c r="E211" s="124"/>
      <c r="F211" s="124"/>
      <c r="G211" s="124"/>
      <c r="H211" s="124"/>
      <c r="I211" s="124"/>
      <c r="J211" s="124"/>
    </row>
    <row r="212" spans="1:10" ht="42.75">
      <c r="A212" s="78" t="s">
        <v>418</v>
      </c>
      <c r="B212" s="84" t="s">
        <v>419</v>
      </c>
      <c r="C212" s="80" t="s">
        <v>36</v>
      </c>
      <c r="D212" s="124"/>
      <c r="E212" s="124"/>
      <c r="F212" s="124"/>
      <c r="G212" s="124"/>
      <c r="H212" s="124"/>
      <c r="I212" s="124"/>
      <c r="J212" s="124"/>
    </row>
    <row r="213" spans="1:10" ht="57">
      <c r="A213" s="78" t="s">
        <v>420</v>
      </c>
      <c r="B213" s="83" t="s">
        <v>421</v>
      </c>
      <c r="C213" s="80" t="s">
        <v>36</v>
      </c>
      <c r="D213" s="124"/>
      <c r="E213" s="124"/>
      <c r="F213" s="124"/>
      <c r="G213" s="124"/>
      <c r="H213" s="124"/>
      <c r="I213" s="124"/>
      <c r="J213" s="124"/>
    </row>
    <row r="214" spans="1:10" ht="42.75">
      <c r="A214" s="78" t="s">
        <v>422</v>
      </c>
      <c r="B214" s="84" t="s">
        <v>473</v>
      </c>
      <c r="C214" s="80" t="s">
        <v>36</v>
      </c>
      <c r="D214" s="124"/>
      <c r="E214" s="124"/>
      <c r="F214" s="124"/>
      <c r="G214" s="124"/>
      <c r="H214" s="124"/>
      <c r="I214" s="124"/>
      <c r="J214" s="124"/>
    </row>
    <row r="215" spans="1:10" ht="42.75">
      <c r="A215" s="78" t="s">
        <v>424</v>
      </c>
      <c r="B215" s="84" t="s">
        <v>425</v>
      </c>
      <c r="C215" s="80" t="s">
        <v>36</v>
      </c>
      <c r="D215" s="124"/>
      <c r="E215" s="124"/>
      <c r="F215" s="124"/>
      <c r="G215" s="124"/>
      <c r="H215" s="124"/>
      <c r="I215" s="124"/>
      <c r="J215" s="124"/>
    </row>
    <row r="216" spans="1:10" ht="15">
      <c r="A216" s="91">
        <v>13</v>
      </c>
      <c r="B216" s="92" t="s">
        <v>426</v>
      </c>
      <c r="C216" s="93"/>
      <c r="D216" s="124"/>
      <c r="E216" s="124"/>
      <c r="F216" s="124"/>
      <c r="G216" s="124"/>
      <c r="H216" s="124"/>
      <c r="I216" s="124"/>
      <c r="J216" s="124"/>
    </row>
    <row r="217" spans="1:10">
      <c r="A217" s="78" t="s">
        <v>427</v>
      </c>
      <c r="B217" s="83" t="s">
        <v>428</v>
      </c>
      <c r="C217" s="80" t="s">
        <v>351</v>
      </c>
      <c r="D217" s="124"/>
      <c r="E217" s="124"/>
      <c r="F217" s="124"/>
      <c r="G217" s="124"/>
      <c r="H217" s="124"/>
      <c r="I217" s="124"/>
      <c r="J217" s="124"/>
    </row>
    <row r="218" spans="1:10">
      <c r="A218" s="78" t="s">
        <v>429</v>
      </c>
      <c r="B218" s="83" t="s">
        <v>430</v>
      </c>
      <c r="C218" s="80" t="s">
        <v>36</v>
      </c>
      <c r="D218" s="124"/>
      <c r="E218" s="124"/>
      <c r="F218" s="124"/>
      <c r="G218" s="124"/>
      <c r="H218" s="124"/>
      <c r="I218" s="124"/>
      <c r="J218" s="124"/>
    </row>
    <row r="219" spans="1:10">
      <c r="A219" s="78" t="s">
        <v>431</v>
      </c>
      <c r="B219" s="83" t="s">
        <v>432</v>
      </c>
      <c r="C219" s="80" t="s">
        <v>27</v>
      </c>
      <c r="D219" s="124"/>
      <c r="E219" s="124"/>
      <c r="F219" s="124"/>
      <c r="G219" s="124"/>
      <c r="H219" s="124"/>
      <c r="I219" s="124"/>
      <c r="J219" s="124"/>
    </row>
    <row r="220" spans="1:10" ht="28.5">
      <c r="A220" s="78" t="s">
        <v>433</v>
      </c>
      <c r="B220" s="83" t="s">
        <v>434</v>
      </c>
      <c r="C220" s="80" t="s">
        <v>435</v>
      </c>
      <c r="D220" s="124"/>
      <c r="E220" s="124"/>
      <c r="F220" s="124"/>
      <c r="G220" s="124"/>
      <c r="H220" s="124"/>
      <c r="I220" s="124"/>
      <c r="J220" s="124"/>
    </row>
    <row r="221" spans="1:10" ht="28.5">
      <c r="A221" s="78" t="s">
        <v>436</v>
      </c>
      <c r="B221" s="83" t="s">
        <v>437</v>
      </c>
      <c r="C221" s="80" t="s">
        <v>438</v>
      </c>
      <c r="D221" s="124"/>
      <c r="E221" s="124"/>
      <c r="F221" s="124"/>
      <c r="G221" s="124"/>
      <c r="H221" s="124"/>
      <c r="I221" s="124"/>
      <c r="J221" s="124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12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90C-16A2-4CFF-9342-09EFB18FF899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"/>
      <c r="M2" s="2"/>
    </row>
    <row r="3" spans="2:13" s="3" customFormat="1" ht="18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9"/>
      <c r="L3" s="1"/>
      <c r="M3" s="2"/>
    </row>
    <row r="4" spans="2:13" s="5" customFormat="1" ht="15">
      <c r="B4" s="110" t="s">
        <v>2</v>
      </c>
      <c r="C4" s="111"/>
      <c r="D4" s="111" t="s">
        <v>3</v>
      </c>
      <c r="E4" s="111"/>
      <c r="F4" s="111"/>
      <c r="G4" s="111"/>
      <c r="H4" s="111"/>
      <c r="I4" s="111" t="s">
        <v>474</v>
      </c>
      <c r="J4" s="111"/>
      <c r="K4" s="112"/>
      <c r="L4" s="4"/>
    </row>
    <row r="5" spans="2:13" s="5" customFormat="1" ht="15">
      <c r="B5" s="103" t="s">
        <v>5</v>
      </c>
      <c r="C5" s="104"/>
      <c r="D5" s="104" t="s">
        <v>6</v>
      </c>
      <c r="E5" s="104"/>
      <c r="F5" s="104"/>
      <c r="G5" s="104"/>
      <c r="H5" s="104"/>
      <c r="I5" s="104" t="s">
        <v>475</v>
      </c>
      <c r="J5" s="104"/>
      <c r="K5" s="105"/>
      <c r="L5" s="4"/>
    </row>
    <row r="6" spans="2:13" s="5" customFormat="1" ht="15">
      <c r="B6" s="103" t="s">
        <v>8</v>
      </c>
      <c r="C6" s="104"/>
      <c r="D6" s="104" t="s">
        <v>9</v>
      </c>
      <c r="E6" s="104"/>
      <c r="F6" s="104"/>
      <c r="G6" s="104"/>
      <c r="H6" s="104"/>
      <c r="I6" s="104" t="s">
        <v>476</v>
      </c>
      <c r="J6" s="104"/>
      <c r="K6" s="105"/>
      <c r="L6" s="4"/>
    </row>
    <row r="7" spans="2:13" s="5" customFormat="1" ht="15">
      <c r="B7" s="103" t="s">
        <v>11</v>
      </c>
      <c r="C7" s="104"/>
      <c r="D7" s="104" t="s">
        <v>12</v>
      </c>
      <c r="E7" s="104"/>
      <c r="F7" s="104"/>
      <c r="G7" s="104"/>
      <c r="H7" s="104"/>
      <c r="I7" s="6" t="s">
        <v>13</v>
      </c>
      <c r="J7" s="8">
        <f>J229</f>
        <v>53017.247212500006</v>
      </c>
      <c r="K7" s="7"/>
      <c r="L7" s="4"/>
    </row>
    <row r="8" spans="2:13" s="5" customFormat="1" ht="15">
      <c r="B8" s="103"/>
      <c r="C8" s="104"/>
      <c r="D8" s="118"/>
      <c r="E8" s="118"/>
      <c r="F8" s="118"/>
      <c r="G8" s="118"/>
      <c r="H8" s="118"/>
      <c r="I8" s="119"/>
      <c r="J8" s="119"/>
      <c r="K8" s="120"/>
      <c r="L8" s="4"/>
    </row>
    <row r="9" spans="2:13" s="5" customFormat="1" ht="15.75">
      <c r="B9" s="113" t="s">
        <v>14</v>
      </c>
      <c r="C9" s="113"/>
      <c r="D9" s="113"/>
      <c r="E9" s="113"/>
      <c r="F9" s="113"/>
      <c r="G9" s="113"/>
      <c r="H9" s="113"/>
      <c r="I9" s="113"/>
      <c r="J9" s="113"/>
      <c r="K9" s="113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17440.293700000002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48.6</v>
      </c>
      <c r="H14" s="27">
        <f>G14+'[1]BM 01'!H14</f>
        <v>48.6</v>
      </c>
      <c r="I14" s="28">
        <f t="shared" si="1"/>
        <v>3456.4199999999996</v>
      </c>
      <c r="J14" s="28">
        <f t="shared" si="0"/>
        <v>2545.1819999999998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829.73</v>
      </c>
      <c r="H15" s="27">
        <f>G15+'[1]BM 01'!H15</f>
        <v>829.73</v>
      </c>
      <c r="I15" s="28">
        <f t="shared" si="1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1</v>
      </c>
      <c r="H16" s="27">
        <f>G16+'[1]BM 01'!H16</f>
        <v>1</v>
      </c>
      <c r="I16" s="28">
        <f t="shared" si="1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10</v>
      </c>
      <c r="H18" s="27">
        <f>G18+'[1]BM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40</v>
      </c>
      <c r="H19" s="27">
        <f>G19+'[1]BM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1858.8669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35.21125</v>
      </c>
      <c r="H21" s="27">
        <f>G21+'[1]BM 01'!H21</f>
        <v>35.21125</v>
      </c>
      <c r="I21" s="28">
        <f>$E21*F21</f>
        <v>1752.5640000000001</v>
      </c>
      <c r="J21" s="28">
        <f t="shared" ref="J21:K24" si="2">$E21*G21</f>
        <v>1580.2809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F22</f>
        <v>18.09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 t="shared" ref="J25:K25" si="4">SUM(J26:J31)</f>
        <v>0</v>
      </c>
      <c r="K25" s="34">
        <f t="shared" si="4"/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7">SUM(J33+J39)</f>
        <v>32488.182612500001</v>
      </c>
      <c r="K32" s="34">
        <f t="shared" si="7"/>
        <v>32488.182612500001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8">SUM(J34:J38)</f>
        <v>32488.182612500001</v>
      </c>
      <c r="K33" s="41">
        <f t="shared" si="8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2.07125</v>
      </c>
      <c r="H34" s="27">
        <f>G34+'[1]BM 01'!H34</f>
        <v>2.07125</v>
      </c>
      <c r="I34" s="28">
        <f t="shared" ref="I34:K38" si="9">$E34*F34</f>
        <v>209.00789999999998</v>
      </c>
      <c r="J34" s="28">
        <f t="shared" si="9"/>
        <v>209.13411250000001</v>
      </c>
      <c r="K34" s="28">
        <f t="shared" si="9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212.53</v>
      </c>
      <c r="H35" s="27">
        <f>G35+'[1]BM 01'!H35</f>
        <v>212.53</v>
      </c>
      <c r="I35" s="28">
        <f t="shared" si="9"/>
        <v>6110.2375000000002</v>
      </c>
      <c r="J35" s="28">
        <f t="shared" si="9"/>
        <v>6110.2375000000002</v>
      </c>
      <c r="K35" s="28">
        <f t="shared" si="9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1114.3</v>
      </c>
      <c r="H36" s="27">
        <f>G36+'[1]BM 01'!H36</f>
        <v>1114.3</v>
      </c>
      <c r="I36" s="28">
        <f t="shared" si="9"/>
        <v>14017.894</v>
      </c>
      <c r="J36" s="28">
        <f t="shared" si="9"/>
        <v>14017.894</v>
      </c>
      <c r="K36" s="28">
        <f t="shared" si="9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225.7</v>
      </c>
      <c r="H37" s="27">
        <f>G37+'[1]BM 01'!H37</f>
        <v>225.7</v>
      </c>
      <c r="I37" s="28">
        <f t="shared" si="9"/>
        <v>1762.7169999999999</v>
      </c>
      <c r="J37" s="28">
        <f t="shared" si="9"/>
        <v>1762.7169999999999</v>
      </c>
      <c r="K37" s="28">
        <f t="shared" si="9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20</v>
      </c>
      <c r="H38" s="27">
        <f>G38+'[1]BM 01'!H38</f>
        <v>20</v>
      </c>
      <c r="I38" s="28">
        <f t="shared" si="9"/>
        <v>10388.199999999999</v>
      </c>
      <c r="J38" s="28">
        <f t="shared" si="9"/>
        <v>10388.199999999999</v>
      </c>
      <c r="K38" s="28">
        <f t="shared" si="9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10">SUM(J40:J47)</f>
        <v>0</v>
      </c>
      <c r="K39" s="41">
        <f t="shared" si="10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0</v>
      </c>
      <c r="H40" s="27">
        <f>G40+'[1]BM 01'!H40</f>
        <v>0</v>
      </c>
      <c r="I40" s="28">
        <f t="shared" ref="I40:K47" si="11">$E40*F40</f>
        <v>11300.460999999999</v>
      </c>
      <c r="J40" s="28">
        <f t="shared" si="11"/>
        <v>0</v>
      </c>
      <c r="K40" s="28">
        <f t="shared" si="11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0</v>
      </c>
      <c r="H41" s="27">
        <f>G41+'[1]BM 01'!H41</f>
        <v>0</v>
      </c>
      <c r="I41" s="28">
        <f t="shared" si="11"/>
        <v>19748.083999999999</v>
      </c>
      <c r="J41" s="28">
        <f t="shared" si="11"/>
        <v>0</v>
      </c>
      <c r="K41" s="28">
        <f t="shared" si="11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0</v>
      </c>
      <c r="H42" s="27">
        <f>G42+'[1]BM 01'!H42</f>
        <v>0</v>
      </c>
      <c r="I42" s="28">
        <f t="shared" si="11"/>
        <v>2963.895</v>
      </c>
      <c r="J42" s="28">
        <f t="shared" si="11"/>
        <v>0</v>
      </c>
      <c r="K42" s="28">
        <f t="shared" si="11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0</v>
      </c>
      <c r="H43" s="27">
        <f>G43+'[1]BM 01'!H43</f>
        <v>0</v>
      </c>
      <c r="I43" s="28">
        <f t="shared" si="11"/>
        <v>6276.2776000000013</v>
      </c>
      <c r="J43" s="28">
        <f t="shared" si="11"/>
        <v>0</v>
      </c>
      <c r="K43" s="28">
        <f t="shared" si="11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0</v>
      </c>
      <c r="H44" s="27">
        <f>G44+'[1]BM 01'!H44</f>
        <v>0</v>
      </c>
      <c r="I44" s="28">
        <f t="shared" si="11"/>
        <v>2396.8963000000003</v>
      </c>
      <c r="J44" s="28">
        <f t="shared" si="11"/>
        <v>0</v>
      </c>
      <c r="K44" s="28">
        <f t="shared" si="11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0</v>
      </c>
      <c r="H45" s="27">
        <f>G45+'[1]BM 01'!H45</f>
        <v>0</v>
      </c>
      <c r="I45" s="28">
        <f t="shared" si="11"/>
        <v>23502.078600000001</v>
      </c>
      <c r="J45" s="28">
        <f t="shared" si="11"/>
        <v>0</v>
      </c>
      <c r="K45" s="28">
        <f t="shared" si="11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11"/>
        <v>2541.8910000000001</v>
      </c>
      <c r="J46" s="28">
        <f t="shared" si="11"/>
        <v>0</v>
      </c>
      <c r="K46" s="28">
        <f t="shared" si="11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0</v>
      </c>
      <c r="H47" s="27">
        <f>G47+'[1]BM 01'!H47</f>
        <v>0</v>
      </c>
      <c r="I47" s="28">
        <f t="shared" si="11"/>
        <v>3246.4259999999995</v>
      </c>
      <c r="J47" s="28">
        <f t="shared" si="11"/>
        <v>0</v>
      </c>
      <c r="K47" s="28">
        <f t="shared" si="11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J49+J51</f>
        <v>0</v>
      </c>
      <c r="K48" s="34">
        <f>K49+K51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0</v>
      </c>
      <c r="H49" s="27">
        <f>G49+'[1]BM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 t="shared" si="12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1229.904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F53</f>
        <v>142.35</v>
      </c>
      <c r="H53" s="27">
        <f>G53+'[1]BM 01'!H53</f>
        <v>142.35</v>
      </c>
      <c r="I53" s="28">
        <f>$E53*F53</f>
        <v>1229.904</v>
      </c>
      <c r="J53" s="28">
        <f t="shared" ref="J53:K55" si="16">$E53*G53</f>
        <v>1229.904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SUM(J58:J67)</f>
        <v>0</v>
      </c>
      <c r="K57" s="41">
        <f t="shared" ref="K57" si="19">SUM(K58:K67)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 t="shared" ref="J77:K77" si="23">SUM(J78:J83)</f>
        <v>0</v>
      </c>
      <c r="K77" s="41">
        <f t="shared" si="23"/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24">$E78*F78</f>
        <v>2444.7015000000001</v>
      </c>
      <c r="J78" s="28">
        <f t="shared" si="24"/>
        <v>0</v>
      </c>
      <c r="K78" s="28">
        <f t="shared" si="2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24"/>
        <v>6650.7318000000005</v>
      </c>
      <c r="J79" s="28">
        <f t="shared" si="24"/>
        <v>0</v>
      </c>
      <c r="K79" s="2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4" t="s">
        <v>161</v>
      </c>
      <c r="D84" s="114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5">J87+J96+J101</f>
        <v>0</v>
      </c>
      <c r="K86" s="34">
        <f t="shared" si="25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6">SUM(J88:J95)</f>
        <v>0</v>
      </c>
      <c r="K87" s="41">
        <f t="shared" si="26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27">$E88*F88</f>
        <v>3442.74</v>
      </c>
      <c r="J88" s="28">
        <f t="shared" si="27"/>
        <v>0</v>
      </c>
      <c r="K88" s="28">
        <f t="shared" si="2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27"/>
        <v>7354.2000000000007</v>
      </c>
      <c r="J89" s="28">
        <f t="shared" si="27"/>
        <v>0</v>
      </c>
      <c r="K89" s="28">
        <f t="shared" si="2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27"/>
        <v>741.28</v>
      </c>
      <c r="J90" s="28">
        <f t="shared" si="27"/>
        <v>0</v>
      </c>
      <c r="K90" s="28">
        <f t="shared" si="2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27"/>
        <v>1386.43</v>
      </c>
      <c r="J91" s="28">
        <f t="shared" si="27"/>
        <v>0</v>
      </c>
      <c r="K91" s="28">
        <f t="shared" si="2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27"/>
        <v>374.34</v>
      </c>
      <c r="J92" s="28">
        <f t="shared" si="27"/>
        <v>0</v>
      </c>
      <c r="K92" s="28">
        <f t="shared" si="2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27"/>
        <v>474.3</v>
      </c>
      <c r="J93" s="28">
        <f t="shared" si="27"/>
        <v>0</v>
      </c>
      <c r="K93" s="28">
        <f t="shared" si="2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27"/>
        <v>551.98</v>
      </c>
      <c r="J94" s="28">
        <f t="shared" si="27"/>
        <v>0</v>
      </c>
      <c r="K94" s="28">
        <f t="shared" si="2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27"/>
        <v>2253.069</v>
      </c>
      <c r="J95" s="28">
        <f t="shared" si="27"/>
        <v>0</v>
      </c>
      <c r="K95" s="28">
        <f t="shared" si="2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8">SUM(J97:J100)</f>
        <v>0</v>
      </c>
      <c r="K96" s="41">
        <f t="shared" si="28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29">$E97*F97</f>
        <v>18004.346000000001</v>
      </c>
      <c r="J97" s="28">
        <f t="shared" si="29"/>
        <v>0</v>
      </c>
      <c r="K97" s="28">
        <f t="shared" si="29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29"/>
        <v>473.39200000000005</v>
      </c>
      <c r="J98" s="28">
        <f t="shared" si="29"/>
        <v>0</v>
      </c>
      <c r="K98" s="28">
        <f t="shared" si="29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29"/>
        <v>10536.165199999999</v>
      </c>
      <c r="J99" s="28">
        <f t="shared" si="29"/>
        <v>0</v>
      </c>
      <c r="K99" s="28">
        <f t="shared" si="29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29"/>
        <v>149.44999999999999</v>
      </c>
      <c r="J100" s="28">
        <f t="shared" si="29"/>
        <v>0</v>
      </c>
      <c r="K100" s="28">
        <f t="shared" si="29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0">SUM(J102:J104)</f>
        <v>0</v>
      </c>
      <c r="K101" s="41">
        <f t="shared" si="30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31">$E102*F102</f>
        <v>6197.4107999999997</v>
      </c>
      <c r="J102" s="28">
        <f t="shared" si="31"/>
        <v>0</v>
      </c>
      <c r="K102" s="28">
        <f t="shared" si="31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31"/>
        <v>3777.5155999999997</v>
      </c>
      <c r="J103" s="28">
        <f t="shared" si="31"/>
        <v>0</v>
      </c>
      <c r="K103" s="28">
        <f t="shared" si="31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31"/>
        <v>1274.6487999999999</v>
      </c>
      <c r="J104" s="28">
        <f t="shared" si="31"/>
        <v>0</v>
      </c>
      <c r="K104" s="28">
        <f t="shared" si="31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2">J106+J108+J130+J135+J143</f>
        <v>0</v>
      </c>
      <c r="K105" s="34">
        <f t="shared" si="32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3">J107</f>
        <v>0</v>
      </c>
      <c r="K106" s="41">
        <f t="shared" si="33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34">$E107*F107</f>
        <v>1687.24</v>
      </c>
      <c r="J107" s="28">
        <f t="shared" si="34"/>
        <v>0</v>
      </c>
      <c r="K107" s="28">
        <f t="shared" si="34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5">SUM(J109:J129)</f>
        <v>0</v>
      </c>
      <c r="K108" s="41">
        <f t="shared" si="35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36">$E109*F109</f>
        <v>4015.61</v>
      </c>
      <c r="J109" s="28">
        <f t="shared" si="36"/>
        <v>0</v>
      </c>
      <c r="K109" s="28">
        <f t="shared" si="36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36"/>
        <v>616</v>
      </c>
      <c r="J110" s="28">
        <f t="shared" si="36"/>
        <v>0</v>
      </c>
      <c r="K110" s="28">
        <f t="shared" si="36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36"/>
        <v>1205.28</v>
      </c>
      <c r="J111" s="28">
        <f t="shared" si="36"/>
        <v>0</v>
      </c>
      <c r="K111" s="28">
        <f t="shared" si="36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36"/>
        <v>632.93999999999994</v>
      </c>
      <c r="J112" s="28">
        <f t="shared" si="36"/>
        <v>0</v>
      </c>
      <c r="K112" s="28">
        <f t="shared" si="36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36"/>
        <v>240.86</v>
      </c>
      <c r="J113" s="28">
        <f t="shared" si="36"/>
        <v>0</v>
      </c>
      <c r="K113" s="28">
        <f t="shared" si="36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36"/>
        <v>61.56</v>
      </c>
      <c r="J114" s="28">
        <f t="shared" si="36"/>
        <v>0</v>
      </c>
      <c r="K114" s="28">
        <f t="shared" si="36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36"/>
        <v>12512</v>
      </c>
      <c r="J115" s="28">
        <f t="shared" si="36"/>
        <v>0</v>
      </c>
      <c r="K115" s="28">
        <f t="shared" si="36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36"/>
        <v>2.96</v>
      </c>
      <c r="J116" s="28">
        <f t="shared" si="36"/>
        <v>0</v>
      </c>
      <c r="K116" s="28">
        <f t="shared" si="36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36"/>
        <v>738.72</v>
      </c>
      <c r="J117" s="28">
        <f t="shared" si="36"/>
        <v>0</v>
      </c>
      <c r="K117" s="28">
        <f t="shared" si="36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36"/>
        <v>71.25</v>
      </c>
      <c r="J118" s="28">
        <f t="shared" si="36"/>
        <v>0</v>
      </c>
      <c r="K118" s="28">
        <f t="shared" si="36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36"/>
        <v>25.92</v>
      </c>
      <c r="J119" s="28">
        <f t="shared" si="36"/>
        <v>0</v>
      </c>
      <c r="K119" s="28">
        <f t="shared" si="36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36"/>
        <v>15.52</v>
      </c>
      <c r="J120" s="28">
        <f t="shared" si="36"/>
        <v>0</v>
      </c>
      <c r="K120" s="28">
        <f t="shared" si="36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36"/>
        <v>11224</v>
      </c>
      <c r="J121" s="28">
        <f t="shared" si="36"/>
        <v>0</v>
      </c>
      <c r="K121" s="28">
        <f t="shared" si="36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36"/>
        <v>144.60000000000002</v>
      </c>
      <c r="J122" s="28">
        <f t="shared" si="36"/>
        <v>0</v>
      </c>
      <c r="K122" s="28">
        <f t="shared" si="36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36"/>
        <v>162.9</v>
      </c>
      <c r="J123" s="28">
        <f t="shared" si="36"/>
        <v>0</v>
      </c>
      <c r="K123" s="28">
        <f t="shared" si="36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36"/>
        <v>56.16</v>
      </c>
      <c r="J124" s="28">
        <f t="shared" si="36"/>
        <v>0</v>
      </c>
      <c r="K124" s="28">
        <f t="shared" si="36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37">$E125*F125</f>
        <v>34.630000000000003</v>
      </c>
      <c r="J125" s="28">
        <f t="shared" si="37"/>
        <v>0</v>
      </c>
      <c r="K125" s="28">
        <f t="shared" si="37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37"/>
        <v>22.72</v>
      </c>
      <c r="J126" s="28">
        <f t="shared" si="37"/>
        <v>0</v>
      </c>
      <c r="K126" s="28">
        <f t="shared" si="37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37"/>
        <v>5.94</v>
      </c>
      <c r="J127" s="28">
        <f t="shared" si="37"/>
        <v>0</v>
      </c>
      <c r="K127" s="28">
        <f t="shared" si="37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37"/>
        <v>181.98</v>
      </c>
      <c r="J128" s="28">
        <f t="shared" si="37"/>
        <v>0</v>
      </c>
      <c r="K128" s="28">
        <f t="shared" si="37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37"/>
        <v>5336</v>
      </c>
      <c r="J129" s="28">
        <f t="shared" si="37"/>
        <v>0</v>
      </c>
      <c r="K129" s="28">
        <f t="shared" si="37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8">SUM(J131:J134)</f>
        <v>0</v>
      </c>
      <c r="K130" s="41">
        <f t="shared" si="38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39">$E131*F131</f>
        <v>408.32</v>
      </c>
      <c r="J131" s="28">
        <f t="shared" si="39"/>
        <v>0</v>
      </c>
      <c r="K131" s="28">
        <f t="shared" si="39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39"/>
        <v>235.01</v>
      </c>
      <c r="J132" s="28">
        <f t="shared" si="39"/>
        <v>0</v>
      </c>
      <c r="K132" s="28">
        <f t="shared" si="39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39"/>
        <v>165.94</v>
      </c>
      <c r="J133" s="28">
        <f t="shared" si="39"/>
        <v>0</v>
      </c>
      <c r="K133" s="28">
        <f t="shared" si="39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39"/>
        <v>61.63</v>
      </c>
      <c r="J134" s="28">
        <f t="shared" si="39"/>
        <v>0</v>
      </c>
      <c r="K134" s="28">
        <f t="shared" si="39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0">SUM(J136:J142)</f>
        <v>0</v>
      </c>
      <c r="K135" s="41">
        <f t="shared" si="40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41">$E136*F136</f>
        <v>816.64</v>
      </c>
      <c r="J136" s="28">
        <f t="shared" si="41"/>
        <v>0</v>
      </c>
      <c r="K136" s="28">
        <f t="shared" si="41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41"/>
        <v>352.6</v>
      </c>
      <c r="J137" s="28">
        <f t="shared" si="41"/>
        <v>0</v>
      </c>
      <c r="K137" s="28">
        <f t="shared" si="41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41"/>
        <v>184.89000000000001</v>
      </c>
      <c r="J138" s="28">
        <f t="shared" si="41"/>
        <v>0</v>
      </c>
      <c r="K138" s="28">
        <f t="shared" si="41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41"/>
        <v>165.94</v>
      </c>
      <c r="J139" s="28">
        <f t="shared" si="41"/>
        <v>0</v>
      </c>
      <c r="K139" s="28">
        <f t="shared" si="41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41"/>
        <v>95.9</v>
      </c>
      <c r="J140" s="28">
        <f t="shared" si="41"/>
        <v>0</v>
      </c>
      <c r="K140" s="28">
        <f t="shared" si="41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41"/>
        <v>147</v>
      </c>
      <c r="J141" s="28">
        <f t="shared" si="41"/>
        <v>0</v>
      </c>
      <c r="K141" s="28">
        <f t="shared" si="41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41"/>
        <v>215.45000000000002</v>
      </c>
      <c r="J142" s="28">
        <f t="shared" si="41"/>
        <v>0</v>
      </c>
      <c r="K142" s="28">
        <f t="shared" si="41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2">SUM(J144:J154)</f>
        <v>0</v>
      </c>
      <c r="K143" s="41">
        <f t="shared" si="42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43">$E144*F144</f>
        <v>1122.6600000000001</v>
      </c>
      <c r="J144" s="28">
        <f t="shared" si="43"/>
        <v>0</v>
      </c>
      <c r="K144" s="28">
        <f t="shared" si="4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43"/>
        <v>1325.3899999999999</v>
      </c>
      <c r="J145" s="28">
        <f t="shared" si="43"/>
        <v>0</v>
      </c>
      <c r="K145" s="28">
        <f t="shared" si="4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43"/>
        <v>140.57999999999998</v>
      </c>
      <c r="J146" s="28">
        <f t="shared" si="43"/>
        <v>0</v>
      </c>
      <c r="K146" s="28">
        <f t="shared" si="4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43"/>
        <v>835.66</v>
      </c>
      <c r="J147" s="28">
        <f t="shared" si="43"/>
        <v>0</v>
      </c>
      <c r="K147" s="28">
        <f t="shared" si="4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43"/>
        <v>863.64</v>
      </c>
      <c r="J148" s="28">
        <f t="shared" si="43"/>
        <v>0</v>
      </c>
      <c r="K148" s="28">
        <f t="shared" si="4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43"/>
        <v>497.35</v>
      </c>
      <c r="J149" s="28">
        <f t="shared" si="43"/>
        <v>0</v>
      </c>
      <c r="K149" s="28">
        <f t="shared" si="4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43"/>
        <v>284.01</v>
      </c>
      <c r="J150" s="28">
        <f t="shared" si="43"/>
        <v>0</v>
      </c>
      <c r="K150" s="28">
        <f t="shared" si="4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43"/>
        <v>9.86</v>
      </c>
      <c r="J151" s="28">
        <f t="shared" si="43"/>
        <v>0</v>
      </c>
      <c r="K151" s="28">
        <f t="shared" si="4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43"/>
        <v>318.08</v>
      </c>
      <c r="J152" s="28">
        <f t="shared" si="43"/>
        <v>0</v>
      </c>
      <c r="K152" s="28">
        <f t="shared" si="4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43"/>
        <v>161.66999999999999</v>
      </c>
      <c r="J153" s="28">
        <f t="shared" si="43"/>
        <v>0</v>
      </c>
      <c r="K153" s="28">
        <f t="shared" si="4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43"/>
        <v>542.01</v>
      </c>
      <c r="J154" s="28">
        <f t="shared" si="43"/>
        <v>0</v>
      </c>
      <c r="K154" s="28">
        <f t="shared" si="4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4">J156+J177+J192+J201+J206</f>
        <v>0</v>
      </c>
      <c r="K155" s="63">
        <f t="shared" si="44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45">$E157*F157</f>
        <v>351.46</v>
      </c>
      <c r="J157" s="28">
        <f t="shared" si="45"/>
        <v>0</v>
      </c>
      <c r="K157" s="28">
        <f t="shared" si="45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45"/>
        <v>9.44</v>
      </c>
      <c r="J158" s="28">
        <f t="shared" si="45"/>
        <v>0</v>
      </c>
      <c r="K158" s="28">
        <f t="shared" si="45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45"/>
        <v>1171.04</v>
      </c>
      <c r="J159" s="28">
        <f t="shared" si="45"/>
        <v>0</v>
      </c>
      <c r="K159" s="28">
        <f t="shared" si="45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45"/>
        <v>305.85000000000002</v>
      </c>
      <c r="J160" s="28">
        <f t="shared" si="45"/>
        <v>0</v>
      </c>
      <c r="K160" s="28">
        <f t="shared" si="45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45"/>
        <v>1438.44</v>
      </c>
      <c r="J161" s="28">
        <f t="shared" si="45"/>
        <v>0</v>
      </c>
      <c r="K161" s="28">
        <f t="shared" si="45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45"/>
        <v>2430.9</v>
      </c>
      <c r="J162" s="28">
        <f t="shared" si="45"/>
        <v>0</v>
      </c>
      <c r="K162" s="28">
        <f t="shared" si="45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45"/>
        <v>1594.6000000000001</v>
      </c>
      <c r="J163" s="28">
        <f t="shared" si="45"/>
        <v>0</v>
      </c>
      <c r="K163" s="28">
        <f t="shared" si="45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45"/>
        <v>594.57999999999993</v>
      </c>
      <c r="J164" s="28">
        <f t="shared" si="45"/>
        <v>0</v>
      </c>
      <c r="K164" s="28">
        <f t="shared" si="45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45"/>
        <v>1009.45</v>
      </c>
      <c r="J165" s="28">
        <f t="shared" si="45"/>
        <v>0</v>
      </c>
      <c r="K165" s="28">
        <f t="shared" si="45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45"/>
        <v>598.77</v>
      </c>
      <c r="J166" s="28">
        <f t="shared" si="45"/>
        <v>0</v>
      </c>
      <c r="K166" s="28">
        <f t="shared" si="45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45"/>
        <v>5320.26</v>
      </c>
      <c r="J167" s="28">
        <f t="shared" si="45"/>
        <v>0</v>
      </c>
      <c r="K167" s="28">
        <f t="shared" si="45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45"/>
        <v>1008.4230000000001</v>
      </c>
      <c r="J168" s="28">
        <f t="shared" si="45"/>
        <v>0</v>
      </c>
      <c r="K168" s="28">
        <f t="shared" si="45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45"/>
        <v>2264.808</v>
      </c>
      <c r="J169" s="28">
        <f t="shared" si="45"/>
        <v>0</v>
      </c>
      <c r="K169" s="28">
        <f t="shared" si="45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45"/>
        <v>715.99</v>
      </c>
      <c r="J170" s="28">
        <f t="shared" si="45"/>
        <v>0</v>
      </c>
      <c r="K170" s="28">
        <f t="shared" si="45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45"/>
        <v>2123.52</v>
      </c>
      <c r="J171" s="28">
        <f t="shared" si="45"/>
        <v>0</v>
      </c>
      <c r="K171" s="28">
        <f t="shared" si="45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45"/>
        <v>550.42000000000007</v>
      </c>
      <c r="J172" s="28">
        <f t="shared" si="45"/>
        <v>0</v>
      </c>
      <c r="K172" s="28">
        <f t="shared" si="45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46">$E173*F173</f>
        <v>181.76</v>
      </c>
      <c r="J173" s="28">
        <f t="shared" si="46"/>
        <v>0</v>
      </c>
      <c r="K173" s="28">
        <f t="shared" si="46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46"/>
        <v>770.40000000000009</v>
      </c>
      <c r="J174" s="28">
        <f t="shared" si="46"/>
        <v>0</v>
      </c>
      <c r="K174" s="28">
        <f t="shared" si="46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46"/>
        <v>152.56</v>
      </c>
      <c r="J175" s="28">
        <f t="shared" si="46"/>
        <v>0</v>
      </c>
      <c r="K175" s="28">
        <f t="shared" si="46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46"/>
        <v>867.48</v>
      </c>
      <c r="J176" s="28">
        <f t="shared" si="46"/>
        <v>0</v>
      </c>
      <c r="K176" s="28">
        <f t="shared" si="46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47">$E178*F178</f>
        <v>1380.75</v>
      </c>
      <c r="J178" s="28">
        <f t="shared" si="47"/>
        <v>0</v>
      </c>
      <c r="K178" s="28">
        <f t="shared" si="47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47"/>
        <v>74.37</v>
      </c>
      <c r="J179" s="28">
        <f t="shared" si="47"/>
        <v>0</v>
      </c>
      <c r="K179" s="28">
        <f t="shared" si="47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47"/>
        <v>45.19</v>
      </c>
      <c r="J180" s="28">
        <f t="shared" si="47"/>
        <v>0</v>
      </c>
      <c r="K180" s="28">
        <f t="shared" si="47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47"/>
        <v>11.73</v>
      </c>
      <c r="J181" s="28">
        <f t="shared" si="47"/>
        <v>0</v>
      </c>
      <c r="K181" s="28">
        <f t="shared" si="47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47"/>
        <v>1438.95</v>
      </c>
      <c r="J182" s="28">
        <f t="shared" si="47"/>
        <v>0</v>
      </c>
      <c r="K182" s="28">
        <f t="shared" si="47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47"/>
        <v>95.64</v>
      </c>
      <c r="J183" s="28">
        <f t="shared" si="47"/>
        <v>0</v>
      </c>
      <c r="K183" s="28">
        <f t="shared" si="47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47"/>
        <v>230.64</v>
      </c>
      <c r="J184" s="28">
        <f t="shared" si="47"/>
        <v>0</v>
      </c>
      <c r="K184" s="28">
        <f t="shared" si="47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47"/>
        <v>307.66000000000003</v>
      </c>
      <c r="J185" s="28">
        <f t="shared" si="47"/>
        <v>0</v>
      </c>
      <c r="K185" s="28">
        <f t="shared" si="47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47"/>
        <v>195.98</v>
      </c>
      <c r="J186" s="28">
        <f t="shared" si="47"/>
        <v>0</v>
      </c>
      <c r="K186" s="28">
        <f t="shared" si="47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47"/>
        <v>65.16</v>
      </c>
      <c r="J187" s="28">
        <f t="shared" si="47"/>
        <v>0</v>
      </c>
      <c r="K187" s="28">
        <f t="shared" si="47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47"/>
        <v>301.19</v>
      </c>
      <c r="J188" s="28">
        <f t="shared" si="47"/>
        <v>0</v>
      </c>
      <c r="K188" s="28">
        <f t="shared" si="47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47"/>
        <v>80.14</v>
      </c>
      <c r="J189" s="28">
        <f t="shared" si="47"/>
        <v>0</v>
      </c>
      <c r="K189" s="28">
        <f t="shared" si="47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47"/>
        <v>41.3</v>
      </c>
      <c r="J190" s="28">
        <f t="shared" si="47"/>
        <v>0</v>
      </c>
      <c r="K190" s="28">
        <f t="shared" si="47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47"/>
        <v>56.5</v>
      </c>
      <c r="J191" s="28">
        <f t="shared" si="47"/>
        <v>0</v>
      </c>
      <c r="K191" s="28">
        <f t="shared" si="47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48">$E193*F193</f>
        <v>135.52000000000001</v>
      </c>
      <c r="J193" s="28">
        <f t="shared" si="48"/>
        <v>0</v>
      </c>
      <c r="K193" s="28">
        <f t="shared" si="48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48"/>
        <v>1265.05</v>
      </c>
      <c r="J194" s="28">
        <f t="shared" si="48"/>
        <v>0</v>
      </c>
      <c r="K194" s="28">
        <f t="shared" si="48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48"/>
        <v>1294.72</v>
      </c>
      <c r="J195" s="28">
        <f t="shared" si="48"/>
        <v>0</v>
      </c>
      <c r="K195" s="28">
        <f t="shared" si="48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48"/>
        <v>6864.26</v>
      </c>
      <c r="J196" s="28">
        <f t="shared" si="48"/>
        <v>0</v>
      </c>
      <c r="K196" s="28">
        <f t="shared" si="48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48"/>
        <v>45.19</v>
      </c>
      <c r="J197" s="28">
        <f t="shared" si="48"/>
        <v>0</v>
      </c>
      <c r="K197" s="28">
        <f t="shared" si="48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48"/>
        <v>11.73</v>
      </c>
      <c r="J198" s="28">
        <f t="shared" si="48"/>
        <v>0</v>
      </c>
      <c r="K198" s="28">
        <f t="shared" si="48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48"/>
        <v>82.6</v>
      </c>
      <c r="J199" s="28">
        <f t="shared" si="48"/>
        <v>0</v>
      </c>
      <c r="K199" s="28">
        <f t="shared" si="48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48"/>
        <v>344.07</v>
      </c>
      <c r="J200" s="28">
        <f t="shared" si="48"/>
        <v>0</v>
      </c>
      <c r="K200" s="28">
        <f t="shared" si="48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49">$E202*F202</f>
        <v>4535.9399999999996</v>
      </c>
      <c r="J202" s="28">
        <f t="shared" si="49"/>
        <v>0</v>
      </c>
      <c r="K202" s="28">
        <f t="shared" si="49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49"/>
        <v>629.15</v>
      </c>
      <c r="J203" s="28">
        <f t="shared" si="49"/>
        <v>0</v>
      </c>
      <c r="K203" s="28">
        <f t="shared" si="49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49"/>
        <v>2589.1000000000004</v>
      </c>
      <c r="J204" s="28">
        <f t="shared" si="49"/>
        <v>0</v>
      </c>
      <c r="K204" s="28">
        <f t="shared" si="49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49"/>
        <v>388.8</v>
      </c>
      <c r="J205" s="28">
        <f t="shared" si="49"/>
        <v>0</v>
      </c>
      <c r="K205" s="28">
        <f t="shared" si="49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50">$E207*F207</f>
        <v>2723.04</v>
      </c>
      <c r="J207" s="28">
        <f t="shared" si="50"/>
        <v>0</v>
      </c>
      <c r="K207" s="28">
        <f t="shared" si="50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50"/>
        <v>1292.912</v>
      </c>
      <c r="J208" s="28">
        <f t="shared" si="50"/>
        <v>0</v>
      </c>
      <c r="K208" s="28">
        <f t="shared" si="50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50"/>
        <v>1579.8999999999999</v>
      </c>
      <c r="J209" s="28">
        <f t="shared" si="50"/>
        <v>0</v>
      </c>
      <c r="K209" s="28">
        <f t="shared" si="50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50"/>
        <v>7371.21</v>
      </c>
      <c r="J210" s="28">
        <f t="shared" si="50"/>
        <v>0</v>
      </c>
      <c r="K210" s="28">
        <f t="shared" si="50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50"/>
        <v>5894.83</v>
      </c>
      <c r="J211" s="28">
        <f t="shared" si="50"/>
        <v>0</v>
      </c>
      <c r="K211" s="28">
        <f t="shared" si="50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51">$E213*G213</f>
        <v>0</v>
      </c>
      <c r="K213" s="28">
        <f t="shared" si="51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52">$E214*F214</f>
        <v>54.36</v>
      </c>
      <c r="J214" s="28">
        <f t="shared" si="51"/>
        <v>0</v>
      </c>
      <c r="K214" s="28">
        <f t="shared" si="51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52"/>
        <v>489.79999999999995</v>
      </c>
      <c r="J215" s="28">
        <f t="shared" si="51"/>
        <v>0</v>
      </c>
      <c r="K215" s="28">
        <f t="shared" si="51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53">$E217*G217</f>
        <v>0</v>
      </c>
      <c r="K217" s="28">
        <f t="shared" si="53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54">$E218*F218</f>
        <v>29.96</v>
      </c>
      <c r="J218" s="28">
        <f t="shared" si="53"/>
        <v>0</v>
      </c>
      <c r="K218" s="28">
        <f t="shared" si="53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54"/>
        <v>35.880000000000003</v>
      </c>
      <c r="J219" s="28">
        <f t="shared" si="53"/>
        <v>0</v>
      </c>
      <c r="K219" s="28">
        <f t="shared" si="53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54"/>
        <v>58.95</v>
      </c>
      <c r="J220" s="28">
        <f t="shared" si="53"/>
        <v>0</v>
      </c>
      <c r="K220" s="28">
        <f t="shared" si="53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54"/>
        <v>158.19999999999999</v>
      </c>
      <c r="J221" s="28">
        <f t="shared" si="53"/>
        <v>0</v>
      </c>
      <c r="K221" s="28">
        <f t="shared" si="53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54"/>
        <v>31.64</v>
      </c>
      <c r="J222" s="28">
        <f t="shared" si="53"/>
        <v>0</v>
      </c>
      <c r="K222" s="28">
        <f t="shared" si="53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55">$E224*G224</f>
        <v>0</v>
      </c>
      <c r="K224" s="28">
        <f t="shared" si="55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56">$E225*F225</f>
        <v>167.37</v>
      </c>
      <c r="J225" s="28">
        <f t="shared" si="55"/>
        <v>0</v>
      </c>
      <c r="K225" s="28">
        <f t="shared" si="55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56"/>
        <v>624.68500000000006</v>
      </c>
      <c r="J226" s="28">
        <f t="shared" si="55"/>
        <v>0</v>
      </c>
      <c r="K226" s="28">
        <f t="shared" si="55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56"/>
        <v>200.67060000000001</v>
      </c>
      <c r="J227" s="28">
        <f t="shared" si="55"/>
        <v>0</v>
      </c>
      <c r="K227" s="28">
        <f t="shared" si="55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56"/>
        <v>40.371600000000001</v>
      </c>
      <c r="J228" s="28">
        <f t="shared" si="55"/>
        <v>0</v>
      </c>
      <c r="K228" s="28">
        <f t="shared" si="55"/>
        <v>0</v>
      </c>
      <c r="L228" s="4"/>
    </row>
    <row r="229" spans="2:12" s="5" customFormat="1" ht="15">
      <c r="B229" s="115" t="s">
        <v>439</v>
      </c>
      <c r="C229" s="116"/>
      <c r="D229" s="116"/>
      <c r="E229" s="116"/>
      <c r="F229" s="116"/>
      <c r="G229" s="116"/>
      <c r="H229" s="117"/>
      <c r="I229" s="66">
        <f>SUM(I223+I216+I212+I155+I105+I86+I56+I52+I48+I32+I25+I20+I11)</f>
        <v>565955.96719999996</v>
      </c>
      <c r="J229" s="66">
        <f>SUM(J223+J216+J212+J155+J105+J86+J56+J52+J48+J32+J20+J11)</f>
        <v>53017.247212500006</v>
      </c>
      <c r="K229" s="66">
        <f>SUM(K223+K216+K212+K155+K105+K86+K56+K52+K48+K32+K25+K20+K11)</f>
        <v>58315.137212500005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0.10303829377576357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1" priority="3">
      <formula>LEN($B11)=1</formula>
    </cfRule>
  </conditionalFormatting>
  <conditionalFormatting sqref="B85:K228">
    <cfRule type="expression" dxfId="10" priority="1">
      <formula>LEN($B85)=1</formula>
    </cfRule>
  </conditionalFormatting>
  <conditionalFormatting sqref="E84:K84">
    <cfRule type="expression" dxfId="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2DDD-691D-4D36-998A-EBA334DE9AA8}">
  <sheetPr>
    <pageSetUpPr fitToPage="1"/>
  </sheetPr>
  <dimension ref="A2:AN222"/>
  <sheetViews>
    <sheetView view="pageBreakPreview" topLeftCell="A57" zoomScale="70" zoomScaleNormal="100" zoomScaleSheetLayoutView="70" workbookViewId="0">
      <selection activeCell="K46" sqref="K4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64.28515625" style="95" customWidth="1"/>
    <col min="11" max="16384" width="9.140625" style="5"/>
  </cols>
  <sheetData>
    <row r="2" spans="1:40" ht="15">
      <c r="A2" s="121" t="s">
        <v>477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40" ht="15">
      <c r="A3" s="73" t="s">
        <v>15</v>
      </c>
      <c r="B3" s="74" t="s">
        <v>441</v>
      </c>
      <c r="C3" s="73" t="s">
        <v>17</v>
      </c>
      <c r="D3" s="123" t="s">
        <v>442</v>
      </c>
      <c r="E3" s="123"/>
      <c r="F3" s="123"/>
      <c r="G3" s="123"/>
      <c r="H3" s="123"/>
      <c r="I3" s="123"/>
      <c r="J3" s="123"/>
    </row>
    <row r="4" spans="1:40">
      <c r="A4" s="75">
        <v>1</v>
      </c>
      <c r="B4" s="76" t="s">
        <v>443</v>
      </c>
      <c r="C4" s="77"/>
      <c r="D4" s="124"/>
      <c r="E4" s="124"/>
      <c r="F4" s="124"/>
      <c r="G4" s="124"/>
      <c r="H4" s="124"/>
      <c r="I4" s="124"/>
      <c r="J4" s="124"/>
    </row>
    <row r="5" spans="1:40">
      <c r="A5" s="78" t="s">
        <v>25</v>
      </c>
      <c r="B5" s="79" t="s">
        <v>26</v>
      </c>
      <c r="C5" s="80" t="s">
        <v>27</v>
      </c>
      <c r="D5" s="124" t="s">
        <v>444</v>
      </c>
      <c r="E5" s="124"/>
      <c r="F5" s="124"/>
      <c r="G5" s="124"/>
      <c r="H5" s="124"/>
      <c r="I5" s="124"/>
      <c r="J5" s="124"/>
    </row>
    <row r="6" spans="1:40" ht="42.75">
      <c r="A6" s="78" t="s">
        <v>28</v>
      </c>
      <c r="B6" s="79" t="s">
        <v>29</v>
      </c>
      <c r="C6" s="80" t="s">
        <v>27</v>
      </c>
      <c r="D6" s="124" t="s">
        <v>445</v>
      </c>
      <c r="E6" s="124"/>
      <c r="F6" s="124"/>
      <c r="G6" s="124"/>
      <c r="H6" s="124"/>
      <c r="I6" s="124"/>
      <c r="J6" s="124"/>
    </row>
    <row r="7" spans="1:40" ht="28.5">
      <c r="A7" s="78" t="s">
        <v>30</v>
      </c>
      <c r="B7" s="81" t="s">
        <v>446</v>
      </c>
      <c r="C7" s="80" t="s">
        <v>27</v>
      </c>
      <c r="D7" s="124" t="s">
        <v>478</v>
      </c>
      <c r="E7" s="124"/>
      <c r="F7" s="124"/>
      <c r="G7" s="124"/>
      <c r="H7" s="124"/>
      <c r="I7" s="124"/>
      <c r="J7" s="124"/>
      <c r="K7" s="5">
        <f>24.3*2</f>
        <v>48.6</v>
      </c>
    </row>
    <row r="8" spans="1:40" ht="28.5">
      <c r="A8" s="78" t="s">
        <v>32</v>
      </c>
      <c r="B8" s="81" t="s">
        <v>447</v>
      </c>
      <c r="C8" s="80" t="s">
        <v>27</v>
      </c>
      <c r="D8" s="124" t="s">
        <v>479</v>
      </c>
      <c r="E8" s="124"/>
      <c r="F8" s="124"/>
      <c r="G8" s="124"/>
      <c r="H8" s="124"/>
      <c r="I8" s="124"/>
      <c r="J8" s="124"/>
      <c r="K8" s="5">
        <f>'[1]BM 02'!F15</f>
        <v>829.73</v>
      </c>
    </row>
    <row r="9" spans="1:40" ht="28.5">
      <c r="A9" s="78" t="s">
        <v>34</v>
      </c>
      <c r="B9" s="79" t="s">
        <v>35</v>
      </c>
      <c r="C9" s="80" t="s">
        <v>36</v>
      </c>
      <c r="D9" s="124" t="s">
        <v>480</v>
      </c>
      <c r="E9" s="124"/>
      <c r="F9" s="124"/>
      <c r="G9" s="124"/>
      <c r="H9" s="124"/>
      <c r="I9" s="124"/>
      <c r="J9" s="124"/>
      <c r="K9" s="5">
        <v>1</v>
      </c>
    </row>
    <row r="10" spans="1:40" ht="15">
      <c r="A10" s="78" t="s">
        <v>37</v>
      </c>
      <c r="B10" s="79" t="s">
        <v>38</v>
      </c>
      <c r="C10" s="80" t="s">
        <v>36</v>
      </c>
      <c r="D10" s="124" t="s">
        <v>480</v>
      </c>
      <c r="E10" s="124"/>
      <c r="F10" s="124"/>
      <c r="G10" s="124"/>
      <c r="H10" s="124"/>
      <c r="I10" s="124"/>
      <c r="J10" s="124"/>
      <c r="K10" s="5">
        <v>1</v>
      </c>
    </row>
    <row r="11" spans="1:40" ht="28.5">
      <c r="A11" s="78" t="s">
        <v>39</v>
      </c>
      <c r="B11" s="81" t="s">
        <v>40</v>
      </c>
      <c r="C11" s="80" t="s">
        <v>27</v>
      </c>
      <c r="D11" s="124" t="s">
        <v>481</v>
      </c>
      <c r="E11" s="124"/>
      <c r="F11" s="124"/>
      <c r="G11" s="124"/>
      <c r="H11" s="124"/>
      <c r="I11" s="124"/>
      <c r="J11" s="124"/>
      <c r="K11" s="5">
        <v>10</v>
      </c>
    </row>
    <row r="12" spans="1:40" ht="42.75">
      <c r="A12" s="78" t="s">
        <v>41</v>
      </c>
      <c r="B12" s="81" t="s">
        <v>448</v>
      </c>
      <c r="C12" s="80" t="s">
        <v>27</v>
      </c>
      <c r="D12" s="124" t="s">
        <v>482</v>
      </c>
      <c r="E12" s="124"/>
      <c r="F12" s="124"/>
      <c r="G12" s="124"/>
      <c r="H12" s="124"/>
      <c r="I12" s="124"/>
      <c r="J12" s="124"/>
      <c r="K12" s="5">
        <v>40</v>
      </c>
    </row>
    <row r="13" spans="1:40">
      <c r="A13" s="75">
        <v>2</v>
      </c>
      <c r="B13" s="76" t="str">
        <f>[2]Planilha!$B$21</f>
        <v>MOVIMENTO DE TERRA</v>
      </c>
      <c r="C13" s="77"/>
      <c r="D13" s="124"/>
      <c r="E13" s="124"/>
      <c r="F13" s="124"/>
      <c r="G13" s="124"/>
      <c r="H13" s="124"/>
      <c r="I13" s="124"/>
      <c r="J13" s="124"/>
    </row>
    <row r="14" spans="1:40" ht="156.75" customHeight="1">
      <c r="A14" s="78" t="s">
        <v>43</v>
      </c>
      <c r="B14" s="81" t="s">
        <v>44</v>
      </c>
      <c r="C14" s="80" t="s">
        <v>45</v>
      </c>
      <c r="D14" s="131" t="s">
        <v>483</v>
      </c>
      <c r="E14" s="132"/>
      <c r="F14" s="132"/>
      <c r="G14" s="132"/>
      <c r="H14" s="132"/>
      <c r="I14" s="132"/>
      <c r="J14" s="133"/>
      <c r="K14" s="97">
        <f>(L14+M14+N14+O14+P14+Q14+R14+S14+T14+U14)</f>
        <v>35.21125</v>
      </c>
      <c r="L14" s="98">
        <f>1.15*1.05*7*0.85</f>
        <v>7.1846250000000005</v>
      </c>
      <c r="M14" s="5">
        <f>1*0.9*6*0.85</f>
        <v>4.59</v>
      </c>
      <c r="N14" s="97">
        <f>1.25*1.15*2*0.85</f>
        <v>2.4437500000000001</v>
      </c>
      <c r="O14" s="99">
        <f>1.05*0.95*3*0.85</f>
        <v>2.5436249999999996</v>
      </c>
      <c r="P14" s="99">
        <f>0.95*0.85*6*0.85</f>
        <v>4.1182499999999997</v>
      </c>
      <c r="Q14" s="99">
        <f>0.7*0.6*2*0.85</f>
        <v>0.71399999999999997</v>
      </c>
      <c r="R14" s="99">
        <f>0.9*0.8*12*0.85</f>
        <v>7.3440000000000003</v>
      </c>
      <c r="S14" s="99">
        <f>1*1.1*5*0.85</f>
        <v>4.6749999999999998</v>
      </c>
      <c r="T14" s="97">
        <f>1.2*1.1*1*0.85</f>
        <v>1.1220000000000001</v>
      </c>
      <c r="U14" s="99">
        <f>0.8*0.7*0.85</f>
        <v>0.47599999999999992</v>
      </c>
    </row>
    <row r="15" spans="1:40" ht="397.5" customHeight="1">
      <c r="A15" s="78" t="s">
        <v>46</v>
      </c>
      <c r="B15" s="81" t="s">
        <v>47</v>
      </c>
      <c r="C15" s="80" t="s">
        <v>45</v>
      </c>
      <c r="D15" s="134" t="s">
        <v>484</v>
      </c>
      <c r="E15" s="135"/>
      <c r="F15" s="135"/>
      <c r="G15" s="135"/>
      <c r="H15" s="135"/>
      <c r="I15" s="135"/>
      <c r="J15" s="136"/>
      <c r="K15" s="97">
        <f>K14-V15-K27-AN15</f>
        <v>21.821000000000002</v>
      </c>
      <c r="L15" s="5">
        <f>7*0.29</f>
        <v>2.0299999999999998</v>
      </c>
      <c r="M15" s="5">
        <f>1*0.9*0.25*6</f>
        <v>1.35</v>
      </c>
      <c r="N15" s="97">
        <f>0.373*2</f>
        <v>0.746</v>
      </c>
      <c r="O15" s="97">
        <f>1.05*0.95*0.25*3</f>
        <v>0.74812499999999993</v>
      </c>
      <c r="P15" s="5">
        <f>0.32</f>
        <v>0.32</v>
      </c>
      <c r="Q15" s="5">
        <f>0.8*0.7*0.25</f>
        <v>0.13999999999999999</v>
      </c>
      <c r="R15" s="97">
        <f>0.95*0.85*0.25*6</f>
        <v>1.2112499999999999</v>
      </c>
      <c r="S15" s="5">
        <f>0.7*0.6*0.25*2</f>
        <v>0.21</v>
      </c>
      <c r="T15" s="5">
        <f>0.9*0.8*0.25*12</f>
        <v>2.16</v>
      </c>
      <c r="U15" s="97">
        <f>0.265*5</f>
        <v>1.3250000000000002</v>
      </c>
      <c r="V15" s="97">
        <f>L15+M15+N15+O15+P15+Q15+R15+S15+T15+U15</f>
        <v>10.240375</v>
      </c>
      <c r="W15" s="97">
        <f>0.25*0.2*0.5</f>
        <v>2.5000000000000001E-2</v>
      </c>
      <c r="X15" s="97">
        <f>0.2*0.3*0.5*2</f>
        <v>0.06</v>
      </c>
      <c r="Y15" s="97">
        <f>0.15*0.25*0.5*4</f>
        <v>7.4999999999999997E-2</v>
      </c>
      <c r="Z15" s="97">
        <f>0.2*0.3*0.5*2</f>
        <v>0.06</v>
      </c>
      <c r="AA15" s="97">
        <f>0.15*0.25*0.55*5</f>
        <v>0.10312500000000001</v>
      </c>
      <c r="AB15" s="97">
        <f>0.2*0.3*0.55</f>
        <v>3.3000000000000002E-2</v>
      </c>
      <c r="AC15" s="99">
        <f>0.15*0.25*0.45</f>
        <v>1.6875000000000001E-2</v>
      </c>
      <c r="AD15" s="99">
        <f>0.2*0.3*0.45</f>
        <v>2.7E-2</v>
      </c>
      <c r="AE15" s="97">
        <f>0.15*0.3*0.55*2</f>
        <v>4.9500000000000002E-2</v>
      </c>
      <c r="AF15" s="97">
        <f>0.2*0.3*0.55</f>
        <v>3.3000000000000002E-2</v>
      </c>
      <c r="AG15" s="99">
        <f>0.2*0.3*0.55</f>
        <v>3.3000000000000002E-2</v>
      </c>
      <c r="AH15" s="5">
        <f>0.2*0.3*0.5</f>
        <v>0.03</v>
      </c>
      <c r="AI15" s="97">
        <f>0.15*0.25*0.55</f>
        <v>2.0625000000000001E-2</v>
      </c>
      <c r="AJ15" s="97">
        <f>0.15*0.25*0.55*8</f>
        <v>0.16500000000000001</v>
      </c>
      <c r="AK15" s="97">
        <f>0.15*0.25*0.55*12</f>
        <v>0.2475</v>
      </c>
      <c r="AL15" s="97">
        <f>0.15*0.25*0.5*4</f>
        <v>7.4999999999999997E-2</v>
      </c>
      <c r="AM15" s="97">
        <f>0.2*0.25*0.5</f>
        <v>2.5000000000000001E-2</v>
      </c>
      <c r="AN15" s="97">
        <f>W15+Y15+Z15+AA15+AB15+AC15+AD15+AF15+AE15+AG15+AH15+AI15+AJ15+AK15+AL15+AM15+X15</f>
        <v>1.0786249999999999</v>
      </c>
    </row>
    <row r="16" spans="1:40" ht="28.5">
      <c r="A16" s="78" t="s">
        <v>48</v>
      </c>
      <c r="B16" s="81" t="s">
        <v>49</v>
      </c>
      <c r="C16" s="80" t="s">
        <v>45</v>
      </c>
      <c r="D16" s="124" t="s">
        <v>485</v>
      </c>
      <c r="E16" s="124"/>
      <c r="F16" s="124"/>
      <c r="G16" s="124"/>
      <c r="H16" s="124"/>
      <c r="I16" s="124"/>
      <c r="J16" s="124"/>
    </row>
    <row r="17" spans="1:22" ht="28.5">
      <c r="A17" s="78" t="s">
        <v>50</v>
      </c>
      <c r="B17" s="81" t="s">
        <v>449</v>
      </c>
      <c r="C17" s="80" t="s">
        <v>45</v>
      </c>
      <c r="D17" s="124" t="s">
        <v>485</v>
      </c>
      <c r="E17" s="124"/>
      <c r="F17" s="124"/>
      <c r="G17" s="124"/>
      <c r="H17" s="124"/>
      <c r="I17" s="124"/>
      <c r="J17" s="124"/>
    </row>
    <row r="18" spans="1:22">
      <c r="A18" s="75">
        <v>3</v>
      </c>
      <c r="B18" s="76" t="str">
        <f>[2]Planilha!$B$26</f>
        <v>COBERTURA</v>
      </c>
      <c r="C18" s="77"/>
      <c r="D18" s="124"/>
      <c r="E18" s="124"/>
      <c r="F18" s="124"/>
      <c r="G18" s="124"/>
      <c r="H18" s="124"/>
      <c r="I18" s="124"/>
      <c r="J18" s="124"/>
    </row>
    <row r="19" spans="1:22" ht="28.5">
      <c r="A19" s="78" t="s">
        <v>52</v>
      </c>
      <c r="B19" s="81" t="s">
        <v>53</v>
      </c>
      <c r="C19" s="80" t="s">
        <v>27</v>
      </c>
      <c r="D19" s="124"/>
      <c r="E19" s="124"/>
      <c r="F19" s="124"/>
      <c r="G19" s="124"/>
      <c r="H19" s="124"/>
      <c r="I19" s="124"/>
      <c r="J19" s="124"/>
    </row>
    <row r="20" spans="1:22" ht="28.5">
      <c r="A20" s="78" t="s">
        <v>54</v>
      </c>
      <c r="B20" s="81" t="s">
        <v>55</v>
      </c>
      <c r="C20" s="80" t="s">
        <v>27</v>
      </c>
      <c r="D20" s="124"/>
      <c r="E20" s="124"/>
      <c r="F20" s="124"/>
      <c r="G20" s="124"/>
      <c r="H20" s="124"/>
      <c r="I20" s="124"/>
      <c r="J20" s="124"/>
    </row>
    <row r="21" spans="1:22">
      <c r="A21" s="78" t="s">
        <v>56</v>
      </c>
      <c r="B21" s="79" t="s">
        <v>57</v>
      </c>
      <c r="C21" s="80" t="s">
        <v>27</v>
      </c>
      <c r="D21" s="124"/>
      <c r="E21" s="124"/>
      <c r="F21" s="124"/>
      <c r="G21" s="124"/>
      <c r="H21" s="124"/>
      <c r="I21" s="124"/>
      <c r="J21" s="124"/>
    </row>
    <row r="22" spans="1:22" ht="28.5">
      <c r="A22" s="78" t="s">
        <v>58</v>
      </c>
      <c r="B22" s="81" t="s">
        <v>450</v>
      </c>
      <c r="C22" s="80" t="s">
        <v>60</v>
      </c>
      <c r="D22" s="124"/>
      <c r="E22" s="124"/>
      <c r="F22" s="124"/>
      <c r="G22" s="124"/>
      <c r="H22" s="124"/>
      <c r="I22" s="124"/>
      <c r="J22" s="124"/>
    </row>
    <row r="23" spans="1:22" ht="28.5">
      <c r="A23" s="78" t="s">
        <v>61</v>
      </c>
      <c r="B23" s="81" t="s">
        <v>62</v>
      </c>
      <c r="C23" s="80" t="s">
        <v>60</v>
      </c>
      <c r="D23" s="124"/>
      <c r="E23" s="124"/>
      <c r="F23" s="124"/>
      <c r="G23" s="124"/>
      <c r="H23" s="124"/>
      <c r="I23" s="124"/>
      <c r="J23" s="124"/>
    </row>
    <row r="24" spans="1:22" ht="28.5">
      <c r="A24" s="78" t="s">
        <v>63</v>
      </c>
      <c r="B24" s="81" t="s">
        <v>64</v>
      </c>
      <c r="C24" s="80" t="s">
        <v>60</v>
      </c>
      <c r="D24" s="124"/>
      <c r="E24" s="124"/>
      <c r="F24" s="124"/>
      <c r="G24" s="124"/>
      <c r="H24" s="124"/>
      <c r="I24" s="124"/>
      <c r="J24" s="124"/>
    </row>
    <row r="25" spans="1:22">
      <c r="A25" s="75">
        <v>4</v>
      </c>
      <c r="B25" s="76" t="s">
        <v>65</v>
      </c>
      <c r="C25" s="77"/>
      <c r="D25" s="124"/>
      <c r="E25" s="124"/>
      <c r="F25" s="124"/>
      <c r="G25" s="124"/>
      <c r="H25" s="124"/>
      <c r="I25" s="124"/>
      <c r="J25" s="124"/>
    </row>
    <row r="26" spans="1:22" ht="15">
      <c r="A26" s="73" t="s">
        <v>66</v>
      </c>
      <c r="B26" s="82" t="s">
        <v>451</v>
      </c>
      <c r="C26" s="74"/>
      <c r="D26" s="124"/>
      <c r="E26" s="124"/>
      <c r="F26" s="124"/>
      <c r="G26" s="124"/>
      <c r="H26" s="124"/>
      <c r="I26" s="124"/>
      <c r="J26" s="124"/>
    </row>
    <row r="27" spans="1:22" ht="186" customHeight="1">
      <c r="A27" s="78" t="s">
        <v>67</v>
      </c>
      <c r="B27" s="100" t="s">
        <v>68</v>
      </c>
      <c r="C27" s="101" t="s">
        <v>45</v>
      </c>
      <c r="D27" s="128" t="s">
        <v>486</v>
      </c>
      <c r="E27" s="129"/>
      <c r="F27" s="129"/>
      <c r="G27" s="129"/>
      <c r="H27" s="129"/>
      <c r="I27" s="129"/>
      <c r="J27" s="130"/>
      <c r="K27" s="97">
        <f>(L27+M27+N27+O27+P27+Q27+R27+S27+T27+U27)</f>
        <v>2.07125</v>
      </c>
      <c r="L27" s="98">
        <f>1.15*1.05*7*0.05</f>
        <v>0.42262500000000003</v>
      </c>
      <c r="M27" s="5">
        <f>1*0.9*6*0.05</f>
        <v>0.27</v>
      </c>
      <c r="N27" s="97">
        <f>1.25*1.15*2*0.05</f>
        <v>0.14375000000000002</v>
      </c>
      <c r="O27" s="99">
        <f>1.05*0.95*3*0.05</f>
        <v>0.14962499999999998</v>
      </c>
      <c r="P27" s="99">
        <f>0.95*0.85*6*0.05</f>
        <v>0.24224999999999999</v>
      </c>
      <c r="Q27" s="99">
        <f>0.7*0.6*2*0.05</f>
        <v>4.2000000000000003E-2</v>
      </c>
      <c r="R27" s="99">
        <f>0.9*0.8*12*0.05</f>
        <v>0.43200000000000005</v>
      </c>
      <c r="S27" s="99">
        <f>1*1.1*5*0.05</f>
        <v>0.27500000000000002</v>
      </c>
      <c r="T27" s="97">
        <f>1.2*1.1*1*0.05</f>
        <v>6.6000000000000003E-2</v>
      </c>
      <c r="U27" s="99">
        <f>0.8*0.7*0.05</f>
        <v>2.7999999999999997E-2</v>
      </c>
      <c r="V27" s="99"/>
    </row>
    <row r="28" spans="1:22" ht="47.25" customHeight="1">
      <c r="A28" s="78" t="s">
        <v>69</v>
      </c>
      <c r="B28" s="100" t="s">
        <v>70</v>
      </c>
      <c r="C28" s="101" t="s">
        <v>27</v>
      </c>
      <c r="D28" s="128" t="s">
        <v>487</v>
      </c>
      <c r="E28" s="129"/>
      <c r="F28" s="129"/>
      <c r="G28" s="129"/>
      <c r="H28" s="129"/>
      <c r="I28" s="129"/>
      <c r="J28" s="130"/>
      <c r="K28" s="5">
        <f>212.53</f>
        <v>212.53</v>
      </c>
    </row>
    <row r="29" spans="1:22" ht="55.5" customHeight="1">
      <c r="A29" s="78" t="s">
        <v>71</v>
      </c>
      <c r="B29" s="100" t="s">
        <v>72</v>
      </c>
      <c r="C29" s="101" t="s">
        <v>73</v>
      </c>
      <c r="D29" s="128" t="s">
        <v>488</v>
      </c>
      <c r="E29" s="129"/>
      <c r="F29" s="129"/>
      <c r="G29" s="129"/>
      <c r="H29" s="129"/>
      <c r="I29" s="129"/>
      <c r="J29" s="130"/>
      <c r="K29" s="5">
        <f xml:space="preserve"> 124.9 + 501.1 + 227 + 159.3 + 102</f>
        <v>1114.3</v>
      </c>
    </row>
    <row r="30" spans="1:22" ht="46.5" customHeight="1">
      <c r="A30" s="78" t="s">
        <v>74</v>
      </c>
      <c r="B30" s="102" t="s">
        <v>75</v>
      </c>
      <c r="C30" s="101" t="s">
        <v>73</v>
      </c>
      <c r="D30" s="127" t="s">
        <v>489</v>
      </c>
      <c r="E30" s="127"/>
      <c r="F30" s="127"/>
      <c r="G30" s="127"/>
      <c r="H30" s="127"/>
      <c r="I30" s="127"/>
      <c r="J30" s="127"/>
      <c r="K30" s="5">
        <f>225.7</f>
        <v>225.7</v>
      </c>
      <c r="M30" s="5">
        <f>K30*0.9</f>
        <v>203.13</v>
      </c>
    </row>
    <row r="31" spans="1:22" ht="45.75" customHeight="1">
      <c r="A31" s="78" t="s">
        <v>76</v>
      </c>
      <c r="B31" s="100" t="s">
        <v>77</v>
      </c>
      <c r="C31" s="101" t="s">
        <v>45</v>
      </c>
      <c r="D31" s="127" t="s">
        <v>490</v>
      </c>
      <c r="E31" s="127"/>
      <c r="F31" s="127"/>
      <c r="G31" s="127"/>
      <c r="H31" s="127"/>
      <c r="I31" s="127"/>
      <c r="J31" s="127"/>
      <c r="K31" s="5">
        <f>20</f>
        <v>20</v>
      </c>
    </row>
    <row r="32" spans="1:22" ht="15">
      <c r="A32" s="73" t="s">
        <v>78</v>
      </c>
      <c r="B32" s="82" t="s">
        <v>65</v>
      </c>
      <c r="C32" s="74"/>
      <c r="D32" s="124"/>
      <c r="E32" s="124"/>
      <c r="F32" s="124"/>
      <c r="G32" s="124"/>
      <c r="H32" s="124"/>
      <c r="I32" s="124"/>
      <c r="J32" s="124"/>
    </row>
    <row r="33" spans="1:12" ht="57">
      <c r="A33" s="78" t="s">
        <v>79</v>
      </c>
      <c r="B33" s="83" t="s">
        <v>80</v>
      </c>
      <c r="C33" s="80" t="s">
        <v>27</v>
      </c>
      <c r="D33" s="124"/>
      <c r="E33" s="124"/>
      <c r="F33" s="124"/>
      <c r="G33" s="124"/>
      <c r="H33" s="124"/>
      <c r="I33" s="124"/>
      <c r="J33" s="124"/>
    </row>
    <row r="34" spans="1:12" ht="28.5">
      <c r="A34" s="78" t="s">
        <v>81</v>
      </c>
      <c r="B34" s="83" t="s">
        <v>72</v>
      </c>
      <c r="C34" s="80" t="s">
        <v>73</v>
      </c>
      <c r="D34" s="124"/>
      <c r="E34" s="124"/>
      <c r="F34" s="124"/>
      <c r="G34" s="124"/>
      <c r="H34" s="124"/>
      <c r="I34" s="124"/>
      <c r="J34" s="124"/>
    </row>
    <row r="35" spans="1:12" ht="28.5">
      <c r="A35" s="78" t="s">
        <v>82</v>
      </c>
      <c r="B35" s="84" t="s">
        <v>452</v>
      </c>
      <c r="C35" s="80" t="s">
        <v>73</v>
      </c>
      <c r="D35" s="124"/>
      <c r="E35" s="124"/>
      <c r="F35" s="124"/>
      <c r="G35" s="124"/>
      <c r="H35" s="124"/>
      <c r="I35" s="124"/>
      <c r="J35" s="124"/>
    </row>
    <row r="36" spans="1:12" ht="28.5">
      <c r="A36" s="78" t="s">
        <v>83</v>
      </c>
      <c r="B36" s="83" t="s">
        <v>84</v>
      </c>
      <c r="C36" s="80" t="s">
        <v>45</v>
      </c>
      <c r="D36" s="124"/>
      <c r="E36" s="124"/>
      <c r="F36" s="124"/>
      <c r="G36" s="124"/>
      <c r="H36" s="124"/>
      <c r="I36" s="124"/>
      <c r="J36" s="124"/>
    </row>
    <row r="37" spans="1:12" ht="28.5">
      <c r="A37" s="78" t="s">
        <v>85</v>
      </c>
      <c r="B37" s="84" t="s">
        <v>453</v>
      </c>
      <c r="C37" s="80" t="s">
        <v>45</v>
      </c>
      <c r="D37" s="124"/>
      <c r="E37" s="124"/>
      <c r="F37" s="124"/>
      <c r="G37" s="124"/>
      <c r="H37" s="124"/>
      <c r="I37" s="124"/>
      <c r="J37" s="124"/>
    </row>
    <row r="38" spans="1:12" ht="42.75">
      <c r="A38" s="78" t="s">
        <v>87</v>
      </c>
      <c r="B38" s="84" t="s">
        <v>88</v>
      </c>
      <c r="C38" s="80" t="s">
        <v>27</v>
      </c>
      <c r="D38" s="124"/>
      <c r="E38" s="124"/>
      <c r="F38" s="124"/>
      <c r="G38" s="124"/>
      <c r="H38" s="124"/>
      <c r="I38" s="124"/>
      <c r="J38" s="124"/>
    </row>
    <row r="39" spans="1:12" ht="42.75">
      <c r="A39" s="78" t="s">
        <v>89</v>
      </c>
      <c r="B39" s="84" t="s">
        <v>90</v>
      </c>
      <c r="C39" s="80" t="s">
        <v>27</v>
      </c>
      <c r="D39" s="124"/>
      <c r="E39" s="124"/>
      <c r="F39" s="124"/>
      <c r="G39" s="124"/>
      <c r="H39" s="124"/>
      <c r="I39" s="124"/>
      <c r="J39" s="124"/>
    </row>
    <row r="40" spans="1:12" ht="42.75">
      <c r="A40" s="78" t="s">
        <v>91</v>
      </c>
      <c r="B40" s="83" t="s">
        <v>92</v>
      </c>
      <c r="C40" s="80" t="s">
        <v>60</v>
      </c>
      <c r="D40" s="124"/>
      <c r="E40" s="124"/>
      <c r="F40" s="124"/>
      <c r="G40" s="124"/>
      <c r="H40" s="124"/>
      <c r="I40" s="124"/>
      <c r="J40" s="124"/>
    </row>
    <row r="41" spans="1:12" ht="15">
      <c r="A41" s="75">
        <v>5</v>
      </c>
      <c r="B41" s="85" t="s">
        <v>93</v>
      </c>
      <c r="C41" s="77"/>
      <c r="D41" s="124"/>
      <c r="E41" s="124"/>
      <c r="F41" s="124"/>
      <c r="G41" s="124"/>
      <c r="H41" s="124"/>
      <c r="I41" s="124"/>
      <c r="J41" s="124"/>
    </row>
    <row r="42" spans="1:12" ht="57">
      <c r="A42" s="86" t="s">
        <v>94</v>
      </c>
      <c r="B42" s="79" t="s">
        <v>95</v>
      </c>
      <c r="C42" s="80" t="s">
        <v>27</v>
      </c>
      <c r="D42" s="124"/>
      <c r="E42" s="124"/>
      <c r="F42" s="124"/>
      <c r="G42" s="124"/>
      <c r="H42" s="124"/>
      <c r="I42" s="124"/>
      <c r="J42" s="124"/>
    </row>
    <row r="43" spans="1:12" ht="15">
      <c r="A43" s="73" t="s">
        <v>96</v>
      </c>
      <c r="B43" s="82" t="s">
        <v>97</v>
      </c>
      <c r="C43" s="74"/>
      <c r="D43" s="124"/>
      <c r="E43" s="124"/>
      <c r="F43" s="124"/>
      <c r="G43" s="124"/>
      <c r="H43" s="124"/>
      <c r="I43" s="124"/>
      <c r="J43" s="124"/>
    </row>
    <row r="44" spans="1:12" ht="28.5">
      <c r="A44" s="86" t="s">
        <v>98</v>
      </c>
      <c r="B44" s="83" t="s">
        <v>99</v>
      </c>
      <c r="C44" s="80" t="s">
        <v>27</v>
      </c>
      <c r="D44" s="124"/>
      <c r="E44" s="124"/>
      <c r="F44" s="124"/>
      <c r="G44" s="124"/>
      <c r="H44" s="124"/>
      <c r="I44" s="124"/>
      <c r="J44" s="124"/>
    </row>
    <row r="45" spans="1:12">
      <c r="A45" s="75">
        <v>6</v>
      </c>
      <c r="B45" s="76" t="s">
        <v>100</v>
      </c>
      <c r="C45" s="77"/>
      <c r="D45" s="124"/>
      <c r="E45" s="124"/>
      <c r="F45" s="124"/>
      <c r="G45" s="124"/>
      <c r="H45" s="124"/>
      <c r="I45" s="124"/>
      <c r="J45" s="124"/>
    </row>
    <row r="46" spans="1:12" ht="89.25" customHeight="1">
      <c r="A46" s="86" t="s">
        <v>101</v>
      </c>
      <c r="B46" s="102" t="s">
        <v>102</v>
      </c>
      <c r="C46" s="87" t="s">
        <v>27</v>
      </c>
      <c r="D46" s="127" t="s">
        <v>491</v>
      </c>
      <c r="E46" s="127"/>
      <c r="F46" s="127"/>
      <c r="G46" s="127"/>
      <c r="H46" s="127"/>
      <c r="I46" s="127"/>
      <c r="J46" s="127"/>
      <c r="K46" s="97">
        <f>L46*0.65</f>
        <v>150.47066666666666</v>
      </c>
      <c r="L46" s="97">
        <f>(20-V15-AN15)/(0.15*0.25)</f>
        <v>231.49333333333331</v>
      </c>
    </row>
    <row r="47" spans="1:12" ht="28.5">
      <c r="A47" s="86" t="s">
        <v>103</v>
      </c>
      <c r="B47" s="81" t="s">
        <v>104</v>
      </c>
      <c r="C47" s="87" t="s">
        <v>27</v>
      </c>
      <c r="D47" s="124"/>
      <c r="E47" s="124"/>
      <c r="F47" s="124"/>
      <c r="G47" s="124"/>
      <c r="H47" s="124"/>
      <c r="I47" s="124"/>
      <c r="J47" s="124"/>
    </row>
    <row r="48" spans="1:12" ht="28.5">
      <c r="A48" s="78" t="s">
        <v>105</v>
      </c>
      <c r="B48" s="81" t="s">
        <v>106</v>
      </c>
      <c r="C48" s="87" t="s">
        <v>27</v>
      </c>
      <c r="D48" s="124"/>
      <c r="E48" s="124"/>
      <c r="F48" s="124"/>
      <c r="G48" s="124"/>
      <c r="H48" s="124"/>
      <c r="I48" s="124"/>
      <c r="J48" s="124"/>
    </row>
    <row r="49" spans="1:10">
      <c r="A49" s="75">
        <v>7</v>
      </c>
      <c r="B49" s="76" t="s">
        <v>107</v>
      </c>
      <c r="C49" s="77"/>
      <c r="D49" s="124"/>
      <c r="E49" s="124"/>
      <c r="F49" s="124"/>
      <c r="G49" s="124"/>
      <c r="H49" s="124"/>
      <c r="I49" s="124"/>
      <c r="J49" s="124"/>
    </row>
    <row r="50" spans="1:10" ht="15">
      <c r="A50" s="73" t="s">
        <v>108</v>
      </c>
      <c r="B50" s="82" t="s">
        <v>109</v>
      </c>
      <c r="C50" s="74"/>
      <c r="D50" s="124"/>
      <c r="E50" s="124"/>
      <c r="F50" s="124"/>
      <c r="G50" s="124"/>
      <c r="H50" s="124"/>
      <c r="I50" s="124"/>
      <c r="J50" s="124"/>
    </row>
    <row r="51" spans="1:10" ht="28.5">
      <c r="A51" s="86" t="s">
        <v>110</v>
      </c>
      <c r="B51" s="81" t="s">
        <v>454</v>
      </c>
      <c r="C51" s="80" t="s">
        <v>27</v>
      </c>
      <c r="D51" s="124"/>
      <c r="E51" s="124"/>
      <c r="F51" s="124"/>
      <c r="G51" s="124"/>
      <c r="H51" s="124"/>
      <c r="I51" s="124"/>
      <c r="J51" s="124"/>
    </row>
    <row r="52" spans="1:10" ht="28.5">
      <c r="A52" s="86" t="s">
        <v>112</v>
      </c>
      <c r="B52" s="79" t="s">
        <v>113</v>
      </c>
      <c r="C52" s="80" t="s">
        <v>27</v>
      </c>
      <c r="D52" s="124"/>
      <c r="E52" s="124"/>
      <c r="F52" s="124"/>
      <c r="G52" s="124"/>
      <c r="H52" s="124"/>
      <c r="I52" s="124"/>
      <c r="J52" s="124"/>
    </row>
    <row r="53" spans="1:10" ht="57">
      <c r="A53" s="86" t="s">
        <v>114</v>
      </c>
      <c r="B53" s="79" t="s">
        <v>115</v>
      </c>
      <c r="C53" s="80" t="s">
        <v>27</v>
      </c>
      <c r="D53" s="124"/>
      <c r="E53" s="124"/>
      <c r="F53" s="124"/>
      <c r="G53" s="124"/>
      <c r="H53" s="124"/>
      <c r="I53" s="124"/>
      <c r="J53" s="124"/>
    </row>
    <row r="54" spans="1:10" ht="42.75">
      <c r="A54" s="86" t="s">
        <v>116</v>
      </c>
      <c r="B54" s="79" t="s">
        <v>117</v>
      </c>
      <c r="C54" s="80" t="s">
        <v>27</v>
      </c>
      <c r="D54" s="124"/>
      <c r="E54" s="124"/>
      <c r="F54" s="124"/>
      <c r="G54" s="124"/>
      <c r="H54" s="124"/>
      <c r="I54" s="124"/>
      <c r="J54" s="124"/>
    </row>
    <row r="55" spans="1:10" ht="57">
      <c r="A55" s="86" t="s">
        <v>118</v>
      </c>
      <c r="B55" s="81" t="s">
        <v>119</v>
      </c>
      <c r="C55" s="80" t="s">
        <v>60</v>
      </c>
      <c r="D55" s="124"/>
      <c r="E55" s="124"/>
      <c r="F55" s="124"/>
      <c r="G55" s="124"/>
      <c r="H55" s="124"/>
      <c r="I55" s="124"/>
      <c r="J55" s="124"/>
    </row>
    <row r="56" spans="1:10">
      <c r="A56" s="86" t="s">
        <v>120</v>
      </c>
      <c r="B56" s="79" t="s">
        <v>121</v>
      </c>
      <c r="C56" s="80" t="s">
        <v>27</v>
      </c>
      <c r="D56" s="124"/>
      <c r="E56" s="124"/>
      <c r="F56" s="124"/>
      <c r="G56" s="124"/>
      <c r="H56" s="124"/>
      <c r="I56" s="124"/>
      <c r="J56" s="124"/>
    </row>
    <row r="57" spans="1:10" ht="28.5">
      <c r="A57" s="86" t="s">
        <v>122</v>
      </c>
      <c r="B57" s="81" t="s">
        <v>455</v>
      </c>
      <c r="C57" s="80" t="s">
        <v>60</v>
      </c>
      <c r="D57" s="124"/>
      <c r="E57" s="124"/>
      <c r="F57" s="124"/>
      <c r="G57" s="124"/>
      <c r="H57" s="124"/>
      <c r="I57" s="124"/>
      <c r="J57" s="124"/>
    </row>
    <row r="58" spans="1:10" ht="57">
      <c r="A58" s="86" t="s">
        <v>124</v>
      </c>
      <c r="B58" s="79" t="s">
        <v>125</v>
      </c>
      <c r="C58" s="80" t="s">
        <v>27</v>
      </c>
      <c r="D58" s="124"/>
      <c r="E58" s="124"/>
      <c r="F58" s="124"/>
      <c r="G58" s="124"/>
      <c r="H58" s="124"/>
      <c r="I58" s="124"/>
      <c r="J58" s="124"/>
    </row>
    <row r="59" spans="1:10" ht="42.75">
      <c r="A59" s="86" t="s">
        <v>126</v>
      </c>
      <c r="B59" s="81" t="s">
        <v>127</v>
      </c>
      <c r="C59" s="80" t="s">
        <v>60</v>
      </c>
      <c r="D59" s="124"/>
      <c r="E59" s="124"/>
      <c r="F59" s="124"/>
      <c r="G59" s="124"/>
      <c r="H59" s="124"/>
      <c r="I59" s="124"/>
      <c r="J59" s="124"/>
    </row>
    <row r="60" spans="1:10" ht="28.5">
      <c r="A60" s="86" t="s">
        <v>128</v>
      </c>
      <c r="B60" s="79" t="s">
        <v>129</v>
      </c>
      <c r="C60" s="80" t="s">
        <v>60</v>
      </c>
      <c r="D60" s="124"/>
      <c r="E60" s="124"/>
      <c r="F60" s="124"/>
      <c r="G60" s="124"/>
      <c r="H60" s="124"/>
      <c r="I60" s="124"/>
      <c r="J60" s="124"/>
    </row>
    <row r="61" spans="1:10" ht="15">
      <c r="A61" s="73" t="s">
        <v>130</v>
      </c>
      <c r="B61" s="82" t="s">
        <v>131</v>
      </c>
      <c r="C61" s="74"/>
      <c r="D61" s="124"/>
      <c r="E61" s="124"/>
      <c r="F61" s="124"/>
      <c r="G61" s="124"/>
      <c r="H61" s="124"/>
      <c r="I61" s="124"/>
      <c r="J61" s="124"/>
    </row>
    <row r="62" spans="1:10" ht="28.5">
      <c r="A62" s="86" t="s">
        <v>132</v>
      </c>
      <c r="B62" s="81" t="s">
        <v>133</v>
      </c>
      <c r="C62" s="80" t="s">
        <v>27</v>
      </c>
      <c r="D62" s="124"/>
      <c r="E62" s="124"/>
      <c r="F62" s="124"/>
      <c r="G62" s="124"/>
      <c r="H62" s="124"/>
      <c r="I62" s="124"/>
      <c r="J62" s="124"/>
    </row>
    <row r="63" spans="1:10" ht="42.75">
      <c r="A63" s="86" t="s">
        <v>134</v>
      </c>
      <c r="B63" s="81" t="s">
        <v>456</v>
      </c>
      <c r="C63" s="80" t="s">
        <v>27</v>
      </c>
      <c r="D63" s="124"/>
      <c r="E63" s="124"/>
      <c r="F63" s="124"/>
      <c r="G63" s="124"/>
      <c r="H63" s="124"/>
      <c r="I63" s="124"/>
      <c r="J63" s="124"/>
    </row>
    <row r="64" spans="1:10" ht="28.5">
      <c r="A64" s="86" t="s">
        <v>136</v>
      </c>
      <c r="B64" s="79" t="s">
        <v>137</v>
      </c>
      <c r="C64" s="80" t="s">
        <v>27</v>
      </c>
      <c r="D64" s="124"/>
      <c r="E64" s="124"/>
      <c r="F64" s="124"/>
      <c r="G64" s="124"/>
      <c r="H64" s="124"/>
      <c r="I64" s="124"/>
      <c r="J64" s="124"/>
    </row>
    <row r="65" spans="1:10" ht="57">
      <c r="A65" s="86" t="s">
        <v>138</v>
      </c>
      <c r="B65" s="79" t="s">
        <v>139</v>
      </c>
      <c r="C65" s="80" t="s">
        <v>27</v>
      </c>
      <c r="D65" s="124"/>
      <c r="E65" s="124"/>
      <c r="F65" s="124"/>
      <c r="G65" s="124"/>
      <c r="H65" s="124"/>
      <c r="I65" s="124"/>
      <c r="J65" s="124"/>
    </row>
    <row r="66" spans="1:10" ht="28.5">
      <c r="A66" s="86" t="s">
        <v>140</v>
      </c>
      <c r="B66" s="81" t="s">
        <v>141</v>
      </c>
      <c r="C66" s="80" t="s">
        <v>27</v>
      </c>
      <c r="D66" s="124"/>
      <c r="E66" s="124"/>
      <c r="F66" s="124"/>
      <c r="G66" s="124"/>
      <c r="H66" s="124"/>
      <c r="I66" s="124"/>
      <c r="J66" s="124"/>
    </row>
    <row r="67" spans="1:10" ht="28.5">
      <c r="A67" s="86" t="s">
        <v>142</v>
      </c>
      <c r="B67" s="81" t="s">
        <v>143</v>
      </c>
      <c r="C67" s="80" t="s">
        <v>27</v>
      </c>
      <c r="D67" s="124"/>
      <c r="E67" s="124"/>
      <c r="F67" s="124"/>
      <c r="G67" s="124"/>
      <c r="H67" s="124"/>
      <c r="I67" s="124"/>
      <c r="J67" s="124"/>
    </row>
    <row r="68" spans="1:10">
      <c r="A68" s="86" t="s">
        <v>144</v>
      </c>
      <c r="B68" s="79" t="s">
        <v>145</v>
      </c>
      <c r="C68" s="80" t="s">
        <v>60</v>
      </c>
      <c r="D68" s="124"/>
      <c r="E68" s="124"/>
      <c r="F68" s="124"/>
      <c r="G68" s="124"/>
      <c r="H68" s="124"/>
      <c r="I68" s="124"/>
      <c r="J68" s="124"/>
    </row>
    <row r="69" spans="1:10" ht="28.5">
      <c r="A69" s="86" t="s">
        <v>146</v>
      </c>
      <c r="B69" s="79" t="s">
        <v>147</v>
      </c>
      <c r="C69" s="80" t="s">
        <v>27</v>
      </c>
      <c r="D69" s="124"/>
      <c r="E69" s="124"/>
      <c r="F69" s="124"/>
      <c r="G69" s="124"/>
      <c r="H69" s="124"/>
      <c r="I69" s="124"/>
      <c r="J69" s="124"/>
    </row>
    <row r="70" spans="1:10" ht="15">
      <c r="A70" s="73" t="s">
        <v>148</v>
      </c>
      <c r="B70" s="82" t="s">
        <v>149</v>
      </c>
      <c r="C70" s="74"/>
      <c r="D70" s="124"/>
      <c r="E70" s="124"/>
      <c r="F70" s="124"/>
      <c r="G70" s="124"/>
      <c r="H70" s="124"/>
      <c r="I70" s="124"/>
      <c r="J70" s="124"/>
    </row>
    <row r="71" spans="1:10" ht="28.5">
      <c r="A71" s="86" t="s">
        <v>150</v>
      </c>
      <c r="B71" s="81" t="s">
        <v>457</v>
      </c>
      <c r="C71" s="80" t="s">
        <v>27</v>
      </c>
      <c r="D71" s="124"/>
      <c r="E71" s="124"/>
      <c r="F71" s="124"/>
      <c r="G71" s="124"/>
      <c r="H71" s="124"/>
      <c r="I71" s="124"/>
      <c r="J71" s="124"/>
    </row>
    <row r="72" spans="1:10" ht="28.5">
      <c r="A72" s="86" t="s">
        <v>152</v>
      </c>
      <c r="B72" s="81" t="s">
        <v>153</v>
      </c>
      <c r="C72" s="80" t="s">
        <v>27</v>
      </c>
      <c r="D72" s="124"/>
      <c r="E72" s="124"/>
      <c r="F72" s="124"/>
      <c r="G72" s="124"/>
      <c r="H72" s="124"/>
      <c r="I72" s="124"/>
      <c r="J72" s="124"/>
    </row>
    <row r="73" spans="1:10" ht="28.5">
      <c r="A73" s="86" t="s">
        <v>154</v>
      </c>
      <c r="B73" s="81" t="s">
        <v>155</v>
      </c>
      <c r="C73" s="80" t="s">
        <v>27</v>
      </c>
      <c r="D73" s="124"/>
      <c r="E73" s="124"/>
      <c r="F73" s="124"/>
      <c r="G73" s="124"/>
      <c r="H73" s="124"/>
      <c r="I73" s="124"/>
      <c r="J73" s="124"/>
    </row>
    <row r="74" spans="1:10" ht="28.5">
      <c r="A74" s="86" t="s">
        <v>156</v>
      </c>
      <c r="B74" s="81" t="s">
        <v>143</v>
      </c>
      <c r="C74" s="80" t="s">
        <v>27</v>
      </c>
      <c r="D74" s="124"/>
      <c r="E74" s="124"/>
      <c r="F74" s="124"/>
      <c r="G74" s="124"/>
      <c r="H74" s="124"/>
      <c r="I74" s="124"/>
      <c r="J74" s="124"/>
    </row>
    <row r="75" spans="1:10" ht="28.5">
      <c r="A75" s="86" t="s">
        <v>157</v>
      </c>
      <c r="B75" s="79" t="s">
        <v>147</v>
      </c>
      <c r="C75" s="80" t="s">
        <v>27</v>
      </c>
      <c r="D75" s="124"/>
      <c r="E75" s="124"/>
      <c r="F75" s="124"/>
      <c r="G75" s="124"/>
      <c r="H75" s="124"/>
      <c r="I75" s="124"/>
      <c r="J75" s="124"/>
    </row>
    <row r="76" spans="1:10" ht="42.75">
      <c r="A76" s="86" t="s">
        <v>158</v>
      </c>
      <c r="B76" s="88" t="s">
        <v>159</v>
      </c>
      <c r="C76" s="89" t="s">
        <v>27</v>
      </c>
      <c r="D76" s="124"/>
      <c r="E76" s="124"/>
      <c r="F76" s="124"/>
      <c r="G76" s="124"/>
      <c r="H76" s="124"/>
      <c r="I76" s="124"/>
      <c r="J76" s="124"/>
    </row>
    <row r="77" spans="1:10" ht="15">
      <c r="A77" s="73" t="s">
        <v>160</v>
      </c>
      <c r="B77" s="126" t="s">
        <v>161</v>
      </c>
      <c r="C77" s="126"/>
      <c r="D77" s="124"/>
      <c r="E77" s="124"/>
      <c r="F77" s="124"/>
      <c r="G77" s="124"/>
      <c r="H77" s="124"/>
      <c r="I77" s="124"/>
      <c r="J77" s="124"/>
    </row>
    <row r="78" spans="1:10" ht="28.5">
      <c r="A78" s="86" t="s">
        <v>162</v>
      </c>
      <c r="B78" s="79" t="s">
        <v>147</v>
      </c>
      <c r="C78" s="80" t="s">
        <v>27</v>
      </c>
      <c r="D78" s="124"/>
      <c r="E78" s="124"/>
      <c r="F78" s="124"/>
      <c r="G78" s="124"/>
      <c r="H78" s="124"/>
      <c r="I78" s="124"/>
      <c r="J78" s="124"/>
    </row>
    <row r="79" spans="1:10">
      <c r="A79" s="75">
        <v>8</v>
      </c>
      <c r="B79" s="76" t="s">
        <v>163</v>
      </c>
      <c r="C79" s="77"/>
      <c r="D79" s="124"/>
      <c r="E79" s="124"/>
      <c r="F79" s="124"/>
      <c r="G79" s="124"/>
      <c r="H79" s="124"/>
      <c r="I79" s="124"/>
      <c r="J79" s="124"/>
    </row>
    <row r="80" spans="1:10" ht="15">
      <c r="A80" s="73" t="s">
        <v>164</v>
      </c>
      <c r="B80" s="90" t="s">
        <v>165</v>
      </c>
      <c r="C80" s="74"/>
      <c r="D80" s="124"/>
      <c r="E80" s="124"/>
      <c r="F80" s="124"/>
      <c r="G80" s="124"/>
      <c r="H80" s="124"/>
      <c r="I80" s="124"/>
      <c r="J80" s="124"/>
    </row>
    <row r="81" spans="1:10" ht="28.5">
      <c r="A81" s="86" t="s">
        <v>166</v>
      </c>
      <c r="B81" s="81" t="s">
        <v>167</v>
      </c>
      <c r="C81" s="80" t="s">
        <v>36</v>
      </c>
      <c r="D81" s="124"/>
      <c r="E81" s="124"/>
      <c r="F81" s="124"/>
      <c r="G81" s="124"/>
      <c r="H81" s="124"/>
      <c r="I81" s="124"/>
      <c r="J81" s="124"/>
    </row>
    <row r="82" spans="1:10" ht="28.5">
      <c r="A82" s="86" t="s">
        <v>168</v>
      </c>
      <c r="B82" s="81" t="s">
        <v>169</v>
      </c>
      <c r="C82" s="80" t="s">
        <v>36</v>
      </c>
      <c r="D82" s="124"/>
      <c r="E82" s="124"/>
      <c r="F82" s="124"/>
      <c r="G82" s="124"/>
      <c r="H82" s="124"/>
      <c r="I82" s="124"/>
      <c r="J82" s="124"/>
    </row>
    <row r="83" spans="1:10" ht="28.5">
      <c r="A83" s="86" t="s">
        <v>170</v>
      </c>
      <c r="B83" s="81" t="s">
        <v>171</v>
      </c>
      <c r="C83" s="80" t="s">
        <v>36</v>
      </c>
      <c r="D83" s="124"/>
      <c r="E83" s="124"/>
      <c r="F83" s="124"/>
      <c r="G83" s="124"/>
      <c r="H83" s="124"/>
      <c r="I83" s="124"/>
      <c r="J83" s="124"/>
    </row>
    <row r="84" spans="1:10" ht="28.5">
      <c r="A84" s="86" t="s">
        <v>172</v>
      </c>
      <c r="B84" s="81" t="s">
        <v>173</v>
      </c>
      <c r="C84" s="80" t="s">
        <v>36</v>
      </c>
      <c r="D84" s="124"/>
      <c r="E84" s="124"/>
      <c r="F84" s="124"/>
      <c r="G84" s="124"/>
      <c r="H84" s="124"/>
      <c r="I84" s="124"/>
      <c r="J84" s="124"/>
    </row>
    <row r="85" spans="1:10" ht="42.75">
      <c r="A85" s="86" t="s">
        <v>174</v>
      </c>
      <c r="B85" s="81" t="s">
        <v>175</v>
      </c>
      <c r="C85" s="80" t="s">
        <v>36</v>
      </c>
      <c r="D85" s="124"/>
      <c r="E85" s="124"/>
      <c r="F85" s="124"/>
      <c r="G85" s="124"/>
      <c r="H85" s="124"/>
      <c r="I85" s="124"/>
      <c r="J85" s="124"/>
    </row>
    <row r="86" spans="1:10" ht="42.75">
      <c r="A86" s="86" t="s">
        <v>176</v>
      </c>
      <c r="B86" s="81" t="s">
        <v>177</v>
      </c>
      <c r="C86" s="80" t="s">
        <v>36</v>
      </c>
      <c r="D86" s="124"/>
      <c r="E86" s="124"/>
      <c r="F86" s="124"/>
      <c r="G86" s="124"/>
      <c r="H86" s="124"/>
      <c r="I86" s="124"/>
      <c r="J86" s="124"/>
    </row>
    <row r="87" spans="1:10" ht="42.75">
      <c r="A87" s="86" t="s">
        <v>178</v>
      </c>
      <c r="B87" s="81" t="s">
        <v>179</v>
      </c>
      <c r="C87" s="80" t="s">
        <v>36</v>
      </c>
      <c r="D87" s="124"/>
      <c r="E87" s="124"/>
      <c r="F87" s="124"/>
      <c r="G87" s="124"/>
      <c r="H87" s="124"/>
      <c r="I87" s="124"/>
      <c r="J87" s="124"/>
    </row>
    <row r="88" spans="1:10" ht="28.5">
      <c r="A88" s="86" t="s">
        <v>180</v>
      </c>
      <c r="B88" s="81" t="s">
        <v>458</v>
      </c>
      <c r="C88" s="80" t="s">
        <v>27</v>
      </c>
      <c r="D88" s="124"/>
      <c r="E88" s="124"/>
      <c r="F88" s="124"/>
      <c r="G88" s="124"/>
      <c r="H88" s="124"/>
      <c r="I88" s="124"/>
      <c r="J88" s="124"/>
    </row>
    <row r="89" spans="1:10" ht="15">
      <c r="A89" s="73" t="s">
        <v>182</v>
      </c>
      <c r="B89" s="82" t="s">
        <v>183</v>
      </c>
      <c r="C89" s="74"/>
      <c r="D89" s="124"/>
      <c r="E89" s="124"/>
      <c r="F89" s="124"/>
      <c r="G89" s="124"/>
      <c r="H89" s="124"/>
      <c r="I89" s="124"/>
      <c r="J89" s="124"/>
    </row>
    <row r="90" spans="1:10" ht="28.5">
      <c r="A90" s="86" t="s">
        <v>184</v>
      </c>
      <c r="B90" s="81" t="s">
        <v>185</v>
      </c>
      <c r="C90" s="80" t="s">
        <v>27</v>
      </c>
      <c r="D90" s="124"/>
      <c r="E90" s="124"/>
      <c r="F90" s="124"/>
      <c r="G90" s="124"/>
      <c r="H90" s="124"/>
      <c r="I90" s="124"/>
      <c r="J90" s="124"/>
    </row>
    <row r="91" spans="1:10" ht="28.5">
      <c r="A91" s="86" t="s">
        <v>186</v>
      </c>
      <c r="B91" s="79" t="s">
        <v>187</v>
      </c>
      <c r="C91" s="80" t="s">
        <v>27</v>
      </c>
      <c r="D91" s="124"/>
      <c r="E91" s="124"/>
      <c r="F91" s="124"/>
      <c r="G91" s="124"/>
      <c r="H91" s="124"/>
      <c r="I91" s="124"/>
      <c r="J91" s="124"/>
    </row>
    <row r="92" spans="1:10">
      <c r="A92" s="86" t="s">
        <v>188</v>
      </c>
      <c r="B92" s="79" t="s">
        <v>189</v>
      </c>
      <c r="C92" s="80" t="s">
        <v>27</v>
      </c>
      <c r="D92" s="124"/>
      <c r="E92" s="124"/>
      <c r="F92" s="124"/>
      <c r="G92" s="124"/>
      <c r="H92" s="124"/>
      <c r="I92" s="124"/>
      <c r="J92" s="124"/>
    </row>
    <row r="93" spans="1:10" ht="28.5">
      <c r="A93" s="86" t="s">
        <v>190</v>
      </c>
      <c r="B93" s="81" t="s">
        <v>459</v>
      </c>
      <c r="C93" s="80" t="s">
        <v>60</v>
      </c>
      <c r="D93" s="124"/>
      <c r="E93" s="124"/>
      <c r="F93" s="124"/>
      <c r="G93" s="124"/>
      <c r="H93" s="124"/>
      <c r="I93" s="124"/>
      <c r="J93" s="124"/>
    </row>
    <row r="94" spans="1:10" ht="15">
      <c r="A94" s="73" t="s">
        <v>192</v>
      </c>
      <c r="B94" s="82" t="s">
        <v>193</v>
      </c>
      <c r="C94" s="74"/>
      <c r="D94" s="124"/>
      <c r="E94" s="124"/>
      <c r="F94" s="124"/>
      <c r="G94" s="124"/>
      <c r="H94" s="124"/>
      <c r="I94" s="124"/>
      <c r="J94" s="124"/>
    </row>
    <row r="95" spans="1:10">
      <c r="A95" s="86" t="s">
        <v>194</v>
      </c>
      <c r="B95" s="83" t="s">
        <v>195</v>
      </c>
      <c r="C95" s="80" t="s">
        <v>27</v>
      </c>
      <c r="D95" s="124"/>
      <c r="E95" s="124"/>
      <c r="F95" s="124"/>
      <c r="G95" s="124"/>
      <c r="H95" s="124"/>
      <c r="I95" s="124"/>
      <c r="J95" s="124"/>
    </row>
    <row r="96" spans="1:10">
      <c r="A96" s="86" t="s">
        <v>196</v>
      </c>
      <c r="B96" s="83" t="s">
        <v>197</v>
      </c>
      <c r="C96" s="80" t="s">
        <v>27</v>
      </c>
      <c r="D96" s="124"/>
      <c r="E96" s="124"/>
      <c r="F96" s="124"/>
      <c r="G96" s="124"/>
      <c r="H96" s="124"/>
      <c r="I96" s="124"/>
      <c r="J96" s="124"/>
    </row>
    <row r="97" spans="1:10" ht="28.5">
      <c r="A97" s="86" t="s">
        <v>198</v>
      </c>
      <c r="B97" s="84" t="s">
        <v>460</v>
      </c>
      <c r="C97" s="80" t="s">
        <v>27</v>
      </c>
      <c r="D97" s="124"/>
      <c r="E97" s="124"/>
      <c r="F97" s="124"/>
      <c r="G97" s="124"/>
      <c r="H97" s="124"/>
      <c r="I97" s="124"/>
      <c r="J97" s="124"/>
    </row>
    <row r="98" spans="1:10">
      <c r="A98" s="75">
        <v>9</v>
      </c>
      <c r="B98" s="76" t="s">
        <v>200</v>
      </c>
      <c r="C98" s="77"/>
      <c r="D98" s="124"/>
      <c r="E98" s="124"/>
      <c r="F98" s="124"/>
      <c r="G98" s="124"/>
      <c r="H98" s="124"/>
      <c r="I98" s="124"/>
      <c r="J98" s="124"/>
    </row>
    <row r="99" spans="1:10" ht="15">
      <c r="A99" s="73" t="s">
        <v>201</v>
      </c>
      <c r="B99" s="82" t="s">
        <v>202</v>
      </c>
      <c r="C99" s="74"/>
      <c r="D99" s="124"/>
      <c r="E99" s="124"/>
      <c r="F99" s="124"/>
      <c r="G99" s="124"/>
      <c r="H99" s="124"/>
      <c r="I99" s="124"/>
      <c r="J99" s="124"/>
    </row>
    <row r="100" spans="1:10" ht="28.5">
      <c r="A100" s="86" t="s">
        <v>203</v>
      </c>
      <c r="B100" s="81" t="s">
        <v>204</v>
      </c>
      <c r="C100" s="80" t="s">
        <v>36</v>
      </c>
      <c r="D100" s="124"/>
      <c r="E100" s="124"/>
      <c r="F100" s="124"/>
      <c r="G100" s="124"/>
      <c r="H100" s="124"/>
      <c r="I100" s="124"/>
      <c r="J100" s="124"/>
    </row>
    <row r="101" spans="1:10" ht="15">
      <c r="A101" s="73" t="s">
        <v>205</v>
      </c>
      <c r="B101" s="82" t="s">
        <v>206</v>
      </c>
      <c r="C101" s="74"/>
      <c r="D101" s="124"/>
      <c r="E101" s="124"/>
      <c r="F101" s="124"/>
      <c r="G101" s="124"/>
      <c r="H101" s="124"/>
      <c r="I101" s="124"/>
      <c r="J101" s="124"/>
    </row>
    <row r="102" spans="1:10" ht="42.75">
      <c r="A102" s="86" t="s">
        <v>207</v>
      </c>
      <c r="B102" s="81" t="s">
        <v>461</v>
      </c>
      <c r="C102" s="80" t="s">
        <v>36</v>
      </c>
      <c r="D102" s="124"/>
      <c r="E102" s="124"/>
      <c r="F102" s="124"/>
      <c r="G102" s="124"/>
      <c r="H102" s="124"/>
      <c r="I102" s="124"/>
      <c r="J102" s="124"/>
    </row>
    <row r="103" spans="1:10" ht="28.5">
      <c r="A103" s="86" t="s">
        <v>209</v>
      </c>
      <c r="B103" s="81" t="s">
        <v>462</v>
      </c>
      <c r="C103" s="80" t="s">
        <v>36</v>
      </c>
      <c r="D103" s="124"/>
      <c r="E103" s="124"/>
      <c r="F103" s="124"/>
      <c r="G103" s="124"/>
      <c r="H103" s="124"/>
      <c r="I103" s="124"/>
      <c r="J103" s="124"/>
    </row>
    <row r="104" spans="1:10" ht="28.5">
      <c r="A104" s="86" t="s">
        <v>211</v>
      </c>
      <c r="B104" s="79" t="s">
        <v>212</v>
      </c>
      <c r="C104" s="80" t="s">
        <v>36</v>
      </c>
      <c r="D104" s="124"/>
      <c r="E104" s="124"/>
      <c r="F104" s="124"/>
      <c r="G104" s="124"/>
      <c r="H104" s="124"/>
      <c r="I104" s="124"/>
      <c r="J104" s="124"/>
    </row>
    <row r="105" spans="1:10" ht="28.5">
      <c r="A105" s="86" t="s">
        <v>213</v>
      </c>
      <c r="B105" s="79" t="s">
        <v>214</v>
      </c>
      <c r="C105" s="80" t="s">
        <v>36</v>
      </c>
      <c r="D105" s="124"/>
      <c r="E105" s="124"/>
      <c r="F105" s="124"/>
      <c r="G105" s="124"/>
      <c r="H105" s="124"/>
      <c r="I105" s="124"/>
      <c r="J105" s="124"/>
    </row>
    <row r="106" spans="1:10" ht="42.75">
      <c r="A106" s="86" t="s">
        <v>215</v>
      </c>
      <c r="B106" s="79" t="s">
        <v>216</v>
      </c>
      <c r="C106" s="80" t="s">
        <v>36</v>
      </c>
      <c r="D106" s="124"/>
      <c r="E106" s="124"/>
      <c r="F106" s="124"/>
      <c r="G106" s="124"/>
      <c r="H106" s="124"/>
      <c r="I106" s="124"/>
      <c r="J106" s="124"/>
    </row>
    <row r="107" spans="1:10" ht="28.5">
      <c r="A107" s="86" t="s">
        <v>217</v>
      </c>
      <c r="B107" s="81" t="s">
        <v>463</v>
      </c>
      <c r="C107" s="80" t="s">
        <v>36</v>
      </c>
      <c r="D107" s="124"/>
      <c r="E107" s="124"/>
      <c r="F107" s="124"/>
      <c r="G107" s="124"/>
      <c r="H107" s="124"/>
      <c r="I107" s="124"/>
      <c r="J107" s="124"/>
    </row>
    <row r="108" spans="1:10" ht="28.5">
      <c r="A108" s="86" t="s">
        <v>219</v>
      </c>
      <c r="B108" s="81" t="s">
        <v>220</v>
      </c>
      <c r="C108" s="80" t="s">
        <v>36</v>
      </c>
      <c r="D108" s="124"/>
      <c r="E108" s="124"/>
      <c r="F108" s="124"/>
      <c r="G108" s="124"/>
      <c r="H108" s="124"/>
      <c r="I108" s="124"/>
      <c r="J108" s="124"/>
    </row>
    <row r="109" spans="1:10">
      <c r="A109" s="86" t="s">
        <v>221</v>
      </c>
      <c r="B109" s="79" t="s">
        <v>222</v>
      </c>
      <c r="C109" s="80" t="s">
        <v>36</v>
      </c>
      <c r="D109" s="124"/>
      <c r="E109" s="124"/>
      <c r="F109" s="124"/>
      <c r="G109" s="124"/>
      <c r="H109" s="124"/>
      <c r="I109" s="124"/>
      <c r="J109" s="124"/>
    </row>
    <row r="110" spans="1:10">
      <c r="A110" s="86" t="s">
        <v>223</v>
      </c>
      <c r="B110" s="79" t="s">
        <v>224</v>
      </c>
      <c r="C110" s="80" t="s">
        <v>36</v>
      </c>
      <c r="D110" s="124"/>
      <c r="E110" s="124"/>
      <c r="F110" s="124"/>
      <c r="G110" s="124"/>
      <c r="H110" s="124"/>
      <c r="I110" s="124"/>
      <c r="J110" s="124"/>
    </row>
    <row r="111" spans="1:10" ht="28.5">
      <c r="A111" s="86" t="s">
        <v>225</v>
      </c>
      <c r="B111" s="81" t="s">
        <v>226</v>
      </c>
      <c r="C111" s="80" t="s">
        <v>36</v>
      </c>
      <c r="D111" s="124"/>
      <c r="E111" s="124"/>
      <c r="F111" s="124"/>
      <c r="G111" s="124"/>
      <c r="H111" s="124"/>
      <c r="I111" s="124"/>
      <c r="J111" s="124"/>
    </row>
    <row r="112" spans="1:10">
      <c r="A112" s="86" t="s">
        <v>227</v>
      </c>
      <c r="B112" s="79" t="s">
        <v>224</v>
      </c>
      <c r="C112" s="80" t="s">
        <v>36</v>
      </c>
      <c r="D112" s="124"/>
      <c r="E112" s="124"/>
      <c r="F112" s="124"/>
      <c r="G112" s="124"/>
      <c r="H112" s="124"/>
      <c r="I112" s="124"/>
      <c r="J112" s="124"/>
    </row>
    <row r="113" spans="1:10">
      <c r="A113" s="86" t="s">
        <v>228</v>
      </c>
      <c r="B113" s="79" t="s">
        <v>229</v>
      </c>
      <c r="C113" s="80" t="s">
        <v>36</v>
      </c>
      <c r="D113" s="124"/>
      <c r="E113" s="124"/>
      <c r="F113" s="124"/>
      <c r="G113" s="124"/>
      <c r="H113" s="124"/>
      <c r="I113" s="124"/>
      <c r="J113" s="124"/>
    </row>
    <row r="114" spans="1:10" ht="28.5">
      <c r="A114" s="86" t="s">
        <v>230</v>
      </c>
      <c r="B114" s="81" t="s">
        <v>220</v>
      </c>
      <c r="C114" s="80" t="s">
        <v>36</v>
      </c>
      <c r="D114" s="124"/>
      <c r="E114" s="124"/>
      <c r="F114" s="124"/>
      <c r="G114" s="124"/>
      <c r="H114" s="124"/>
      <c r="I114" s="124"/>
      <c r="J114" s="124"/>
    </row>
    <row r="115" spans="1:10" ht="28.5">
      <c r="A115" s="86" t="s">
        <v>231</v>
      </c>
      <c r="B115" s="81" t="s">
        <v>232</v>
      </c>
      <c r="C115" s="80" t="s">
        <v>36</v>
      </c>
      <c r="D115" s="124"/>
      <c r="E115" s="124"/>
      <c r="F115" s="124"/>
      <c r="G115" s="124"/>
      <c r="H115" s="124"/>
      <c r="I115" s="124"/>
      <c r="J115" s="124"/>
    </row>
    <row r="116" spans="1:10" ht="28.5">
      <c r="A116" s="86" t="s">
        <v>233</v>
      </c>
      <c r="B116" s="81" t="s">
        <v>234</v>
      </c>
      <c r="C116" s="80" t="s">
        <v>36</v>
      </c>
      <c r="D116" s="124"/>
      <c r="E116" s="124"/>
      <c r="F116" s="124"/>
      <c r="G116" s="124"/>
      <c r="H116" s="124"/>
      <c r="I116" s="124"/>
      <c r="J116" s="124"/>
    </row>
    <row r="117" spans="1:10" ht="28.5">
      <c r="A117" s="86" t="s">
        <v>235</v>
      </c>
      <c r="B117" s="81" t="s">
        <v>236</v>
      </c>
      <c r="C117" s="80" t="s">
        <v>36</v>
      </c>
      <c r="D117" s="124"/>
      <c r="E117" s="124"/>
      <c r="F117" s="124"/>
      <c r="G117" s="124"/>
      <c r="H117" s="124"/>
      <c r="I117" s="124"/>
      <c r="J117" s="124"/>
    </row>
    <row r="118" spans="1:10" ht="28.5">
      <c r="A118" s="86" t="s">
        <v>237</v>
      </c>
      <c r="B118" s="81" t="s">
        <v>238</v>
      </c>
      <c r="C118" s="80" t="s">
        <v>36</v>
      </c>
      <c r="D118" s="124"/>
      <c r="E118" s="124"/>
      <c r="F118" s="124"/>
      <c r="G118" s="124"/>
      <c r="H118" s="124"/>
      <c r="I118" s="124"/>
      <c r="J118" s="124"/>
    </row>
    <row r="119" spans="1:10" ht="28.5">
      <c r="A119" s="86" t="s">
        <v>239</v>
      </c>
      <c r="B119" s="81" t="s">
        <v>240</v>
      </c>
      <c r="C119" s="80" t="s">
        <v>36</v>
      </c>
      <c r="D119" s="124"/>
      <c r="E119" s="124"/>
      <c r="F119" s="124"/>
      <c r="G119" s="124"/>
      <c r="H119" s="124"/>
      <c r="I119" s="124"/>
      <c r="J119" s="124"/>
    </row>
    <row r="120" spans="1:10">
      <c r="A120" s="86" t="s">
        <v>241</v>
      </c>
      <c r="B120" s="79" t="s">
        <v>242</v>
      </c>
      <c r="C120" s="80" t="s">
        <v>36</v>
      </c>
      <c r="D120" s="124"/>
      <c r="E120" s="124"/>
      <c r="F120" s="124"/>
      <c r="G120" s="124"/>
      <c r="H120" s="124"/>
      <c r="I120" s="124"/>
      <c r="J120" s="124"/>
    </row>
    <row r="121" spans="1:10">
      <c r="A121" s="86" t="s">
        <v>243</v>
      </c>
      <c r="B121" s="79" t="s">
        <v>244</v>
      </c>
      <c r="C121" s="80" t="s">
        <v>36</v>
      </c>
      <c r="D121" s="124"/>
      <c r="E121" s="124"/>
      <c r="F121" s="124"/>
      <c r="G121" s="124"/>
      <c r="H121" s="124"/>
      <c r="I121" s="124"/>
      <c r="J121" s="124"/>
    </row>
    <row r="122" spans="1:10" ht="28.5">
      <c r="A122" s="86" t="s">
        <v>245</v>
      </c>
      <c r="B122" s="81" t="s">
        <v>220</v>
      </c>
      <c r="C122" s="80" t="s">
        <v>36</v>
      </c>
      <c r="D122" s="124"/>
      <c r="E122" s="124"/>
      <c r="F122" s="124"/>
      <c r="G122" s="124"/>
      <c r="H122" s="124"/>
      <c r="I122" s="124"/>
      <c r="J122" s="124"/>
    </row>
    <row r="123" spans="1:10" ht="15">
      <c r="A123" s="73" t="s">
        <v>246</v>
      </c>
      <c r="B123" s="82" t="s">
        <v>247</v>
      </c>
      <c r="C123" s="74"/>
      <c r="D123" s="124"/>
      <c r="E123" s="124"/>
      <c r="F123" s="124"/>
      <c r="G123" s="124"/>
      <c r="H123" s="124"/>
      <c r="I123" s="124"/>
      <c r="J123" s="124"/>
    </row>
    <row r="124" spans="1:10" ht="57">
      <c r="A124" s="86" t="s">
        <v>248</v>
      </c>
      <c r="B124" s="79" t="s">
        <v>249</v>
      </c>
      <c r="C124" s="80" t="s">
        <v>36</v>
      </c>
      <c r="D124" s="124"/>
      <c r="E124" s="124"/>
      <c r="F124" s="124"/>
      <c r="G124" s="124"/>
      <c r="H124" s="124"/>
      <c r="I124" s="124"/>
      <c r="J124" s="124"/>
    </row>
    <row r="125" spans="1:10" ht="28.5">
      <c r="A125" s="86" t="s">
        <v>250</v>
      </c>
      <c r="B125" s="79" t="s">
        <v>251</v>
      </c>
      <c r="C125" s="80" t="s">
        <v>36</v>
      </c>
      <c r="D125" s="124"/>
      <c r="E125" s="124"/>
      <c r="F125" s="124"/>
      <c r="G125" s="124"/>
      <c r="H125" s="124"/>
      <c r="I125" s="124"/>
      <c r="J125" s="124"/>
    </row>
    <row r="126" spans="1:10" ht="28.5">
      <c r="A126" s="86" t="s">
        <v>252</v>
      </c>
      <c r="B126" s="81" t="s">
        <v>253</v>
      </c>
      <c r="C126" s="80" t="s">
        <v>36</v>
      </c>
      <c r="D126" s="124"/>
      <c r="E126" s="124"/>
      <c r="F126" s="124"/>
      <c r="G126" s="124"/>
      <c r="H126" s="124"/>
      <c r="I126" s="124"/>
      <c r="J126" s="124"/>
    </row>
    <row r="127" spans="1:10">
      <c r="A127" s="86" t="s">
        <v>254</v>
      </c>
      <c r="B127" s="79" t="s">
        <v>255</v>
      </c>
      <c r="C127" s="80" t="s">
        <v>36</v>
      </c>
      <c r="D127" s="124"/>
      <c r="E127" s="124"/>
      <c r="F127" s="124"/>
      <c r="G127" s="124"/>
      <c r="H127" s="124"/>
      <c r="I127" s="124"/>
      <c r="J127" s="124"/>
    </row>
    <row r="128" spans="1:10" ht="15">
      <c r="A128" s="73" t="s">
        <v>256</v>
      </c>
      <c r="B128" s="82" t="s">
        <v>257</v>
      </c>
      <c r="C128" s="74"/>
      <c r="D128" s="124"/>
      <c r="E128" s="124"/>
      <c r="F128" s="124"/>
      <c r="G128" s="124"/>
      <c r="H128" s="124"/>
      <c r="I128" s="124"/>
      <c r="J128" s="124"/>
    </row>
    <row r="129" spans="1:10" ht="57">
      <c r="A129" s="86" t="s">
        <v>258</v>
      </c>
      <c r="B129" s="79" t="s">
        <v>249</v>
      </c>
      <c r="C129" s="80" t="s">
        <v>36</v>
      </c>
      <c r="D129" s="124"/>
      <c r="E129" s="124"/>
      <c r="F129" s="124"/>
      <c r="G129" s="124"/>
      <c r="H129" s="124"/>
      <c r="I129" s="124"/>
      <c r="J129" s="124"/>
    </row>
    <row r="130" spans="1:10" ht="28.5">
      <c r="A130" s="86" t="s">
        <v>259</v>
      </c>
      <c r="B130" s="79" t="s">
        <v>260</v>
      </c>
      <c r="C130" s="80" t="s">
        <v>36</v>
      </c>
      <c r="D130" s="124"/>
      <c r="E130" s="124"/>
      <c r="F130" s="124"/>
      <c r="G130" s="124"/>
      <c r="H130" s="124"/>
      <c r="I130" s="124"/>
      <c r="J130" s="124"/>
    </row>
    <row r="131" spans="1:10">
      <c r="A131" s="86" t="s">
        <v>261</v>
      </c>
      <c r="B131" s="79" t="s">
        <v>255</v>
      </c>
      <c r="C131" s="80" t="s">
        <v>36</v>
      </c>
      <c r="D131" s="124"/>
      <c r="E131" s="124"/>
      <c r="F131" s="124"/>
      <c r="G131" s="124"/>
      <c r="H131" s="124"/>
      <c r="I131" s="124"/>
      <c r="J131" s="124"/>
    </row>
    <row r="132" spans="1:10" ht="28.5">
      <c r="A132" s="86" t="s">
        <v>262</v>
      </c>
      <c r="B132" s="81" t="s">
        <v>253</v>
      </c>
      <c r="C132" s="80" t="s">
        <v>36</v>
      </c>
      <c r="D132" s="124"/>
      <c r="E132" s="124"/>
      <c r="F132" s="124"/>
      <c r="G132" s="124"/>
      <c r="H132" s="124"/>
      <c r="I132" s="124"/>
      <c r="J132" s="124"/>
    </row>
    <row r="133" spans="1:10" ht="28.5">
      <c r="A133" s="86" t="s">
        <v>263</v>
      </c>
      <c r="B133" s="81" t="s">
        <v>264</v>
      </c>
      <c r="C133" s="80" t="s">
        <v>36</v>
      </c>
      <c r="D133" s="124"/>
      <c r="E133" s="124"/>
      <c r="F133" s="124"/>
      <c r="G133" s="124"/>
      <c r="H133" s="124"/>
      <c r="I133" s="124"/>
      <c r="J133" s="124"/>
    </row>
    <row r="134" spans="1:10" ht="28.5">
      <c r="A134" s="86" t="s">
        <v>265</v>
      </c>
      <c r="B134" s="81" t="s">
        <v>266</v>
      </c>
      <c r="C134" s="80" t="s">
        <v>36</v>
      </c>
      <c r="D134" s="124"/>
      <c r="E134" s="124"/>
      <c r="F134" s="124"/>
      <c r="G134" s="124"/>
      <c r="H134" s="124"/>
      <c r="I134" s="124"/>
      <c r="J134" s="124"/>
    </row>
    <row r="135" spans="1:10" ht="28.5">
      <c r="A135" s="86" t="s">
        <v>267</v>
      </c>
      <c r="B135" s="81" t="s">
        <v>268</v>
      </c>
      <c r="C135" s="80" t="s">
        <v>36</v>
      </c>
      <c r="D135" s="124"/>
      <c r="E135" s="124"/>
      <c r="F135" s="124"/>
      <c r="G135" s="124"/>
      <c r="H135" s="124"/>
      <c r="I135" s="124"/>
      <c r="J135" s="124"/>
    </row>
    <row r="136" spans="1:10" ht="15">
      <c r="A136" s="73" t="s">
        <v>269</v>
      </c>
      <c r="B136" s="82" t="s">
        <v>270</v>
      </c>
      <c r="C136" s="74"/>
      <c r="D136" s="124"/>
      <c r="E136" s="124"/>
      <c r="F136" s="124"/>
      <c r="G136" s="124"/>
      <c r="H136" s="124"/>
      <c r="I136" s="124"/>
      <c r="J136" s="124"/>
    </row>
    <row r="137" spans="1:10">
      <c r="A137" s="86" t="s">
        <v>271</v>
      </c>
      <c r="B137" s="79" t="s">
        <v>272</v>
      </c>
      <c r="C137" s="80" t="s">
        <v>36</v>
      </c>
      <c r="D137" s="124"/>
      <c r="E137" s="124"/>
      <c r="F137" s="124"/>
      <c r="G137" s="124"/>
      <c r="H137" s="124"/>
      <c r="I137" s="124"/>
      <c r="J137" s="124"/>
    </row>
    <row r="138" spans="1:10" ht="28.5">
      <c r="A138" s="86" t="s">
        <v>273</v>
      </c>
      <c r="B138" s="79" t="s">
        <v>274</v>
      </c>
      <c r="C138" s="80" t="s">
        <v>36</v>
      </c>
      <c r="D138" s="124"/>
      <c r="E138" s="124"/>
      <c r="F138" s="124"/>
      <c r="G138" s="124"/>
      <c r="H138" s="124"/>
      <c r="I138" s="124"/>
      <c r="J138" s="124"/>
    </row>
    <row r="139" spans="1:10" ht="28.5">
      <c r="A139" s="86" t="s">
        <v>275</v>
      </c>
      <c r="B139" s="81" t="s">
        <v>276</v>
      </c>
      <c r="C139" s="80" t="s">
        <v>36</v>
      </c>
      <c r="D139" s="124"/>
      <c r="E139" s="124"/>
      <c r="F139" s="124"/>
      <c r="G139" s="124"/>
      <c r="H139" s="124"/>
      <c r="I139" s="124"/>
      <c r="J139" s="124"/>
    </row>
    <row r="140" spans="1:10" ht="28.5">
      <c r="A140" s="86" t="s">
        <v>277</v>
      </c>
      <c r="B140" s="81" t="s">
        <v>278</v>
      </c>
      <c r="C140" s="80" t="s">
        <v>279</v>
      </c>
      <c r="D140" s="124"/>
      <c r="E140" s="124"/>
      <c r="F140" s="124"/>
      <c r="G140" s="124"/>
      <c r="H140" s="124"/>
      <c r="I140" s="124"/>
      <c r="J140" s="124"/>
    </row>
    <row r="141" spans="1:10">
      <c r="A141" s="86" t="s">
        <v>280</v>
      </c>
      <c r="B141" s="79" t="s">
        <v>281</v>
      </c>
      <c r="C141" s="80" t="s">
        <v>36</v>
      </c>
      <c r="D141" s="124"/>
      <c r="E141" s="124"/>
      <c r="F141" s="124"/>
      <c r="G141" s="124"/>
      <c r="H141" s="124"/>
      <c r="I141" s="124"/>
      <c r="J141" s="124"/>
    </row>
    <row r="142" spans="1:10">
      <c r="A142" s="86" t="s">
        <v>282</v>
      </c>
      <c r="B142" s="79" t="s">
        <v>283</v>
      </c>
      <c r="C142" s="80" t="s">
        <v>36</v>
      </c>
      <c r="D142" s="124"/>
      <c r="E142" s="124"/>
      <c r="F142" s="124"/>
      <c r="G142" s="124"/>
      <c r="H142" s="124"/>
      <c r="I142" s="124"/>
      <c r="J142" s="124"/>
    </row>
    <row r="143" spans="1:10">
      <c r="A143" s="86" t="s">
        <v>284</v>
      </c>
      <c r="B143" s="79" t="s">
        <v>285</v>
      </c>
      <c r="C143" s="80" t="s">
        <v>36</v>
      </c>
      <c r="D143" s="124"/>
      <c r="E143" s="124"/>
      <c r="F143" s="124"/>
      <c r="G143" s="124"/>
      <c r="H143" s="124"/>
      <c r="I143" s="124"/>
      <c r="J143" s="124"/>
    </row>
    <row r="144" spans="1:10">
      <c r="A144" s="86" t="s">
        <v>286</v>
      </c>
      <c r="B144" s="79" t="s">
        <v>287</v>
      </c>
      <c r="C144" s="80" t="s">
        <v>36</v>
      </c>
      <c r="D144" s="124"/>
      <c r="E144" s="124"/>
      <c r="F144" s="124"/>
      <c r="G144" s="124"/>
      <c r="H144" s="124"/>
      <c r="I144" s="124"/>
      <c r="J144" s="124"/>
    </row>
    <row r="145" spans="1:10" ht="28.5">
      <c r="A145" s="86" t="s">
        <v>288</v>
      </c>
      <c r="B145" s="79" t="s">
        <v>289</v>
      </c>
      <c r="C145" s="80" t="s">
        <v>279</v>
      </c>
      <c r="D145" s="124"/>
      <c r="E145" s="124"/>
      <c r="F145" s="124"/>
      <c r="G145" s="124"/>
      <c r="H145" s="124"/>
      <c r="I145" s="124"/>
      <c r="J145" s="124"/>
    </row>
    <row r="146" spans="1:10" ht="42.75">
      <c r="A146" s="86" t="s">
        <v>290</v>
      </c>
      <c r="B146" s="81" t="s">
        <v>291</v>
      </c>
      <c r="C146" s="80" t="s">
        <v>36</v>
      </c>
      <c r="D146" s="124"/>
      <c r="E146" s="124"/>
      <c r="F146" s="124"/>
      <c r="G146" s="124"/>
      <c r="H146" s="124"/>
      <c r="I146" s="124"/>
      <c r="J146" s="124"/>
    </row>
    <row r="147" spans="1:10" ht="28.5">
      <c r="A147" s="86" t="s">
        <v>292</v>
      </c>
      <c r="B147" s="79" t="s">
        <v>293</v>
      </c>
      <c r="C147" s="80" t="s">
        <v>36</v>
      </c>
      <c r="D147" s="124"/>
      <c r="E147" s="124"/>
      <c r="F147" s="124"/>
      <c r="G147" s="124"/>
      <c r="H147" s="124"/>
      <c r="I147" s="124"/>
      <c r="J147" s="124"/>
    </row>
    <row r="148" spans="1:10" ht="15">
      <c r="A148" s="91">
        <v>10</v>
      </c>
      <c r="B148" s="92" t="s">
        <v>294</v>
      </c>
      <c r="C148" s="93"/>
      <c r="D148" s="124"/>
      <c r="E148" s="124"/>
      <c r="F148" s="124"/>
      <c r="G148" s="124"/>
      <c r="H148" s="124"/>
      <c r="I148" s="124"/>
      <c r="J148" s="124"/>
    </row>
    <row r="149" spans="1:10" ht="15">
      <c r="A149" s="73" t="s">
        <v>295</v>
      </c>
      <c r="B149" s="82" t="s">
        <v>296</v>
      </c>
      <c r="C149" s="74"/>
      <c r="D149" s="124"/>
      <c r="E149" s="124"/>
      <c r="F149" s="124"/>
      <c r="G149" s="124"/>
      <c r="H149" s="124"/>
      <c r="I149" s="124"/>
      <c r="J149" s="124"/>
    </row>
    <row r="150" spans="1:10" ht="28.5">
      <c r="A150" s="86" t="s">
        <v>297</v>
      </c>
      <c r="B150" s="84" t="s">
        <v>298</v>
      </c>
      <c r="C150" s="80" t="s">
        <v>36</v>
      </c>
      <c r="D150" s="124"/>
      <c r="E150" s="124"/>
      <c r="F150" s="124"/>
      <c r="G150" s="124"/>
      <c r="H150" s="124"/>
      <c r="I150" s="124"/>
      <c r="J150" s="124"/>
    </row>
    <row r="151" spans="1:10" ht="28.5">
      <c r="A151" s="86" t="s">
        <v>299</v>
      </c>
      <c r="B151" s="83" t="s">
        <v>300</v>
      </c>
      <c r="C151" s="80" t="s">
        <v>36</v>
      </c>
      <c r="D151" s="124"/>
      <c r="E151" s="124"/>
      <c r="F151" s="124"/>
      <c r="G151" s="124"/>
      <c r="H151" s="124"/>
      <c r="I151" s="124"/>
      <c r="J151" s="124"/>
    </row>
    <row r="152" spans="1:10" ht="71.25">
      <c r="A152" s="86" t="s">
        <v>301</v>
      </c>
      <c r="B152" s="83" t="s">
        <v>302</v>
      </c>
      <c r="C152" s="80" t="s">
        <v>36</v>
      </c>
      <c r="D152" s="124"/>
      <c r="E152" s="124"/>
      <c r="F152" s="124"/>
      <c r="G152" s="124"/>
      <c r="H152" s="124"/>
      <c r="I152" s="124"/>
      <c r="J152" s="124"/>
    </row>
    <row r="153" spans="1:10" ht="28.5">
      <c r="A153" s="86" t="s">
        <v>303</v>
      </c>
      <c r="B153" s="83" t="s">
        <v>304</v>
      </c>
      <c r="C153" s="80" t="s">
        <v>36</v>
      </c>
      <c r="D153" s="124"/>
      <c r="E153" s="124"/>
      <c r="F153" s="124"/>
      <c r="G153" s="124"/>
      <c r="H153" s="124"/>
      <c r="I153" s="124"/>
      <c r="J153" s="124"/>
    </row>
    <row r="154" spans="1:10" ht="42.75">
      <c r="A154" s="86" t="s">
        <v>305</v>
      </c>
      <c r="B154" s="83" t="s">
        <v>306</v>
      </c>
      <c r="C154" s="80" t="s">
        <v>36</v>
      </c>
      <c r="D154" s="124"/>
      <c r="E154" s="124"/>
      <c r="F154" s="124"/>
      <c r="G154" s="124"/>
      <c r="H154" s="124"/>
      <c r="I154" s="124"/>
      <c r="J154" s="124"/>
    </row>
    <row r="155" spans="1:10">
      <c r="A155" s="86" t="s">
        <v>307</v>
      </c>
      <c r="B155" s="83" t="s">
        <v>308</v>
      </c>
      <c r="C155" s="80" t="s">
        <v>36</v>
      </c>
      <c r="D155" s="124"/>
      <c r="E155" s="124"/>
      <c r="F155" s="124"/>
      <c r="G155" s="124"/>
      <c r="H155" s="124"/>
      <c r="I155" s="124"/>
      <c r="J155" s="124"/>
    </row>
    <row r="156" spans="1:10">
      <c r="A156" s="86" t="s">
        <v>309</v>
      </c>
      <c r="B156" s="83" t="s">
        <v>310</v>
      </c>
      <c r="C156" s="80" t="s">
        <v>36</v>
      </c>
      <c r="D156" s="124"/>
      <c r="E156" s="124"/>
      <c r="F156" s="124"/>
      <c r="G156" s="124"/>
      <c r="H156" s="124"/>
      <c r="I156" s="124"/>
      <c r="J156" s="124"/>
    </row>
    <row r="157" spans="1:10">
      <c r="A157" s="86" t="s">
        <v>311</v>
      </c>
      <c r="B157" s="83" t="s">
        <v>312</v>
      </c>
      <c r="C157" s="80" t="s">
        <v>36</v>
      </c>
      <c r="D157" s="124"/>
      <c r="E157" s="124"/>
      <c r="F157" s="124"/>
      <c r="G157" s="124"/>
      <c r="H157" s="124"/>
      <c r="I157" s="124"/>
      <c r="J157" s="124"/>
    </row>
    <row r="158" spans="1:10" ht="42.75">
      <c r="A158" s="86" t="s">
        <v>313</v>
      </c>
      <c r="B158" s="83" t="s">
        <v>314</v>
      </c>
      <c r="C158" s="80" t="s">
        <v>36</v>
      </c>
      <c r="D158" s="124"/>
      <c r="E158" s="124"/>
      <c r="F158" s="124"/>
      <c r="G158" s="124"/>
      <c r="H158" s="124"/>
      <c r="I158" s="124"/>
      <c r="J158" s="124"/>
    </row>
    <row r="159" spans="1:10" ht="28.5">
      <c r="A159" s="86" t="s">
        <v>315</v>
      </c>
      <c r="B159" s="83" t="s">
        <v>316</v>
      </c>
      <c r="C159" s="80" t="s">
        <v>36</v>
      </c>
      <c r="D159" s="124"/>
      <c r="E159" s="124"/>
      <c r="F159" s="124"/>
      <c r="G159" s="124"/>
      <c r="H159" s="124"/>
      <c r="I159" s="124"/>
      <c r="J159" s="124"/>
    </row>
    <row r="160" spans="1:10" ht="28.5">
      <c r="A160" s="86" t="s">
        <v>317</v>
      </c>
      <c r="B160" s="84" t="s">
        <v>318</v>
      </c>
      <c r="C160" s="80" t="s">
        <v>60</v>
      </c>
      <c r="D160" s="124"/>
      <c r="E160" s="124"/>
      <c r="F160" s="124"/>
      <c r="G160" s="124"/>
      <c r="H160" s="124"/>
      <c r="I160" s="124"/>
      <c r="J160" s="124"/>
    </row>
    <row r="161" spans="1:10">
      <c r="A161" s="86" t="s">
        <v>319</v>
      </c>
      <c r="B161" s="83" t="s">
        <v>320</v>
      </c>
      <c r="C161" s="80" t="s">
        <v>60</v>
      </c>
      <c r="D161" s="124"/>
      <c r="E161" s="124"/>
      <c r="F161" s="124"/>
      <c r="G161" s="124"/>
      <c r="H161" s="124"/>
      <c r="I161" s="124"/>
      <c r="J161" s="124"/>
    </row>
    <row r="162" spans="1:10">
      <c r="A162" s="86" t="s">
        <v>321</v>
      </c>
      <c r="B162" s="83" t="s">
        <v>322</v>
      </c>
      <c r="C162" s="80" t="s">
        <v>60</v>
      </c>
      <c r="D162" s="124"/>
      <c r="E162" s="124"/>
      <c r="F162" s="124"/>
      <c r="G162" s="124"/>
      <c r="H162" s="124"/>
      <c r="I162" s="124"/>
      <c r="J162" s="124"/>
    </row>
    <row r="163" spans="1:10" ht="28.5">
      <c r="A163" s="86" t="s">
        <v>323</v>
      </c>
      <c r="B163" s="83" t="s">
        <v>324</v>
      </c>
      <c r="C163" s="80" t="s">
        <v>36</v>
      </c>
      <c r="D163" s="124"/>
      <c r="E163" s="124"/>
      <c r="F163" s="124"/>
      <c r="G163" s="124"/>
      <c r="H163" s="124"/>
      <c r="I163" s="124"/>
      <c r="J163" s="124"/>
    </row>
    <row r="164" spans="1:10" ht="28.5">
      <c r="A164" s="86" t="s">
        <v>325</v>
      </c>
      <c r="B164" s="84" t="s">
        <v>464</v>
      </c>
      <c r="C164" s="80" t="s">
        <v>36</v>
      </c>
      <c r="D164" s="124"/>
      <c r="E164" s="124"/>
      <c r="F164" s="124"/>
      <c r="G164" s="124"/>
      <c r="H164" s="124"/>
      <c r="I164" s="124"/>
      <c r="J164" s="124"/>
    </row>
    <row r="165" spans="1:10">
      <c r="A165" s="86" t="s">
        <v>327</v>
      </c>
      <c r="B165" s="83" t="s">
        <v>328</v>
      </c>
      <c r="C165" s="80" t="s">
        <v>36</v>
      </c>
      <c r="D165" s="124"/>
      <c r="E165" s="124"/>
      <c r="F165" s="124"/>
      <c r="G165" s="124"/>
      <c r="H165" s="124"/>
      <c r="I165" s="124"/>
      <c r="J165" s="124"/>
    </row>
    <row r="166" spans="1:10" ht="28.5">
      <c r="A166" s="86" t="s">
        <v>329</v>
      </c>
      <c r="B166" s="83" t="s">
        <v>330</v>
      </c>
      <c r="C166" s="80" t="s">
        <v>36</v>
      </c>
      <c r="D166" s="124"/>
      <c r="E166" s="124"/>
      <c r="F166" s="124"/>
      <c r="G166" s="124"/>
      <c r="H166" s="124"/>
      <c r="I166" s="124"/>
      <c r="J166" s="124"/>
    </row>
    <row r="167" spans="1:10" ht="28.5">
      <c r="A167" s="86" t="s">
        <v>331</v>
      </c>
      <c r="B167" s="83" t="s">
        <v>332</v>
      </c>
      <c r="C167" s="80" t="s">
        <v>36</v>
      </c>
      <c r="D167" s="124"/>
      <c r="E167" s="124"/>
      <c r="F167" s="124"/>
      <c r="G167" s="124"/>
      <c r="H167" s="124"/>
      <c r="I167" s="124"/>
      <c r="J167" s="124"/>
    </row>
    <row r="168" spans="1:10" ht="28.5">
      <c r="A168" s="86" t="s">
        <v>333</v>
      </c>
      <c r="B168" s="84" t="s">
        <v>334</v>
      </c>
      <c r="C168" s="80" t="s">
        <v>36</v>
      </c>
      <c r="D168" s="124"/>
      <c r="E168" s="124"/>
      <c r="F168" s="124"/>
      <c r="G168" s="124"/>
      <c r="H168" s="124"/>
      <c r="I168" s="124"/>
      <c r="J168" s="124"/>
    </row>
    <row r="169" spans="1:10" ht="42.75">
      <c r="A169" s="86" t="s">
        <v>335</v>
      </c>
      <c r="B169" s="83" t="s">
        <v>336</v>
      </c>
      <c r="C169" s="80" t="s">
        <v>36</v>
      </c>
      <c r="D169" s="124"/>
      <c r="E169" s="124"/>
      <c r="F169" s="124"/>
      <c r="G169" s="124"/>
      <c r="H169" s="124"/>
      <c r="I169" s="124"/>
      <c r="J169" s="124"/>
    </row>
    <row r="170" spans="1:10" ht="15">
      <c r="A170" s="73" t="s">
        <v>337</v>
      </c>
      <c r="B170" s="82" t="s">
        <v>338</v>
      </c>
      <c r="C170" s="74"/>
      <c r="D170" s="124"/>
      <c r="E170" s="124"/>
      <c r="F170" s="124"/>
      <c r="G170" s="124"/>
      <c r="H170" s="124"/>
      <c r="I170" s="124"/>
      <c r="J170" s="124"/>
    </row>
    <row r="171" spans="1:10" ht="28.5">
      <c r="A171" s="86" t="s">
        <v>339</v>
      </c>
      <c r="B171" s="84" t="s">
        <v>340</v>
      </c>
      <c r="C171" s="80" t="s">
        <v>36</v>
      </c>
      <c r="D171" s="124"/>
      <c r="E171" s="124"/>
      <c r="F171" s="124"/>
      <c r="G171" s="124"/>
      <c r="H171" s="124"/>
      <c r="I171" s="124"/>
      <c r="J171" s="124"/>
    </row>
    <row r="172" spans="1:10" ht="28.5">
      <c r="A172" s="86" t="s">
        <v>341</v>
      </c>
      <c r="B172" s="84" t="s">
        <v>342</v>
      </c>
      <c r="C172" s="80" t="s">
        <v>36</v>
      </c>
      <c r="D172" s="124"/>
      <c r="E172" s="124"/>
      <c r="F172" s="124"/>
      <c r="G172" s="124"/>
      <c r="H172" s="124"/>
      <c r="I172" s="124"/>
      <c r="J172" s="124"/>
    </row>
    <row r="173" spans="1:10" ht="28.5">
      <c r="A173" s="86" t="s">
        <v>343</v>
      </c>
      <c r="B173" s="84" t="s">
        <v>344</v>
      </c>
      <c r="C173" s="80" t="s">
        <v>36</v>
      </c>
      <c r="D173" s="124"/>
      <c r="E173" s="124"/>
      <c r="F173" s="124"/>
      <c r="G173" s="124"/>
      <c r="H173" s="124"/>
      <c r="I173" s="124"/>
      <c r="J173" s="124"/>
    </row>
    <row r="174" spans="1:10">
      <c r="A174" s="86" t="s">
        <v>345</v>
      </c>
      <c r="B174" s="83" t="s">
        <v>346</v>
      </c>
      <c r="C174" s="80" t="s">
        <v>36</v>
      </c>
      <c r="D174" s="124"/>
      <c r="E174" s="124"/>
      <c r="F174" s="124"/>
      <c r="G174" s="124"/>
      <c r="H174" s="124"/>
      <c r="I174" s="124"/>
      <c r="J174" s="124"/>
    </row>
    <row r="175" spans="1:10">
      <c r="A175" s="86" t="s">
        <v>347</v>
      </c>
      <c r="B175" s="83" t="s">
        <v>348</v>
      </c>
      <c r="C175" s="80" t="s">
        <v>36</v>
      </c>
      <c r="D175" s="124"/>
      <c r="E175" s="124"/>
      <c r="F175" s="124"/>
      <c r="G175" s="124"/>
      <c r="H175" s="124"/>
      <c r="I175" s="124"/>
      <c r="J175" s="124"/>
    </row>
    <row r="176" spans="1:10">
      <c r="A176" s="86" t="s">
        <v>349</v>
      </c>
      <c r="B176" s="83" t="s">
        <v>350</v>
      </c>
      <c r="C176" s="80" t="s">
        <v>351</v>
      </c>
      <c r="D176" s="124"/>
      <c r="E176" s="124"/>
      <c r="F176" s="124"/>
      <c r="G176" s="124"/>
      <c r="H176" s="124"/>
      <c r="I176" s="124"/>
      <c r="J176" s="124"/>
    </row>
    <row r="177" spans="1:10" ht="28.5">
      <c r="A177" s="86" t="s">
        <v>352</v>
      </c>
      <c r="B177" s="83" t="s">
        <v>353</v>
      </c>
      <c r="C177" s="80" t="s">
        <v>36</v>
      </c>
      <c r="D177" s="124"/>
      <c r="E177" s="124"/>
      <c r="F177" s="124"/>
      <c r="G177" s="124"/>
      <c r="H177" s="124"/>
      <c r="I177" s="124"/>
      <c r="J177" s="124"/>
    </row>
    <row r="178" spans="1:10" ht="28.5">
      <c r="A178" s="86" t="s">
        <v>354</v>
      </c>
      <c r="B178" s="84" t="s">
        <v>465</v>
      </c>
      <c r="C178" s="80" t="s">
        <v>351</v>
      </c>
      <c r="D178" s="124"/>
      <c r="E178" s="124"/>
      <c r="F178" s="124"/>
      <c r="G178" s="124"/>
      <c r="H178" s="124"/>
      <c r="I178" s="124"/>
      <c r="J178" s="124"/>
    </row>
    <row r="179" spans="1:10">
      <c r="A179" s="86" t="s">
        <v>356</v>
      </c>
      <c r="B179" s="83" t="s">
        <v>357</v>
      </c>
      <c r="C179" s="80" t="s">
        <v>36</v>
      </c>
      <c r="D179" s="124"/>
      <c r="E179" s="124"/>
      <c r="F179" s="124"/>
      <c r="G179" s="124"/>
      <c r="H179" s="124"/>
      <c r="I179" s="124"/>
      <c r="J179" s="124"/>
    </row>
    <row r="180" spans="1:10" ht="28.5">
      <c r="A180" s="86" t="s">
        <v>358</v>
      </c>
      <c r="B180" s="84" t="s">
        <v>466</v>
      </c>
      <c r="C180" s="80" t="s">
        <v>36</v>
      </c>
      <c r="D180" s="124"/>
      <c r="E180" s="124"/>
      <c r="F180" s="124"/>
      <c r="G180" s="124"/>
      <c r="H180" s="124"/>
      <c r="I180" s="124"/>
      <c r="J180" s="124"/>
    </row>
    <row r="181" spans="1:10" ht="28.5">
      <c r="A181" s="86" t="s">
        <v>360</v>
      </c>
      <c r="B181" s="84" t="s">
        <v>467</v>
      </c>
      <c r="C181" s="80" t="s">
        <v>36</v>
      </c>
      <c r="D181" s="124"/>
      <c r="E181" s="124"/>
      <c r="F181" s="124"/>
      <c r="G181" s="124"/>
      <c r="H181" s="124"/>
      <c r="I181" s="124"/>
      <c r="J181" s="124"/>
    </row>
    <row r="182" spans="1:10" ht="28.5">
      <c r="A182" s="86" t="s">
        <v>362</v>
      </c>
      <c r="B182" s="83" t="s">
        <v>363</v>
      </c>
      <c r="C182" s="80" t="s">
        <v>36</v>
      </c>
      <c r="D182" s="124"/>
      <c r="E182" s="124"/>
      <c r="F182" s="124"/>
      <c r="G182" s="124"/>
      <c r="H182" s="124"/>
      <c r="I182" s="124"/>
      <c r="J182" s="124"/>
    </row>
    <row r="183" spans="1:10" ht="28.5">
      <c r="A183" s="86" t="s">
        <v>364</v>
      </c>
      <c r="B183" s="83" t="s">
        <v>365</v>
      </c>
      <c r="C183" s="80" t="s">
        <v>36</v>
      </c>
      <c r="D183" s="124"/>
      <c r="E183" s="124"/>
      <c r="F183" s="124"/>
      <c r="G183" s="124"/>
      <c r="H183" s="124"/>
      <c r="I183" s="124"/>
      <c r="J183" s="124"/>
    </row>
    <row r="184" spans="1:10">
      <c r="A184" s="86" t="s">
        <v>366</v>
      </c>
      <c r="B184" s="83" t="s">
        <v>367</v>
      </c>
      <c r="C184" s="80" t="s">
        <v>36</v>
      </c>
      <c r="D184" s="124"/>
      <c r="E184" s="124"/>
      <c r="F184" s="124"/>
      <c r="G184" s="124"/>
      <c r="H184" s="124"/>
      <c r="I184" s="124"/>
      <c r="J184" s="124"/>
    </row>
    <row r="185" spans="1:10" ht="15">
      <c r="A185" s="73" t="s">
        <v>368</v>
      </c>
      <c r="B185" s="82" t="s">
        <v>369</v>
      </c>
      <c r="C185" s="74"/>
      <c r="D185" s="124"/>
      <c r="E185" s="124"/>
      <c r="F185" s="124"/>
      <c r="G185" s="124"/>
      <c r="H185" s="124"/>
      <c r="I185" s="124"/>
      <c r="J185" s="124"/>
    </row>
    <row r="186" spans="1:10" ht="42.75">
      <c r="A186" s="86" t="s">
        <v>370</v>
      </c>
      <c r="B186" s="84" t="s">
        <v>468</v>
      </c>
      <c r="C186" s="80" t="s">
        <v>36</v>
      </c>
      <c r="D186" s="124"/>
      <c r="E186" s="124"/>
      <c r="F186" s="124"/>
      <c r="G186" s="124"/>
      <c r="H186" s="124"/>
      <c r="I186" s="124"/>
      <c r="J186" s="124"/>
    </row>
    <row r="187" spans="1:10" ht="28.5">
      <c r="A187" s="86" t="s">
        <v>372</v>
      </c>
      <c r="B187" s="84" t="s">
        <v>469</v>
      </c>
      <c r="C187" s="80" t="s">
        <v>36</v>
      </c>
      <c r="D187" s="124"/>
      <c r="E187" s="124"/>
      <c r="F187" s="124"/>
      <c r="G187" s="124"/>
      <c r="H187" s="124"/>
      <c r="I187" s="124"/>
      <c r="J187" s="124"/>
    </row>
    <row r="188" spans="1:10" ht="28.5">
      <c r="A188" s="86" t="s">
        <v>374</v>
      </c>
      <c r="B188" s="84" t="s">
        <v>470</v>
      </c>
      <c r="C188" s="80" t="s">
        <v>36</v>
      </c>
      <c r="D188" s="124"/>
      <c r="E188" s="124"/>
      <c r="F188" s="124"/>
      <c r="G188" s="124"/>
      <c r="H188" s="124"/>
      <c r="I188" s="124"/>
      <c r="J188" s="124"/>
    </row>
    <row r="189" spans="1:10">
      <c r="A189" s="86" t="s">
        <v>376</v>
      </c>
      <c r="B189" s="83" t="s">
        <v>377</v>
      </c>
      <c r="C189" s="80" t="s">
        <v>36</v>
      </c>
      <c r="D189" s="124"/>
      <c r="E189" s="124"/>
      <c r="F189" s="124"/>
      <c r="G189" s="124"/>
      <c r="H189" s="124"/>
      <c r="I189" s="124"/>
      <c r="J189" s="124"/>
    </row>
    <row r="190" spans="1:10" ht="28.5">
      <c r="A190" s="86" t="s">
        <v>378</v>
      </c>
      <c r="B190" s="84" t="s">
        <v>379</v>
      </c>
      <c r="C190" s="80" t="s">
        <v>36</v>
      </c>
      <c r="D190" s="124"/>
      <c r="E190" s="124"/>
      <c r="F190" s="124"/>
      <c r="G190" s="124"/>
      <c r="H190" s="124"/>
      <c r="I190" s="124"/>
      <c r="J190" s="124"/>
    </row>
    <row r="191" spans="1:10">
      <c r="A191" s="86" t="s">
        <v>380</v>
      </c>
      <c r="B191" s="83" t="s">
        <v>346</v>
      </c>
      <c r="C191" s="80" t="s">
        <v>36</v>
      </c>
      <c r="D191" s="124"/>
      <c r="E191" s="124"/>
      <c r="F191" s="124"/>
      <c r="G191" s="124"/>
      <c r="H191" s="124"/>
      <c r="I191" s="124"/>
      <c r="J191" s="124"/>
    </row>
    <row r="192" spans="1:10" ht="28.5">
      <c r="A192" s="86" t="s">
        <v>381</v>
      </c>
      <c r="B192" s="83" t="s">
        <v>365</v>
      </c>
      <c r="C192" s="80" t="s">
        <v>36</v>
      </c>
      <c r="D192" s="124"/>
      <c r="E192" s="124"/>
      <c r="F192" s="124"/>
      <c r="G192" s="124"/>
      <c r="H192" s="124"/>
      <c r="I192" s="124"/>
      <c r="J192" s="124"/>
    </row>
    <row r="193" spans="1:10" ht="28.5">
      <c r="A193" s="86" t="s">
        <v>382</v>
      </c>
      <c r="B193" s="84" t="s">
        <v>471</v>
      </c>
      <c r="C193" s="80" t="s">
        <v>36</v>
      </c>
      <c r="D193" s="124"/>
      <c r="E193" s="124"/>
      <c r="F193" s="124"/>
      <c r="G193" s="124"/>
      <c r="H193" s="124"/>
      <c r="I193" s="124"/>
      <c r="J193" s="124"/>
    </row>
    <row r="194" spans="1:10" ht="15">
      <c r="A194" s="73" t="s">
        <v>384</v>
      </c>
      <c r="B194" s="82" t="s">
        <v>385</v>
      </c>
      <c r="C194" s="74"/>
      <c r="D194" s="124"/>
      <c r="E194" s="124"/>
      <c r="F194" s="124"/>
      <c r="G194" s="124"/>
      <c r="H194" s="124"/>
      <c r="I194" s="124"/>
      <c r="J194" s="124"/>
    </row>
    <row r="195" spans="1:10" ht="28.5">
      <c r="A195" s="86" t="s">
        <v>386</v>
      </c>
      <c r="B195" s="83" t="s">
        <v>387</v>
      </c>
      <c r="C195" s="80" t="s">
        <v>36</v>
      </c>
      <c r="D195" s="124"/>
      <c r="E195" s="124"/>
      <c r="F195" s="124"/>
      <c r="G195" s="124"/>
      <c r="H195" s="124"/>
      <c r="I195" s="124"/>
      <c r="J195" s="124"/>
    </row>
    <row r="196" spans="1:10" ht="28.5">
      <c r="A196" s="86" t="s">
        <v>388</v>
      </c>
      <c r="B196" s="83" t="s">
        <v>389</v>
      </c>
      <c r="C196" s="80" t="s">
        <v>36</v>
      </c>
      <c r="D196" s="124"/>
      <c r="E196" s="124"/>
      <c r="F196" s="124"/>
      <c r="G196" s="124"/>
      <c r="H196" s="124"/>
      <c r="I196" s="124"/>
      <c r="J196" s="124"/>
    </row>
    <row r="197" spans="1:10" ht="28.5">
      <c r="A197" s="86" t="s">
        <v>390</v>
      </c>
      <c r="B197" s="83" t="s">
        <v>391</v>
      </c>
      <c r="C197" s="80" t="s">
        <v>36</v>
      </c>
      <c r="D197" s="124"/>
      <c r="E197" s="124"/>
      <c r="F197" s="124"/>
      <c r="G197" s="124"/>
      <c r="H197" s="124"/>
      <c r="I197" s="124"/>
      <c r="J197" s="124"/>
    </row>
    <row r="198" spans="1:10" ht="28.5">
      <c r="A198" s="86" t="s">
        <v>392</v>
      </c>
      <c r="B198" s="83" t="s">
        <v>393</v>
      </c>
      <c r="C198" s="80" t="s">
        <v>279</v>
      </c>
      <c r="D198" s="124"/>
      <c r="E198" s="124"/>
      <c r="F198" s="124"/>
      <c r="G198" s="124"/>
      <c r="H198" s="124"/>
      <c r="I198" s="124"/>
      <c r="J198" s="124"/>
    </row>
    <row r="199" spans="1:10" ht="15">
      <c r="A199" s="73" t="s">
        <v>394</v>
      </c>
      <c r="B199" s="82" t="s">
        <v>395</v>
      </c>
      <c r="C199" s="74"/>
      <c r="D199" s="124"/>
      <c r="E199" s="124"/>
      <c r="F199" s="124"/>
      <c r="G199" s="124"/>
      <c r="H199" s="124"/>
      <c r="I199" s="124"/>
      <c r="J199" s="124"/>
    </row>
    <row r="200" spans="1:10" ht="57">
      <c r="A200" s="86" t="s">
        <v>396</v>
      </c>
      <c r="B200" s="83" t="s">
        <v>397</v>
      </c>
      <c r="C200" s="80" t="s">
        <v>36</v>
      </c>
      <c r="D200" s="124"/>
      <c r="E200" s="124"/>
      <c r="F200" s="124"/>
      <c r="G200" s="124"/>
      <c r="H200" s="124"/>
      <c r="I200" s="124"/>
      <c r="J200" s="124"/>
    </row>
    <row r="201" spans="1:10" ht="28.5">
      <c r="A201" s="86" t="s">
        <v>398</v>
      </c>
      <c r="B201" s="84" t="s">
        <v>399</v>
      </c>
      <c r="C201" s="80" t="s">
        <v>60</v>
      </c>
      <c r="D201" s="124"/>
      <c r="E201" s="124"/>
      <c r="F201" s="124"/>
      <c r="G201" s="124"/>
      <c r="H201" s="124"/>
      <c r="I201" s="124"/>
      <c r="J201" s="124"/>
    </row>
    <row r="202" spans="1:10" ht="28.5">
      <c r="A202" s="86" t="s">
        <v>400</v>
      </c>
      <c r="B202" s="84" t="s">
        <v>472</v>
      </c>
      <c r="C202" s="80" t="s">
        <v>60</v>
      </c>
      <c r="D202" s="124"/>
      <c r="E202" s="124"/>
      <c r="F202" s="124"/>
      <c r="G202" s="124"/>
      <c r="H202" s="124"/>
      <c r="I202" s="124"/>
      <c r="J202" s="124"/>
    </row>
    <row r="203" spans="1:10" ht="42.75">
      <c r="A203" s="86" t="s">
        <v>402</v>
      </c>
      <c r="B203" s="83" t="s">
        <v>403</v>
      </c>
      <c r="C203" s="80" t="s">
        <v>36</v>
      </c>
      <c r="D203" s="124"/>
      <c r="E203" s="124"/>
      <c r="F203" s="124"/>
      <c r="G203" s="124"/>
      <c r="H203" s="124"/>
      <c r="I203" s="124"/>
      <c r="J203" s="124"/>
    </row>
    <row r="204" spans="1:10" ht="42.75">
      <c r="A204" s="86" t="s">
        <v>404</v>
      </c>
      <c r="B204" s="83" t="s">
        <v>405</v>
      </c>
      <c r="C204" s="80" t="s">
        <v>36</v>
      </c>
      <c r="D204" s="124"/>
      <c r="E204" s="124"/>
      <c r="F204" s="124"/>
      <c r="G204" s="124"/>
      <c r="H204" s="124"/>
      <c r="I204" s="124"/>
      <c r="J204" s="124"/>
    </row>
    <row r="205" spans="1:10" ht="15">
      <c r="A205" s="91">
        <v>11</v>
      </c>
      <c r="B205" s="92" t="s">
        <v>406</v>
      </c>
      <c r="C205" s="93"/>
      <c r="D205" s="124"/>
      <c r="E205" s="124"/>
      <c r="F205" s="124"/>
      <c r="G205" s="124"/>
      <c r="H205" s="124"/>
      <c r="I205" s="124"/>
      <c r="J205" s="124"/>
    </row>
    <row r="206" spans="1:10">
      <c r="A206" s="78" t="s">
        <v>407</v>
      </c>
      <c r="B206" s="83" t="s">
        <v>408</v>
      </c>
      <c r="C206" s="80" t="s">
        <v>60</v>
      </c>
      <c r="D206" s="124"/>
      <c r="E206" s="124"/>
      <c r="F206" s="124"/>
      <c r="G206" s="124"/>
      <c r="H206" s="124"/>
      <c r="I206" s="124"/>
      <c r="J206" s="124"/>
    </row>
    <row r="207" spans="1:10" ht="28.5">
      <c r="A207" s="78" t="s">
        <v>409</v>
      </c>
      <c r="B207" s="83" t="s">
        <v>410</v>
      </c>
      <c r="C207" s="80" t="s">
        <v>36</v>
      </c>
      <c r="D207" s="124"/>
      <c r="E207" s="124"/>
      <c r="F207" s="124"/>
      <c r="G207" s="124"/>
      <c r="H207" s="124"/>
      <c r="I207" s="124"/>
      <c r="J207" s="124"/>
    </row>
    <row r="208" spans="1:10">
      <c r="A208" s="78" t="s">
        <v>411</v>
      </c>
      <c r="B208" s="83" t="s">
        <v>412</v>
      </c>
      <c r="C208" s="80" t="s">
        <v>36</v>
      </c>
      <c r="D208" s="124"/>
      <c r="E208" s="124"/>
      <c r="F208" s="124"/>
      <c r="G208" s="124"/>
      <c r="H208" s="124"/>
      <c r="I208" s="124"/>
      <c r="J208" s="124"/>
    </row>
    <row r="209" spans="1:10" ht="15">
      <c r="A209" s="91">
        <v>12</v>
      </c>
      <c r="B209" s="92" t="s">
        <v>413</v>
      </c>
      <c r="C209" s="93"/>
      <c r="D209" s="124"/>
      <c r="E209" s="124"/>
      <c r="F209" s="124"/>
      <c r="G209" s="124"/>
      <c r="H209" s="124"/>
      <c r="I209" s="124"/>
      <c r="J209" s="124"/>
    </row>
    <row r="210" spans="1:10" ht="57">
      <c r="A210" s="78" t="s">
        <v>414</v>
      </c>
      <c r="B210" s="84" t="s">
        <v>415</v>
      </c>
      <c r="C210" s="80" t="s">
        <v>36</v>
      </c>
      <c r="D210" s="124"/>
      <c r="E210" s="124"/>
      <c r="F210" s="124"/>
      <c r="G210" s="124"/>
      <c r="H210" s="124"/>
      <c r="I210" s="124"/>
      <c r="J210" s="124"/>
    </row>
    <row r="211" spans="1:10" ht="42.75">
      <c r="A211" s="78" t="s">
        <v>416</v>
      </c>
      <c r="B211" s="84" t="s">
        <v>417</v>
      </c>
      <c r="C211" s="80" t="s">
        <v>36</v>
      </c>
      <c r="D211" s="124"/>
      <c r="E211" s="124"/>
      <c r="F211" s="124"/>
      <c r="G211" s="124"/>
      <c r="H211" s="124"/>
      <c r="I211" s="124"/>
      <c r="J211" s="124"/>
    </row>
    <row r="212" spans="1:10" ht="42.75">
      <c r="A212" s="78" t="s">
        <v>418</v>
      </c>
      <c r="B212" s="84" t="s">
        <v>419</v>
      </c>
      <c r="C212" s="80" t="s">
        <v>36</v>
      </c>
      <c r="D212" s="124"/>
      <c r="E212" s="124"/>
      <c r="F212" s="124"/>
      <c r="G212" s="124"/>
      <c r="H212" s="124"/>
      <c r="I212" s="124"/>
      <c r="J212" s="124"/>
    </row>
    <row r="213" spans="1:10" ht="57">
      <c r="A213" s="78" t="s">
        <v>420</v>
      </c>
      <c r="B213" s="83" t="s">
        <v>421</v>
      </c>
      <c r="C213" s="80" t="s">
        <v>36</v>
      </c>
      <c r="D213" s="124"/>
      <c r="E213" s="124"/>
      <c r="F213" s="124"/>
      <c r="G213" s="124"/>
      <c r="H213" s="124"/>
      <c r="I213" s="124"/>
      <c r="J213" s="124"/>
    </row>
    <row r="214" spans="1:10" ht="42.75">
      <c r="A214" s="78" t="s">
        <v>422</v>
      </c>
      <c r="B214" s="84" t="s">
        <v>473</v>
      </c>
      <c r="C214" s="80" t="s">
        <v>36</v>
      </c>
      <c r="D214" s="124"/>
      <c r="E214" s="124"/>
      <c r="F214" s="124"/>
      <c r="G214" s="124"/>
      <c r="H214" s="124"/>
      <c r="I214" s="124"/>
      <c r="J214" s="124"/>
    </row>
    <row r="215" spans="1:10" ht="42.75">
      <c r="A215" s="78" t="s">
        <v>424</v>
      </c>
      <c r="B215" s="84" t="s">
        <v>425</v>
      </c>
      <c r="C215" s="80" t="s">
        <v>36</v>
      </c>
      <c r="D215" s="124"/>
      <c r="E215" s="124"/>
      <c r="F215" s="124"/>
      <c r="G215" s="124"/>
      <c r="H215" s="124"/>
      <c r="I215" s="124"/>
      <c r="J215" s="124"/>
    </row>
    <row r="216" spans="1:10" ht="15">
      <c r="A216" s="91">
        <v>13</v>
      </c>
      <c r="B216" s="92" t="s">
        <v>426</v>
      </c>
      <c r="C216" s="93"/>
      <c r="D216" s="124"/>
      <c r="E216" s="124"/>
      <c r="F216" s="124"/>
      <c r="G216" s="124"/>
      <c r="H216" s="124"/>
      <c r="I216" s="124"/>
      <c r="J216" s="124"/>
    </row>
    <row r="217" spans="1:10">
      <c r="A217" s="78" t="s">
        <v>427</v>
      </c>
      <c r="B217" s="83" t="s">
        <v>428</v>
      </c>
      <c r="C217" s="80" t="s">
        <v>351</v>
      </c>
      <c r="D217" s="124"/>
      <c r="E217" s="124"/>
      <c r="F217" s="124"/>
      <c r="G217" s="124"/>
      <c r="H217" s="124"/>
      <c r="I217" s="124"/>
      <c r="J217" s="124"/>
    </row>
    <row r="218" spans="1:10">
      <c r="A218" s="78" t="s">
        <v>429</v>
      </c>
      <c r="B218" s="83" t="s">
        <v>430</v>
      </c>
      <c r="C218" s="80" t="s">
        <v>36</v>
      </c>
      <c r="D218" s="124"/>
      <c r="E218" s="124"/>
      <c r="F218" s="124"/>
      <c r="G218" s="124"/>
      <c r="H218" s="124"/>
      <c r="I218" s="124"/>
      <c r="J218" s="124"/>
    </row>
    <row r="219" spans="1:10">
      <c r="A219" s="78" t="s">
        <v>431</v>
      </c>
      <c r="B219" s="83" t="s">
        <v>432</v>
      </c>
      <c r="C219" s="80" t="s">
        <v>27</v>
      </c>
      <c r="D219" s="124"/>
      <c r="E219" s="124"/>
      <c r="F219" s="124"/>
      <c r="G219" s="124"/>
      <c r="H219" s="124"/>
      <c r="I219" s="124"/>
      <c r="J219" s="124"/>
    </row>
    <row r="220" spans="1:10" ht="28.5">
      <c r="A220" s="78" t="s">
        <v>433</v>
      </c>
      <c r="B220" s="83" t="s">
        <v>434</v>
      </c>
      <c r="C220" s="80" t="s">
        <v>435</v>
      </c>
      <c r="D220" s="124"/>
      <c r="E220" s="124"/>
      <c r="F220" s="124"/>
      <c r="G220" s="124"/>
      <c r="H220" s="124"/>
      <c r="I220" s="124"/>
      <c r="J220" s="124"/>
    </row>
    <row r="221" spans="1:10" ht="28.5">
      <c r="A221" s="78" t="s">
        <v>436</v>
      </c>
      <c r="B221" s="83" t="s">
        <v>437</v>
      </c>
      <c r="C221" s="80" t="s">
        <v>438</v>
      </c>
      <c r="D221" s="124"/>
      <c r="E221" s="124"/>
      <c r="F221" s="124"/>
      <c r="G221" s="124"/>
      <c r="H221" s="124"/>
      <c r="I221" s="124"/>
      <c r="J221" s="124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8" priority="1">
      <formula>LEN($B4)=1</formula>
    </cfRule>
  </conditionalFormatting>
  <printOptions horizontalCentered="1"/>
  <pageMargins left="0.43307086614173229" right="0.23622047244094491" top="0.74803149606299213" bottom="0.74803149606299213" header="0.31496062992125984" footer="0.31496062992125984"/>
  <pageSetup paperSize="9" scale="41" fitToHeight="4" orientation="portrait" horizontalDpi="360" verticalDpi="360" r:id="rId1"/>
  <rowBreaks count="1" manualBreakCount="1">
    <brk id="14" max="16383" man="1"/>
  </rowBreaks>
  <colBreaks count="1" manualBreakCount="1">
    <brk id="3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29D-0260-47DE-80D7-DC402F8FA2A4}">
  <sheetPr>
    <tabColor theme="5" tint="-0.249977111117893"/>
  </sheetPr>
  <dimension ref="A2:M248"/>
  <sheetViews>
    <sheetView showGridLines="0" view="pageBreakPreview" zoomScale="80" zoomScaleNormal="80" zoomScaleSheetLayoutView="80" zoomScalePageLayoutView="80" workbookViewId="0">
      <selection activeCell="B246" sqref="B246:K248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"/>
      <c r="M2" s="2"/>
    </row>
    <row r="3" spans="2:13" s="3" customFormat="1" ht="18">
      <c r="B3" s="107" t="s">
        <v>1</v>
      </c>
      <c r="C3" s="108"/>
      <c r="D3" s="108"/>
      <c r="E3" s="108"/>
      <c r="F3" s="108"/>
      <c r="G3" s="108"/>
      <c r="H3" s="108"/>
      <c r="I3" s="108"/>
      <c r="J3" s="108"/>
      <c r="K3" s="109"/>
      <c r="L3" s="1"/>
      <c r="M3" s="2"/>
    </row>
    <row r="4" spans="2:13" s="5" customFormat="1" ht="15">
      <c r="B4" s="110" t="s">
        <v>2</v>
      </c>
      <c r="C4" s="111"/>
      <c r="D4" s="111" t="s">
        <v>3</v>
      </c>
      <c r="E4" s="111"/>
      <c r="F4" s="111"/>
      <c r="G4" s="111"/>
      <c r="H4" s="111"/>
      <c r="I4" s="111" t="s">
        <v>492</v>
      </c>
      <c r="J4" s="111"/>
      <c r="K4" s="112"/>
      <c r="L4" s="4"/>
    </row>
    <row r="5" spans="2:13" s="5" customFormat="1" ht="15">
      <c r="B5" s="103" t="s">
        <v>5</v>
      </c>
      <c r="C5" s="104"/>
      <c r="D5" s="104" t="s">
        <v>6</v>
      </c>
      <c r="E5" s="104"/>
      <c r="F5" s="104"/>
      <c r="G5" s="104"/>
      <c r="H5" s="104"/>
      <c r="I5" s="104" t="s">
        <v>493</v>
      </c>
      <c r="J5" s="104"/>
      <c r="K5" s="105"/>
      <c r="L5" s="4"/>
    </row>
    <row r="6" spans="2:13" s="5" customFormat="1" ht="15">
      <c r="B6" s="103" t="s">
        <v>8</v>
      </c>
      <c r="C6" s="104"/>
      <c r="D6" s="104" t="s">
        <v>9</v>
      </c>
      <c r="E6" s="104"/>
      <c r="F6" s="104"/>
      <c r="G6" s="104"/>
      <c r="H6" s="104"/>
      <c r="I6" s="104" t="s">
        <v>494</v>
      </c>
      <c r="J6" s="104"/>
      <c r="K6" s="105"/>
      <c r="L6" s="4"/>
    </row>
    <row r="7" spans="2:13" s="5" customFormat="1" ht="15">
      <c r="B7" s="103" t="s">
        <v>11</v>
      </c>
      <c r="C7" s="104"/>
      <c r="D7" s="104" t="s">
        <v>12</v>
      </c>
      <c r="E7" s="104"/>
      <c r="F7" s="104"/>
      <c r="G7" s="104"/>
      <c r="H7" s="104"/>
      <c r="I7" s="6" t="s">
        <v>13</v>
      </c>
      <c r="J7" s="8">
        <f>J242</f>
        <v>69233.863064300007</v>
      </c>
      <c r="K7" s="7"/>
      <c r="L7" s="4"/>
    </row>
    <row r="8" spans="2:13" s="5" customFormat="1" ht="15">
      <c r="B8" s="103"/>
      <c r="C8" s="104"/>
      <c r="D8" s="118"/>
      <c r="E8" s="118"/>
      <c r="F8" s="118"/>
      <c r="G8" s="118"/>
      <c r="H8" s="118"/>
      <c r="I8" s="119"/>
      <c r="J8" s="119"/>
      <c r="K8" s="120"/>
      <c r="L8" s="4"/>
    </row>
    <row r="9" spans="2:13" s="5" customFormat="1" ht="15.75">
      <c r="B9" s="113" t="s">
        <v>14</v>
      </c>
      <c r="C9" s="113"/>
      <c r="D9" s="113"/>
      <c r="E9" s="113"/>
      <c r="F9" s="113"/>
      <c r="G9" s="113"/>
      <c r="H9" s="113"/>
      <c r="I9" s="113"/>
      <c r="J9" s="113"/>
      <c r="K9" s="113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03'!K5</f>
        <v>0</v>
      </c>
      <c r="H12" s="27">
        <f>G12+'[1]BM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03'!K6</f>
        <v>0</v>
      </c>
      <c r="H13" s="27">
        <f>G13+'[1]BM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03'!K7</f>
        <v>0</v>
      </c>
      <c r="H14" s="27">
        <f>G14+'[1]BM 02'!H14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03'!K8</f>
        <v>0</v>
      </c>
      <c r="H15" s="27">
        <f>G15+'[1]BM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03'!K9</f>
        <v>0</v>
      </c>
      <c r="H16" s="27">
        <f>G16+'[1]BM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03'!K10</f>
        <v>0</v>
      </c>
      <c r="H17" s="27">
        <f>G17+'[1]BM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03'!K11</f>
        <v>0</v>
      </c>
      <c r="H18" s="27">
        <f>G18+'[1]BM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03'!K12</f>
        <v>0</v>
      </c>
      <c r="H19" s="27">
        <f>G19+'[1]BM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03'!K14</f>
        <v>0</v>
      </c>
      <c r="H21" s="27">
        <f>G21+'[1]BM 02'!H21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03'!K15</f>
        <v>0</v>
      </c>
      <c r="H22" s="27">
        <f>G22+'[1]BM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03'!K16</f>
        <v>0</v>
      </c>
      <c r="H23" s="27">
        <f>G23+'[1]BM 02'!H23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03'!K17</f>
        <v>0</v>
      </c>
      <c r="H24" s="27">
        <f>G24+'[1]BM 02'!H24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03'!K19</f>
        <v>0</v>
      </c>
      <c r="H26" s="27">
        <f>G26+'[1]BM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03'!K20</f>
        <v>0</v>
      </c>
      <c r="H27" s="27">
        <f>G27+'[1]BM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03'!K21</f>
        <v>0</v>
      </c>
      <c r="H28" s="27">
        <f>G28+'[1]BM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03'!K22</f>
        <v>0</v>
      </c>
      <c r="H29" s="27">
        <f>G29+'[1]BM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03'!K23</f>
        <v>0</v>
      </c>
      <c r="H30" s="27">
        <f>G30+'[1]BM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03'!K24</f>
        <v>0</v>
      </c>
      <c r="H31" s="27">
        <f>G31+'[1]BM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32488.182612500001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03'!K27</f>
        <v>0</v>
      </c>
      <c r="H34" s="27">
        <f>G34+'[1]BM 02'!H34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03'!K28</f>
        <v>0</v>
      </c>
      <c r="H35" s="27">
        <f>G35+'[1]BM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03'!K29</f>
        <v>0</v>
      </c>
      <c r="H36" s="27">
        <f>G36+'[1]BM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03'!K30</f>
        <v>0</v>
      </c>
      <c r="H37" s="27">
        <f>G37+'[1]BM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03'!K31</f>
        <v>0</v>
      </c>
      <c r="H38" s="27">
        <f>G38+'[1]BM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03'!K33</f>
        <v>0</v>
      </c>
      <c r="H40" s="27">
        <f>G40+'[1]BM 02'!H40</f>
        <v>0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03'!K34</f>
        <v>0</v>
      </c>
      <c r="H41" s="27">
        <f>G41+'[1]BM 02'!H41</f>
        <v>0</v>
      </c>
      <c r="I41" s="28">
        <f t="shared" si="10"/>
        <v>19748.083999999999</v>
      </c>
      <c r="J41" s="28">
        <f t="shared" si="10"/>
        <v>0</v>
      </c>
      <c r="K41" s="28">
        <f t="shared" si="10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03'!K35</f>
        <v>0</v>
      </c>
      <c r="H42" s="27">
        <f>G42+'[1]BM 02'!H42</f>
        <v>0</v>
      </c>
      <c r="I42" s="28">
        <f t="shared" si="10"/>
        <v>2963.895</v>
      </c>
      <c r="J42" s="28">
        <f t="shared" si="10"/>
        <v>0</v>
      </c>
      <c r="K42" s="28">
        <f t="shared" si="10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03'!K36</f>
        <v>0</v>
      </c>
      <c r="H43" s="27">
        <f>G43+'[1]BM 02'!H43</f>
        <v>0</v>
      </c>
      <c r="I43" s="28">
        <f t="shared" si="10"/>
        <v>6276.2776000000013</v>
      </c>
      <c r="J43" s="28">
        <f t="shared" si="10"/>
        <v>0</v>
      </c>
      <c r="K43" s="28">
        <f t="shared" si="10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03'!K37</f>
        <v>0</v>
      </c>
      <c r="H44" s="27">
        <f>G44+'[1]BM 02'!H44</f>
        <v>0</v>
      </c>
      <c r="I44" s="28">
        <f t="shared" si="10"/>
        <v>2396.8963000000003</v>
      </c>
      <c r="J44" s="28">
        <f t="shared" si="10"/>
        <v>0</v>
      </c>
      <c r="K44" s="28">
        <f t="shared" si="10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03'!K38</f>
        <v>0</v>
      </c>
      <c r="H45" s="27">
        <f>G45+'[1]BM 02'!H45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03'!K39</f>
        <v>0</v>
      </c>
      <c r="H46" s="27">
        <f>G46+'[1]BM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03'!K40</f>
        <v>0</v>
      </c>
      <c r="H47" s="27">
        <f>G47+'[1]BM 02'!H47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03'!K42</f>
        <v>0</v>
      </c>
      <c r="H49" s="27">
        <f>G49+'[1]BM 02'!H49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03'!K44</f>
        <v>0</v>
      </c>
      <c r="H51" s="27">
        <f>G51+'[1]BM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03'!K46</f>
        <v>0</v>
      </c>
      <c r="H53" s="27">
        <f>G53+'[1]BM 02'!H53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03'!K47</f>
        <v>0</v>
      </c>
      <c r="H54" s="27">
        <f>G54+'[1]BM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03'!K48</f>
        <v>0</v>
      </c>
      <c r="H55" s="27">
        <f>G55+'[1]BM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'[1]Memória 03'!K51</f>
        <v>0</v>
      </c>
      <c r="H58" s="27">
        <f>G58+'[1]BM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03'!K52</f>
        <v>0</v>
      </c>
      <c r="H59" s="27">
        <f>G59+'[1]BM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03'!K53</f>
        <v>0</v>
      </c>
      <c r="H60" s="27">
        <f>G60+'[1]BM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03'!K54</f>
        <v>0</v>
      </c>
      <c r="H61" s="27">
        <f>G61+'[1]BM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03'!K55</f>
        <v>0</v>
      </c>
      <c r="H62" s="27">
        <f>G62+'[1]BM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03'!K56</f>
        <v>0</v>
      </c>
      <c r="H63" s="27">
        <f>G63+'[1]BM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03'!K57</f>
        <v>0</v>
      </c>
      <c r="H64" s="27">
        <f>G64+'[1]BM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03'!K58</f>
        <v>0</v>
      </c>
      <c r="H65" s="27">
        <f>G65+'[1]BM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03'!K59</f>
        <v>0</v>
      </c>
      <c r="H66" s="27">
        <f>G66+'[1]BM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03'!K60</f>
        <v>0</v>
      </c>
      <c r="H67" s="27">
        <f>G67+'[1]BM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03'!K62</f>
        <v>0</v>
      </c>
      <c r="H69" s="27">
        <f>G69+'[1]BM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03'!K63</f>
        <v>0</v>
      </c>
      <c r="H70" s="27">
        <f>G70+'[1]BM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03'!K64</f>
        <v>0</v>
      </c>
      <c r="H71" s="27">
        <f>G71+'[1]BM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03'!K65</f>
        <v>0</v>
      </c>
      <c r="H72" s="27">
        <f>G72+'[1]BM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03'!K66</f>
        <v>0</v>
      </c>
      <c r="H73" s="27">
        <f>G73+'[1]BM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03'!K67</f>
        <v>0</v>
      </c>
      <c r="H74" s="27">
        <f>G74+'[1]BM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03'!K68</f>
        <v>0</v>
      </c>
      <c r="H75" s="27">
        <f>G75+'[1]BM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03'!K69</f>
        <v>0</v>
      </c>
      <c r="H76" s="27">
        <f>G76+'[1]BM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37" t="s">
        <v>150</v>
      </c>
      <c r="C78" s="138" t="s">
        <v>151</v>
      </c>
      <c r="D78" s="139" t="s">
        <v>27</v>
      </c>
      <c r="E78" s="140">
        <v>8.5500000000000007</v>
      </c>
      <c r="F78" s="141">
        <v>0</v>
      </c>
      <c r="G78" s="26">
        <f>'[1]Memória 03'!K71</f>
        <v>0</v>
      </c>
      <c r="H78" s="27">
        <f>G78+'[1]BM 02'!H78</f>
        <v>0</v>
      </c>
      <c r="I78" s="142">
        <f t="shared" ref="I78:K83" si="24">$E78*F78</f>
        <v>0</v>
      </c>
      <c r="J78" s="142">
        <f t="shared" si="24"/>
        <v>0</v>
      </c>
      <c r="K78" s="142">
        <f t="shared" si="24"/>
        <v>0</v>
      </c>
      <c r="L78" s="4"/>
    </row>
    <row r="79" spans="2:12" s="5" customFormat="1" ht="24">
      <c r="B79" s="137" t="s">
        <v>152</v>
      </c>
      <c r="C79" s="138" t="s">
        <v>153</v>
      </c>
      <c r="D79" s="139" t="s">
        <v>27</v>
      </c>
      <c r="E79" s="140">
        <v>23.26</v>
      </c>
      <c r="F79" s="141">
        <v>0</v>
      </c>
      <c r="G79" s="26">
        <f>'[1]Memória 03'!K72</f>
        <v>0</v>
      </c>
      <c r="H79" s="27">
        <f>G79+'[1]BM 02'!H79</f>
        <v>0</v>
      </c>
      <c r="I79" s="142">
        <f t="shared" si="24"/>
        <v>0</v>
      </c>
      <c r="J79" s="142">
        <f t="shared" si="24"/>
        <v>0</v>
      </c>
      <c r="K79" s="14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03'!K73</f>
        <v>0</v>
      </c>
      <c r="H80" s="27">
        <f>G80+'[1]BM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03'!K74</f>
        <v>0</v>
      </c>
      <c r="H81" s="27">
        <f>G81+'[1]BM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03'!K75</f>
        <v>0</v>
      </c>
      <c r="H82" s="27">
        <f>G82+'[1]BM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03'!K76</f>
        <v>0</v>
      </c>
      <c r="H83" s="27">
        <f>G83+'[1]BM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4" t="s">
        <v>161</v>
      </c>
      <c r="D84" s="114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03'!K78</f>
        <v>0</v>
      </c>
      <c r="H85" s="27">
        <f>G85+'[1]BM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03'!K81</f>
        <v>0</v>
      </c>
      <c r="H88" s="27">
        <f>G88+'[1]BM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03'!K82</f>
        <v>0</v>
      </c>
      <c r="H89" s="27">
        <f>G89+'[1]BM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03'!K83</f>
        <v>0</v>
      </c>
      <c r="H90" s="27">
        <f>G90+'[1]BM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03'!K84</f>
        <v>0</v>
      </c>
      <c r="H91" s="27">
        <f>G91+'[1]BM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03'!K85</f>
        <v>0</v>
      </c>
      <c r="H92" s="27">
        <f>G92+'[1]BM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03'!K86</f>
        <v>0</v>
      </c>
      <c r="H93" s="27">
        <f>G93+'[1]BM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03'!K87</f>
        <v>0</v>
      </c>
      <c r="H94" s="27">
        <f>G94+'[1]BM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03'!K88</f>
        <v>0</v>
      </c>
      <c r="H95" s="27">
        <f>G95+'[1]BM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03'!K90</f>
        <v>0</v>
      </c>
      <c r="H97" s="27">
        <f>G97+'[1]BM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03'!K91</f>
        <v>0</v>
      </c>
      <c r="H98" s="27">
        <f>G98+'[1]BM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03'!K92</f>
        <v>0</v>
      </c>
      <c r="H99" s="27">
        <f>G99+'[1]BM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03'!K93</f>
        <v>0</v>
      </c>
      <c r="H100" s="27">
        <f>G100+'[1]BM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03'!K95</f>
        <v>0</v>
      </c>
      <c r="H102" s="27">
        <f>G102+'[1]BM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03'!K96</f>
        <v>0</v>
      </c>
      <c r="H103" s="27">
        <f>G103+'[1]BM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03'!K97</f>
        <v>0</v>
      </c>
      <c r="H104" s="27">
        <f>G104+'[1]BM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03'!K100</f>
        <v>0</v>
      </c>
      <c r="H107" s="27">
        <f>G107+'[1]BM 02'!H107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03'!K102</f>
        <v>0</v>
      </c>
      <c r="H109" s="27">
        <f>G109+'[1]BM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03'!K103</f>
        <v>0</v>
      </c>
      <c r="H110" s="27">
        <f>G110+'[1]BM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03'!K104</f>
        <v>0</v>
      </c>
      <c r="H111" s="27">
        <f>G111+'[1]BM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03'!K105</f>
        <v>0</v>
      </c>
      <c r="H112" s="27">
        <f>G112+'[1]BM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03'!K106</f>
        <v>0</v>
      </c>
      <c r="H113" s="27">
        <f>G113+'[1]BM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03'!K107</f>
        <v>0</v>
      </c>
      <c r="H114" s="27">
        <f>G114+'[1]BM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03'!K108</f>
        <v>0</v>
      </c>
      <c r="H115" s="27">
        <f>G115+'[1]BM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03'!K109</f>
        <v>0</v>
      </c>
      <c r="H116" s="27">
        <f>G116+'[1]BM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03'!K110</f>
        <v>0</v>
      </c>
      <c r="H117" s="27">
        <f>G117+'[1]BM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03'!K111</f>
        <v>0</v>
      </c>
      <c r="H118" s="27">
        <f>G118+'[1]BM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03'!K112</f>
        <v>0</v>
      </c>
      <c r="H119" s="27">
        <f>G119+'[1]BM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03'!K113</f>
        <v>0</v>
      </c>
      <c r="H120" s="27">
        <f>G120+'[1]BM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03'!K114</f>
        <v>0</v>
      </c>
      <c r="H121" s="27">
        <f>G121+'[1]BM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03'!K115</f>
        <v>0</v>
      </c>
      <c r="H122" s="27">
        <f>G122+'[1]BM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03'!K116</f>
        <v>0</v>
      </c>
      <c r="H123" s="27">
        <f>G123+'[1]BM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03'!K117</f>
        <v>0</v>
      </c>
      <c r="H124" s="27">
        <f>G124+'[1]BM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03'!K118</f>
        <v>0</v>
      </c>
      <c r="H125" s="27">
        <f>G125+'[1]BM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03'!K119</f>
        <v>0</v>
      </c>
      <c r="H126" s="27">
        <f>G126+'[1]BM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03'!K120</f>
        <v>0</v>
      </c>
      <c r="H127" s="27">
        <f>G127+'[1]BM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03'!K121</f>
        <v>0</v>
      </c>
      <c r="H128" s="27">
        <f>G128+'[1]BM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03'!K122</f>
        <v>0</v>
      </c>
      <c r="H129" s="27">
        <f>G129+'[1]BM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03'!K124</f>
        <v>0</v>
      </c>
      <c r="H131" s="27">
        <f>G131+'[1]BM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03'!K125</f>
        <v>0</v>
      </c>
      <c r="H132" s="27">
        <f>G132+'[1]BM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03'!K126</f>
        <v>0</v>
      </c>
      <c r="H133" s="27">
        <f>G133+'[1]BM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03'!K127</f>
        <v>0</v>
      </c>
      <c r="H134" s="27">
        <f>G134+'[1]BM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03'!K129</f>
        <v>0</v>
      </c>
      <c r="H136" s="27">
        <f>G136+'[1]BM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03'!K130</f>
        <v>0</v>
      </c>
      <c r="H137" s="27">
        <f>G137+'[1]BM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03'!K131</f>
        <v>0</v>
      </c>
      <c r="H138" s="27">
        <f>G138+'[1]BM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03'!K132</f>
        <v>0</v>
      </c>
      <c r="H139" s="27">
        <f>G139+'[1]BM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03'!K133</f>
        <v>0</v>
      </c>
      <c r="H140" s="27">
        <f>G140+'[1]BM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03'!K134</f>
        <v>0</v>
      </c>
      <c r="H141" s="27">
        <f>G141+'[1]BM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03'!K135</f>
        <v>0</v>
      </c>
      <c r="H142" s="27">
        <f>G142+'[1]BM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03'!K137</f>
        <v>0</v>
      </c>
      <c r="H144" s="27">
        <f>G144+'[1]BM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03'!K138</f>
        <v>0</v>
      </c>
      <c r="H145" s="27">
        <f>G145+'[1]BM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03'!K139</f>
        <v>0</v>
      </c>
      <c r="H146" s="27">
        <f>G146+'[1]BM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03'!K140</f>
        <v>0</v>
      </c>
      <c r="H147" s="27">
        <f>G147+'[1]BM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03'!K141</f>
        <v>0</v>
      </c>
      <c r="H148" s="27">
        <f>G148+'[1]BM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03'!K142</f>
        <v>0</v>
      </c>
      <c r="H149" s="27">
        <f>G149+'[1]BM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03'!K143</f>
        <v>0</v>
      </c>
      <c r="H150" s="27">
        <f>G150+'[1]BM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03'!K144</f>
        <v>0</v>
      </c>
      <c r="H151" s="27">
        <f>G151+'[1]BM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03'!K145</f>
        <v>0</v>
      </c>
      <c r="H152" s="27">
        <f>G152+'[1]BM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03'!K146</f>
        <v>0</v>
      </c>
      <c r="H153" s="27">
        <f>G153+'[1]BM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03'!K147</f>
        <v>0</v>
      </c>
      <c r="H154" s="27">
        <f>G154+'[1]BM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03'!K150</f>
        <v>0</v>
      </c>
      <c r="H157" s="27">
        <f>G157+'[1]BM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03'!K151</f>
        <v>0</v>
      </c>
      <c r="H158" s="27">
        <f>G158+'[1]BM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03'!K152</f>
        <v>0</v>
      </c>
      <c r="H159" s="27">
        <f>G159+'[1]BM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03'!K153</f>
        <v>0</v>
      </c>
      <c r="H160" s="27">
        <f>G160+'[1]BM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03'!K154</f>
        <v>0</v>
      </c>
      <c r="H161" s="27">
        <f>G161+'[1]BM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03'!K155</f>
        <v>0</v>
      </c>
      <c r="H162" s="27">
        <f>G162+'[1]BM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03'!K156</f>
        <v>0</v>
      </c>
      <c r="H163" s="27">
        <f>G163+'[1]BM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03'!K157</f>
        <v>0</v>
      </c>
      <c r="H164" s="27">
        <f>G164+'[1]BM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03'!K158</f>
        <v>0</v>
      </c>
      <c r="H165" s="27">
        <f>G165+'[1]BM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03'!K159</f>
        <v>0</v>
      </c>
      <c r="H166" s="27">
        <f>G166+'[1]BM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03'!K160</f>
        <v>0</v>
      </c>
      <c r="H167" s="27">
        <f>G167+'[1]BM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03'!K161</f>
        <v>0</v>
      </c>
      <c r="H168" s="27">
        <f>G168+'[1]BM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03'!K162</f>
        <v>0</v>
      </c>
      <c r="H169" s="27">
        <f>G169+'[1]BM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03'!K163</f>
        <v>0</v>
      </c>
      <c r="H170" s="27">
        <f>G170+'[1]BM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03'!K164</f>
        <v>0</v>
      </c>
      <c r="H171" s="27">
        <f>G171+'[1]BM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03'!K165</f>
        <v>0</v>
      </c>
      <c r="H172" s="27">
        <f>G172+'[1]BM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03'!K166</f>
        <v>0</v>
      </c>
      <c r="H173" s="27">
        <f>G173+'[1]BM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03'!K167</f>
        <v>0</v>
      </c>
      <c r="H174" s="27">
        <f>G174+'[1]BM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03'!K168</f>
        <v>0</v>
      </c>
      <c r="H175" s="27">
        <f>G175+'[1]BM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03'!K169</f>
        <v>0</v>
      </c>
      <c r="H176" s="27">
        <f>G176+'[1]BM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03'!K171</f>
        <v>0</v>
      </c>
      <c r="H178" s="27">
        <f>G178+'[1]BM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03'!K172</f>
        <v>0</v>
      </c>
      <c r="H179" s="27">
        <f>G179+'[1]BM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03'!K173</f>
        <v>0</v>
      </c>
      <c r="H180" s="27">
        <f>G180+'[1]BM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03'!K174</f>
        <v>0</v>
      </c>
      <c r="H181" s="27">
        <f>G181+'[1]BM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03'!K175</f>
        <v>0</v>
      </c>
      <c r="H182" s="27">
        <f>G182+'[1]BM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03'!K176</f>
        <v>0</v>
      </c>
      <c r="H183" s="27">
        <f>G183+'[1]BM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03'!K177</f>
        <v>0</v>
      </c>
      <c r="H184" s="27">
        <f>G184+'[1]BM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03'!K178</f>
        <v>0</v>
      </c>
      <c r="H185" s="27">
        <f>G185+'[1]BM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03'!K179</f>
        <v>0</v>
      </c>
      <c r="H186" s="27">
        <f>G186+'[1]BM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03'!K180</f>
        <v>0</v>
      </c>
      <c r="H187" s="27">
        <f>G187+'[1]BM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03'!K181</f>
        <v>0</v>
      </c>
      <c r="H188" s="27">
        <f>G188+'[1]BM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03'!K182</f>
        <v>0</v>
      </c>
      <c r="H189" s="27">
        <f>G189+'[1]BM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03'!K183</f>
        <v>0</v>
      </c>
      <c r="H190" s="27">
        <f>G190+'[1]BM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03'!K184</f>
        <v>0</v>
      </c>
      <c r="H191" s="27">
        <f>G191+'[1]BM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03'!K186</f>
        <v>0</v>
      </c>
      <c r="H193" s="27">
        <f>G193+'[1]BM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03'!K187</f>
        <v>0</v>
      </c>
      <c r="H194" s="27">
        <f>G194+'[1]BM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03'!K188</f>
        <v>0</v>
      </c>
      <c r="H195" s="27">
        <f>G195+'[1]BM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03'!K189</f>
        <v>0</v>
      </c>
      <c r="H196" s="27">
        <f>G196+'[1]BM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03'!K190</f>
        <v>0</v>
      </c>
      <c r="H197" s="27">
        <f>G197+'[1]BM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03'!K191</f>
        <v>0</v>
      </c>
      <c r="H198" s="27">
        <f>G198+'[1]BM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03'!K192</f>
        <v>0</v>
      </c>
      <c r="H199" s="27">
        <f>G199+'[1]BM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03'!K193</f>
        <v>0</v>
      </c>
      <c r="H200" s="27">
        <f>G200+'[1]BM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03'!K195</f>
        <v>0</v>
      </c>
      <c r="H202" s="27">
        <f>G202+'[1]BM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03'!K196</f>
        <v>0</v>
      </c>
      <c r="H203" s="27">
        <f>G203+'[1]BM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03'!K197</f>
        <v>0</v>
      </c>
      <c r="H204" s="27">
        <f>G204+'[1]BM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03'!K198</f>
        <v>0</v>
      </c>
      <c r="H205" s="27">
        <f>G205+'[1]BM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03'!K200</f>
        <v>0</v>
      </c>
      <c r="H207" s="27">
        <f>G207+'[1]BM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03'!K201</f>
        <v>0</v>
      </c>
      <c r="H208" s="27">
        <f>G208+'[1]BM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03'!K202</f>
        <v>0</v>
      </c>
      <c r="H209" s="27">
        <f>G209+'[1]BM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03'!K203</f>
        <v>0</v>
      </c>
      <c r="H210" s="27">
        <f>G210+'[1]BM 02'!H210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03'!K204</f>
        <v>0</v>
      </c>
      <c r="H211" s="27">
        <f>G211+'[1]BM 02'!H211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03'!K206</f>
        <v>0</v>
      </c>
      <c r="H213" s="27">
        <f>G213+'[1]BM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03'!K207</f>
        <v>0</v>
      </c>
      <c r="H214" s="27">
        <f>G214+'[1]BM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03'!K208</f>
        <v>0</v>
      </c>
      <c r="H215" s="27">
        <f>G215+'[1]BM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03'!K210</f>
        <v>0</v>
      </c>
      <c r="H217" s="27">
        <f>G217+'[1]BM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03'!K211</f>
        <v>0</v>
      </c>
      <c r="H218" s="27">
        <f>G218+'[1]BM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03'!K212</f>
        <v>0</v>
      </c>
      <c r="H219" s="27">
        <f>G219+'[1]BM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03'!K213</f>
        <v>0</v>
      </c>
      <c r="H220" s="27">
        <f>G220+'[1]BM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03'!K214</f>
        <v>0</v>
      </c>
      <c r="H221" s="27">
        <f>G221+'[1]BM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03'!K215</f>
        <v>0</v>
      </c>
      <c r="H222" s="27">
        <f>G222+'[1]BM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03'!K217</f>
        <v>0</v>
      </c>
      <c r="H224" s="27">
        <f>G224+'[1]BM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03'!K218</f>
        <v>0</v>
      </c>
      <c r="H225" s="27">
        <f>G225+'[1]BM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03'!K219</f>
        <v>0</v>
      </c>
      <c r="H226" s="27">
        <f>G226+'[1]BM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03'!K220</f>
        <v>0</v>
      </c>
      <c r="H227" s="27">
        <f>G227+'[1]BM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03'!K221</f>
        <v>0</v>
      </c>
      <c r="H228" s="27">
        <f>G228+'[1]BM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69233.863064300007</v>
      </c>
      <c r="K229" s="63">
        <f t="shared" si="63"/>
        <v>69233.863064300007</v>
      </c>
      <c r="L229" s="4"/>
    </row>
    <row r="230" spans="2:12" s="5" customFormat="1" ht="15">
      <c r="B230" s="143" t="s">
        <v>496</v>
      </c>
      <c r="C230" s="44" t="s">
        <v>497</v>
      </c>
      <c r="D230" s="45"/>
      <c r="E230" s="45"/>
      <c r="F230" s="45"/>
      <c r="G230" s="45"/>
      <c r="H230" s="45"/>
      <c r="I230" s="144">
        <f>SUM(I231:I234)</f>
        <v>53075.522384000004</v>
      </c>
      <c r="J230" s="144">
        <f t="shared" ref="J230:K230" si="64">SUM(J231:J234)</f>
        <v>52882.428000000007</v>
      </c>
      <c r="K230" s="144">
        <f t="shared" si="64"/>
        <v>52882.428000000007</v>
      </c>
      <c r="L230" s="4"/>
    </row>
    <row r="231" spans="2:12" s="5" customFormat="1" ht="36">
      <c r="B231" s="143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'[1]Memória 03'!K224</f>
        <v>190.2</v>
      </c>
      <c r="H231" s="27">
        <f>G231+'[1]BM 02'!H231</f>
        <v>190.2</v>
      </c>
      <c r="I231" s="28">
        <f t="shared" ref="I231:K241" si="65">$E231*F231</f>
        <v>42801.261200000001</v>
      </c>
      <c r="J231" s="28">
        <f t="shared" si="65"/>
        <v>42608.603999999999</v>
      </c>
      <c r="K231" s="28">
        <f t="shared" si="65"/>
        <v>42608.603999999999</v>
      </c>
      <c r="L231" s="4"/>
    </row>
    <row r="232" spans="2:12" s="5" customFormat="1" ht="48">
      <c r="B232" s="143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'[1]Memória 03'!K225</f>
        <v>75.2</v>
      </c>
      <c r="H232" s="27">
        <f>G232+'[1]BM 02'!H232</f>
        <v>75.2</v>
      </c>
      <c r="I232" s="28">
        <f t="shared" si="65"/>
        <v>8224.973984000002</v>
      </c>
      <c r="J232" s="28">
        <f t="shared" si="65"/>
        <v>8224.6239999999998</v>
      </c>
      <c r="K232" s="28">
        <f t="shared" si="65"/>
        <v>8224.6239999999998</v>
      </c>
      <c r="L232" s="4"/>
    </row>
    <row r="233" spans="2:12" s="5" customFormat="1" ht="24">
      <c r="B233" s="143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03'!K226</f>
        <v>75.2</v>
      </c>
      <c r="H233" s="27">
        <f>G233+'[1]BM 02'!H233</f>
        <v>75.2</v>
      </c>
      <c r="I233" s="28">
        <f t="shared" si="65"/>
        <v>339.16643200000004</v>
      </c>
      <c r="J233" s="28">
        <f t="shared" si="65"/>
        <v>339.15199999999999</v>
      </c>
      <c r="K233" s="28">
        <f t="shared" si="65"/>
        <v>339.15199999999999</v>
      </c>
      <c r="L233" s="4"/>
    </row>
    <row r="234" spans="2:12" s="5" customFormat="1" ht="24">
      <c r="B234" s="143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03'!K227</f>
        <v>75.2</v>
      </c>
      <c r="H234" s="27">
        <f>G234+'[1]BM 02'!H234</f>
        <v>75.2</v>
      </c>
      <c r="I234" s="28">
        <f t="shared" si="65"/>
        <v>1710.120768</v>
      </c>
      <c r="J234" s="28">
        <f t="shared" si="65"/>
        <v>1710.048</v>
      </c>
      <c r="K234" s="28">
        <f t="shared" si="65"/>
        <v>1710.048</v>
      </c>
      <c r="L234" s="4"/>
    </row>
    <row r="235" spans="2:12" s="5" customFormat="1" ht="15">
      <c r="B235" s="143" t="s">
        <v>504</v>
      </c>
      <c r="C235" s="44" t="s">
        <v>505</v>
      </c>
      <c r="D235" s="44"/>
      <c r="E235" s="44"/>
      <c r="F235" s="44"/>
      <c r="G235" s="26">
        <f>'[1]Memória 03'!K228</f>
        <v>0</v>
      </c>
      <c r="H235" s="27">
        <f>G235+'[1]BM 02'!H235</f>
        <v>0</v>
      </c>
      <c r="I235" s="144">
        <f>SUM(I236:I237)</f>
        <v>16351.4350643</v>
      </c>
      <c r="J235" s="144">
        <f t="shared" ref="J235:K235" si="66">SUM(J236:J237)</f>
        <v>16351.4350643</v>
      </c>
      <c r="K235" s="144">
        <f t="shared" si="66"/>
        <v>16351.4350643</v>
      </c>
      <c r="L235" s="4"/>
    </row>
    <row r="236" spans="2:12" s="5" customFormat="1" ht="48">
      <c r="B236" s="143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'[1]Memória 03'!K229</f>
        <v>69.099999999999994</v>
      </c>
      <c r="H236" s="27">
        <f>G236+'[1]BM 02'!H236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43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'[1]Memória 03'!K230</f>
        <v>380.67</v>
      </c>
      <c r="H237" s="27">
        <f>G237+'[1]BM 02'!H237</f>
        <v>380.67</v>
      </c>
      <c r="I237" s="28">
        <f t="shared" si="65"/>
        <v>8793.9680642999992</v>
      </c>
      <c r="J237" s="28">
        <f t="shared" si="65"/>
        <v>8793.9680642999992</v>
      </c>
      <c r="K237" s="28">
        <f t="shared" si="65"/>
        <v>8793.9680642999992</v>
      </c>
      <c r="L237" s="4"/>
    </row>
    <row r="238" spans="2:12" s="5" customFormat="1" ht="15">
      <c r="B238" s="143" t="s">
        <v>509</v>
      </c>
      <c r="C238" s="44" t="s">
        <v>510</v>
      </c>
      <c r="D238" s="44"/>
      <c r="E238" s="44"/>
      <c r="F238" s="44"/>
      <c r="G238" s="26">
        <f>'[1]Memória 03'!K231</f>
        <v>0</v>
      </c>
      <c r="H238" s="27">
        <f>G238+'[1]BM 02'!H238</f>
        <v>0</v>
      </c>
      <c r="I238" s="144">
        <f>SUM(I239:I241)</f>
        <v>22829.057343450004</v>
      </c>
      <c r="J238" s="144">
        <f t="shared" ref="J238" si="67">SUM(J239:J241)</f>
        <v>0</v>
      </c>
      <c r="K238" s="144">
        <f>SUM(K239:K241)</f>
        <v>0</v>
      </c>
      <c r="L238" s="4"/>
    </row>
    <row r="239" spans="2:12" s="5" customFormat="1" ht="24">
      <c r="B239" s="143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'[1]Memória 03'!K232</f>
        <v>0</v>
      </c>
      <c r="H239" s="27">
        <f>G239+'[1]BM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43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'[1]Memória 03'!K233</f>
        <v>0</v>
      </c>
      <c r="H240" s="27">
        <f>G240+'[1]BM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43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'[1]Memória 03'!K234</f>
        <v>0</v>
      </c>
      <c r="H241" s="27">
        <f>G241+'[1]BM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5" t="s">
        <v>439</v>
      </c>
      <c r="C242" s="116"/>
      <c r="D242" s="116"/>
      <c r="E242" s="116"/>
      <c r="F242" s="116"/>
      <c r="G242" s="116"/>
      <c r="H242" s="117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69233.863064300007</v>
      </c>
      <c r="K242" s="66">
        <f t="shared" si="68"/>
        <v>127549.00027680001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45" t="s">
        <v>517</v>
      </c>
      <c r="C246" s="145"/>
      <c r="D246" s="145"/>
      <c r="E246" s="145"/>
      <c r="F246" s="145"/>
      <c r="G246" s="145"/>
      <c r="H246" s="145"/>
      <c r="I246" s="145"/>
      <c r="J246" s="145"/>
      <c r="K246" s="145"/>
    </row>
    <row r="247" spans="2:12"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</row>
    <row r="248" spans="2:12"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7" priority="3">
      <formula>LEN($B11)=1</formula>
    </cfRule>
  </conditionalFormatting>
  <conditionalFormatting sqref="B85:K241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1D6B-ACF2-43B6-B6DF-069F5B186E6A}">
  <dimension ref="A2:N234"/>
  <sheetViews>
    <sheetView tabSelected="1" view="pageBreakPreview" topLeftCell="A54" zoomScale="80" zoomScaleNormal="100" zoomScaleSheetLayoutView="90" workbookViewId="0">
      <selection activeCell="C224" sqref="C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0" ht="15">
      <c r="A2" s="121" t="s">
        <v>518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15">
      <c r="A3" s="73" t="s">
        <v>15</v>
      </c>
      <c r="B3" s="74" t="s">
        <v>441</v>
      </c>
      <c r="C3" s="73" t="s">
        <v>17</v>
      </c>
      <c r="D3" s="123" t="s">
        <v>442</v>
      </c>
      <c r="E3" s="123"/>
      <c r="F3" s="123"/>
      <c r="G3" s="123"/>
      <c r="H3" s="123"/>
      <c r="I3" s="123"/>
      <c r="J3" s="123"/>
    </row>
    <row r="4" spans="1:10">
      <c r="A4" s="75">
        <v>1</v>
      </c>
      <c r="B4" s="76" t="s">
        <v>443</v>
      </c>
      <c r="C4" s="77"/>
      <c r="D4" s="124"/>
      <c r="E4" s="124"/>
      <c r="F4" s="124"/>
      <c r="G4" s="124"/>
      <c r="H4" s="124"/>
      <c r="I4" s="124"/>
      <c r="J4" s="124"/>
    </row>
    <row r="5" spans="1:10">
      <c r="A5" s="78" t="s">
        <v>25</v>
      </c>
      <c r="B5" s="79" t="s">
        <v>26</v>
      </c>
      <c r="C5" s="80" t="s">
        <v>27</v>
      </c>
      <c r="D5" s="124"/>
      <c r="E5" s="124"/>
      <c r="F5" s="124"/>
      <c r="G5" s="124"/>
      <c r="H5" s="124"/>
      <c r="I5" s="124"/>
      <c r="J5" s="124"/>
    </row>
    <row r="6" spans="1:10" ht="42.75">
      <c r="A6" s="78" t="s">
        <v>28</v>
      </c>
      <c r="B6" s="79" t="s">
        <v>29</v>
      </c>
      <c r="C6" s="80" t="s">
        <v>27</v>
      </c>
      <c r="D6" s="124"/>
      <c r="E6" s="124"/>
      <c r="F6" s="124"/>
      <c r="G6" s="124"/>
      <c r="H6" s="124"/>
      <c r="I6" s="124"/>
      <c r="J6" s="124"/>
    </row>
    <row r="7" spans="1:10" ht="28.5">
      <c r="A7" s="78" t="s">
        <v>30</v>
      </c>
      <c r="B7" s="81" t="s">
        <v>446</v>
      </c>
      <c r="C7" s="80" t="s">
        <v>27</v>
      </c>
      <c r="D7" s="124"/>
      <c r="E7" s="124"/>
      <c r="F7" s="124"/>
      <c r="G7" s="124"/>
      <c r="H7" s="124"/>
      <c r="I7" s="124"/>
      <c r="J7" s="124"/>
    </row>
    <row r="8" spans="1:10" ht="28.5">
      <c r="A8" s="78" t="s">
        <v>32</v>
      </c>
      <c r="B8" s="81" t="s">
        <v>447</v>
      </c>
      <c r="C8" s="80" t="s">
        <v>27</v>
      </c>
      <c r="D8" s="124"/>
      <c r="E8" s="124"/>
      <c r="F8" s="124"/>
      <c r="G8" s="124"/>
      <c r="H8" s="124"/>
      <c r="I8" s="124"/>
      <c r="J8" s="124"/>
    </row>
    <row r="9" spans="1:10" ht="28.5">
      <c r="A9" s="78" t="s">
        <v>34</v>
      </c>
      <c r="B9" s="79" t="s">
        <v>35</v>
      </c>
      <c r="C9" s="80" t="s">
        <v>36</v>
      </c>
      <c r="D9" s="124"/>
      <c r="E9" s="124"/>
      <c r="F9" s="124"/>
      <c r="G9" s="124"/>
      <c r="H9" s="124"/>
      <c r="I9" s="124"/>
      <c r="J9" s="124"/>
    </row>
    <row r="10" spans="1:10">
      <c r="A10" s="78" t="s">
        <v>37</v>
      </c>
      <c r="B10" s="79" t="s">
        <v>38</v>
      </c>
      <c r="C10" s="80" t="s">
        <v>36</v>
      </c>
      <c r="D10" s="124"/>
      <c r="E10" s="124"/>
      <c r="F10" s="124"/>
      <c r="G10" s="124"/>
      <c r="H10" s="124"/>
      <c r="I10" s="124"/>
      <c r="J10" s="124"/>
    </row>
    <row r="11" spans="1:10" ht="28.5">
      <c r="A11" s="78" t="s">
        <v>39</v>
      </c>
      <c r="B11" s="81" t="s">
        <v>40</v>
      </c>
      <c r="C11" s="80" t="s">
        <v>27</v>
      </c>
      <c r="D11" s="124"/>
      <c r="E11" s="124"/>
      <c r="F11" s="124"/>
      <c r="G11" s="124"/>
      <c r="H11" s="124"/>
      <c r="I11" s="124"/>
      <c r="J11" s="124"/>
    </row>
    <row r="12" spans="1:10" ht="42.75">
      <c r="A12" s="78" t="s">
        <v>41</v>
      </c>
      <c r="B12" s="81" t="s">
        <v>448</v>
      </c>
      <c r="C12" s="80" t="s">
        <v>27</v>
      </c>
      <c r="D12" s="124"/>
      <c r="E12" s="124"/>
      <c r="F12" s="124"/>
      <c r="G12" s="124"/>
      <c r="H12" s="124"/>
      <c r="I12" s="124"/>
      <c r="J12" s="124"/>
    </row>
    <row r="13" spans="1:10">
      <c r="A13" s="75">
        <v>2</v>
      </c>
      <c r="B13" s="76" t="str">
        <f>[3]Planilha!$B$21</f>
        <v>MOVIMENTO DE TERRA</v>
      </c>
      <c r="C13" s="77"/>
      <c r="D13" s="124"/>
      <c r="E13" s="124"/>
      <c r="F13" s="124"/>
      <c r="G13" s="124"/>
      <c r="H13" s="124"/>
      <c r="I13" s="124"/>
      <c r="J13" s="124"/>
    </row>
    <row r="14" spans="1:10" ht="42.75">
      <c r="A14" s="78" t="s">
        <v>43</v>
      </c>
      <c r="B14" s="81" t="s">
        <v>44</v>
      </c>
      <c r="C14" s="80" t="s">
        <v>45</v>
      </c>
      <c r="D14" s="125"/>
      <c r="E14" s="125"/>
      <c r="F14" s="125"/>
      <c r="G14" s="125"/>
      <c r="H14" s="125"/>
      <c r="I14" s="125"/>
      <c r="J14" s="125"/>
    </row>
    <row r="15" spans="1:10" ht="44.25" customHeight="1">
      <c r="A15" s="78" t="s">
        <v>46</v>
      </c>
      <c r="B15" s="81" t="s">
        <v>47</v>
      </c>
      <c r="C15" s="80" t="s">
        <v>45</v>
      </c>
      <c r="D15" s="125"/>
      <c r="E15" s="125"/>
      <c r="F15" s="125"/>
      <c r="G15" s="125"/>
      <c r="H15" s="125"/>
      <c r="I15" s="125"/>
      <c r="J15" s="125"/>
    </row>
    <row r="16" spans="1:10" ht="28.5">
      <c r="A16" s="78" t="s">
        <v>48</v>
      </c>
      <c r="B16" s="81" t="s">
        <v>49</v>
      </c>
      <c r="C16" s="80" t="s">
        <v>45</v>
      </c>
      <c r="D16" s="125"/>
      <c r="E16" s="125"/>
      <c r="F16" s="125"/>
      <c r="G16" s="125"/>
      <c r="H16" s="125"/>
      <c r="I16" s="125"/>
      <c r="J16" s="125"/>
    </row>
    <row r="17" spans="1:10" ht="28.5">
      <c r="A17" s="78" t="s">
        <v>50</v>
      </c>
      <c r="B17" s="81" t="s">
        <v>449</v>
      </c>
      <c r="C17" s="80" t="s">
        <v>45</v>
      </c>
      <c r="D17" s="124"/>
      <c r="E17" s="124"/>
      <c r="F17" s="124"/>
      <c r="G17" s="124"/>
      <c r="H17" s="124"/>
      <c r="I17" s="124"/>
      <c r="J17" s="124"/>
    </row>
    <row r="18" spans="1:10">
      <c r="A18" s="75">
        <v>3</v>
      </c>
      <c r="B18" s="76" t="str">
        <f>[3]Planilha!$B$26</f>
        <v>COBERTURA</v>
      </c>
      <c r="C18" s="77"/>
      <c r="D18" s="124"/>
      <c r="E18" s="124"/>
      <c r="F18" s="124"/>
      <c r="G18" s="124"/>
      <c r="H18" s="124"/>
      <c r="I18" s="124"/>
      <c r="J18" s="124"/>
    </row>
    <row r="19" spans="1:10" ht="28.5">
      <c r="A19" s="78" t="s">
        <v>52</v>
      </c>
      <c r="B19" s="81" t="s">
        <v>53</v>
      </c>
      <c r="C19" s="80" t="s">
        <v>27</v>
      </c>
      <c r="D19" s="124"/>
      <c r="E19" s="124"/>
      <c r="F19" s="124"/>
      <c r="G19" s="124"/>
      <c r="H19" s="124"/>
      <c r="I19" s="124"/>
      <c r="J19" s="124"/>
    </row>
    <row r="20" spans="1:10" ht="28.5">
      <c r="A20" s="78" t="s">
        <v>54</v>
      </c>
      <c r="B20" s="81" t="s">
        <v>55</v>
      </c>
      <c r="C20" s="80" t="s">
        <v>27</v>
      </c>
      <c r="D20" s="124"/>
      <c r="E20" s="124"/>
      <c r="F20" s="124"/>
      <c r="G20" s="124"/>
      <c r="H20" s="124"/>
      <c r="I20" s="124"/>
      <c r="J20" s="124"/>
    </row>
    <row r="21" spans="1:10">
      <c r="A21" s="78" t="s">
        <v>56</v>
      </c>
      <c r="B21" s="79" t="s">
        <v>57</v>
      </c>
      <c r="C21" s="80" t="s">
        <v>27</v>
      </c>
      <c r="D21" s="124"/>
      <c r="E21" s="124"/>
      <c r="F21" s="124"/>
      <c r="G21" s="124"/>
      <c r="H21" s="124"/>
      <c r="I21" s="124"/>
      <c r="J21" s="124"/>
    </row>
    <row r="22" spans="1:10" ht="28.5">
      <c r="A22" s="78" t="s">
        <v>58</v>
      </c>
      <c r="B22" s="81" t="s">
        <v>450</v>
      </c>
      <c r="C22" s="80" t="s">
        <v>60</v>
      </c>
      <c r="D22" s="124"/>
      <c r="E22" s="124"/>
      <c r="F22" s="124"/>
      <c r="G22" s="124"/>
      <c r="H22" s="124"/>
      <c r="I22" s="124"/>
      <c r="J22" s="124"/>
    </row>
    <row r="23" spans="1:10" ht="28.5">
      <c r="A23" s="78" t="s">
        <v>61</v>
      </c>
      <c r="B23" s="81" t="s">
        <v>62</v>
      </c>
      <c r="C23" s="80" t="s">
        <v>60</v>
      </c>
      <c r="D23" s="124"/>
      <c r="E23" s="124"/>
      <c r="F23" s="124"/>
      <c r="G23" s="124"/>
      <c r="H23" s="124"/>
      <c r="I23" s="124"/>
      <c r="J23" s="124"/>
    </row>
    <row r="24" spans="1:10" ht="28.5">
      <c r="A24" s="78" t="s">
        <v>63</v>
      </c>
      <c r="B24" s="81" t="s">
        <v>64</v>
      </c>
      <c r="C24" s="80" t="s">
        <v>60</v>
      </c>
      <c r="D24" s="124"/>
      <c r="E24" s="124"/>
      <c r="F24" s="124"/>
      <c r="G24" s="124"/>
      <c r="H24" s="124"/>
      <c r="I24" s="124"/>
      <c r="J24" s="124"/>
    </row>
    <row r="25" spans="1:10">
      <c r="A25" s="75">
        <v>4</v>
      </c>
      <c r="B25" s="76" t="s">
        <v>65</v>
      </c>
      <c r="C25" s="77"/>
      <c r="D25" s="124"/>
      <c r="E25" s="124"/>
      <c r="F25" s="124"/>
      <c r="G25" s="124"/>
      <c r="H25" s="124"/>
      <c r="I25" s="124"/>
      <c r="J25" s="124"/>
    </row>
    <row r="26" spans="1:10" ht="15">
      <c r="A26" s="73" t="s">
        <v>66</v>
      </c>
      <c r="B26" s="82" t="s">
        <v>451</v>
      </c>
      <c r="C26" s="74"/>
      <c r="D26" s="124"/>
      <c r="E26" s="124"/>
      <c r="F26" s="124"/>
      <c r="G26" s="124"/>
      <c r="H26" s="124"/>
      <c r="I26" s="124"/>
      <c r="J26" s="124"/>
    </row>
    <row r="27" spans="1:10" ht="29.25" customHeight="1">
      <c r="A27" s="78" t="s">
        <v>67</v>
      </c>
      <c r="B27" s="79" t="s">
        <v>68</v>
      </c>
      <c r="C27" s="80" t="s">
        <v>45</v>
      </c>
      <c r="D27" s="125"/>
      <c r="E27" s="125"/>
      <c r="F27" s="125"/>
      <c r="G27" s="125"/>
      <c r="H27" s="125"/>
      <c r="I27" s="125"/>
      <c r="J27" s="125"/>
    </row>
    <row r="28" spans="1:10" ht="47.25" customHeight="1">
      <c r="A28" s="78" t="s">
        <v>69</v>
      </c>
      <c r="B28" s="79" t="s">
        <v>70</v>
      </c>
      <c r="C28" s="80" t="s">
        <v>27</v>
      </c>
      <c r="D28" s="125"/>
      <c r="E28" s="125"/>
      <c r="F28" s="125"/>
      <c r="G28" s="125"/>
      <c r="H28" s="125"/>
      <c r="I28" s="125"/>
      <c r="J28" s="125"/>
    </row>
    <row r="29" spans="1:10" ht="71.25" customHeight="1">
      <c r="A29" s="78" t="s">
        <v>71</v>
      </c>
      <c r="B29" s="79" t="s">
        <v>72</v>
      </c>
      <c r="C29" s="80" t="s">
        <v>73</v>
      </c>
      <c r="D29" s="125"/>
      <c r="E29" s="125"/>
      <c r="F29" s="125"/>
      <c r="G29" s="125"/>
      <c r="H29" s="125"/>
      <c r="I29" s="125"/>
      <c r="J29" s="125"/>
    </row>
    <row r="30" spans="1:10" ht="46.5" customHeight="1">
      <c r="A30" s="78" t="s">
        <v>74</v>
      </c>
      <c r="B30" s="81" t="s">
        <v>75</v>
      </c>
      <c r="C30" s="80" t="s">
        <v>73</v>
      </c>
      <c r="D30" s="125"/>
      <c r="E30" s="125"/>
      <c r="F30" s="125"/>
      <c r="G30" s="125"/>
      <c r="H30" s="125"/>
      <c r="I30" s="125"/>
      <c r="J30" s="125"/>
    </row>
    <row r="31" spans="1:10" ht="28.5">
      <c r="A31" s="78" t="s">
        <v>76</v>
      </c>
      <c r="B31" s="79" t="s">
        <v>77</v>
      </c>
      <c r="C31" s="80" t="s">
        <v>45</v>
      </c>
      <c r="D31" s="125"/>
      <c r="E31" s="125"/>
      <c r="F31" s="125"/>
      <c r="G31" s="125"/>
      <c r="H31" s="125"/>
      <c r="I31" s="125"/>
      <c r="J31" s="125"/>
    </row>
    <row r="32" spans="1:10" ht="15">
      <c r="A32" s="73" t="s">
        <v>78</v>
      </c>
      <c r="B32" s="82" t="s">
        <v>65</v>
      </c>
      <c r="C32" s="74"/>
      <c r="D32" s="124"/>
      <c r="E32" s="124"/>
      <c r="F32" s="124"/>
      <c r="G32" s="124"/>
      <c r="H32" s="124"/>
      <c r="I32" s="124"/>
      <c r="J32" s="124"/>
    </row>
    <row r="33" spans="1:14" ht="57">
      <c r="A33" s="78" t="s">
        <v>79</v>
      </c>
      <c r="B33" s="83" t="s">
        <v>80</v>
      </c>
      <c r="C33" s="80" t="s">
        <v>27</v>
      </c>
      <c r="D33" s="124"/>
      <c r="E33" s="124"/>
      <c r="F33" s="124"/>
      <c r="G33" s="124"/>
      <c r="H33" s="124"/>
      <c r="I33" s="124"/>
      <c r="J33" s="124"/>
    </row>
    <row r="34" spans="1:14" ht="28.5">
      <c r="A34" s="78" t="s">
        <v>81</v>
      </c>
      <c r="B34" s="83" t="s">
        <v>72</v>
      </c>
      <c r="C34" s="80" t="s">
        <v>73</v>
      </c>
      <c r="D34" s="125"/>
      <c r="E34" s="125"/>
      <c r="F34" s="125"/>
      <c r="G34" s="125"/>
      <c r="H34" s="125"/>
      <c r="I34" s="125"/>
      <c r="J34" s="125"/>
    </row>
    <row r="35" spans="1:14" ht="28.5">
      <c r="A35" s="78" t="s">
        <v>82</v>
      </c>
      <c r="B35" s="84" t="s">
        <v>452</v>
      </c>
      <c r="C35" s="80" t="s">
        <v>73</v>
      </c>
      <c r="D35" s="125"/>
      <c r="E35" s="125"/>
      <c r="F35" s="125"/>
      <c r="G35" s="125"/>
      <c r="H35" s="125"/>
      <c r="I35" s="125"/>
      <c r="J35" s="125"/>
    </row>
    <row r="36" spans="1:14" ht="28.5">
      <c r="A36" s="78" t="s">
        <v>83</v>
      </c>
      <c r="B36" s="83" t="s">
        <v>84</v>
      </c>
      <c r="C36" s="80" t="s">
        <v>45</v>
      </c>
      <c r="D36" s="125"/>
      <c r="E36" s="125"/>
      <c r="F36" s="125"/>
      <c r="G36" s="125"/>
      <c r="H36" s="125"/>
      <c r="I36" s="125"/>
      <c r="J36" s="125"/>
    </row>
    <row r="37" spans="1:14" ht="28.5">
      <c r="A37" s="78" t="s">
        <v>85</v>
      </c>
      <c r="B37" s="84" t="s">
        <v>453</v>
      </c>
      <c r="C37" s="80" t="s">
        <v>45</v>
      </c>
      <c r="D37" s="124"/>
      <c r="E37" s="124"/>
      <c r="F37" s="124"/>
      <c r="G37" s="124"/>
      <c r="H37" s="124"/>
      <c r="I37" s="124"/>
      <c r="J37" s="124"/>
    </row>
    <row r="38" spans="1:14" ht="42.75">
      <c r="A38" s="78" t="s">
        <v>87</v>
      </c>
      <c r="B38" s="84" t="s">
        <v>88</v>
      </c>
      <c r="C38" s="80" t="s">
        <v>27</v>
      </c>
      <c r="D38" s="124"/>
      <c r="E38" s="124"/>
      <c r="F38" s="124"/>
      <c r="G38" s="124"/>
      <c r="H38" s="124"/>
      <c r="I38" s="124"/>
      <c r="J38" s="124"/>
    </row>
    <row r="39" spans="1:14" ht="42.75">
      <c r="A39" s="78" t="s">
        <v>89</v>
      </c>
      <c r="B39" s="84" t="s">
        <v>90</v>
      </c>
      <c r="C39" s="80" t="s">
        <v>27</v>
      </c>
      <c r="D39" s="124"/>
      <c r="E39" s="124"/>
      <c r="F39" s="124"/>
      <c r="G39" s="124"/>
      <c r="H39" s="124"/>
      <c r="I39" s="124"/>
      <c r="J39" s="124"/>
    </row>
    <row r="40" spans="1:14" ht="42.75">
      <c r="A40" s="78" t="s">
        <v>91</v>
      </c>
      <c r="B40" s="83" t="s">
        <v>92</v>
      </c>
      <c r="C40" s="80" t="s">
        <v>60</v>
      </c>
      <c r="D40" s="125"/>
      <c r="E40" s="125"/>
      <c r="F40" s="125"/>
      <c r="G40" s="125"/>
      <c r="H40" s="125"/>
      <c r="I40" s="125"/>
      <c r="J40" s="125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5">
        <v>5</v>
      </c>
      <c r="B41" s="85" t="s">
        <v>93</v>
      </c>
      <c r="C41" s="77"/>
      <c r="D41" s="124"/>
      <c r="E41" s="124"/>
      <c r="F41" s="124"/>
      <c r="G41" s="124"/>
      <c r="H41" s="124"/>
      <c r="I41" s="124"/>
      <c r="J41" s="124"/>
    </row>
    <row r="42" spans="1:14" ht="57">
      <c r="A42" s="86" t="s">
        <v>94</v>
      </c>
      <c r="B42" s="79" t="s">
        <v>95</v>
      </c>
      <c r="C42" s="80" t="s">
        <v>27</v>
      </c>
      <c r="D42" s="125"/>
      <c r="E42" s="125"/>
      <c r="F42" s="125"/>
      <c r="G42" s="125"/>
      <c r="H42" s="125"/>
      <c r="I42" s="125"/>
      <c r="J42" s="125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3" t="s">
        <v>96</v>
      </c>
      <c r="B43" s="82" t="s">
        <v>97</v>
      </c>
      <c r="C43" s="74"/>
      <c r="D43" s="124"/>
      <c r="E43" s="124"/>
      <c r="F43" s="124"/>
      <c r="G43" s="124"/>
      <c r="H43" s="124"/>
      <c r="I43" s="124"/>
      <c r="J43" s="124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24"/>
      <c r="E44" s="124"/>
      <c r="F44" s="124"/>
      <c r="G44" s="124"/>
      <c r="H44" s="124"/>
      <c r="I44" s="124"/>
      <c r="J44" s="124"/>
    </row>
    <row r="45" spans="1:14">
      <c r="A45" s="75">
        <v>6</v>
      </c>
      <c r="B45" s="76" t="s">
        <v>100</v>
      </c>
      <c r="C45" s="77"/>
      <c r="D45" s="124"/>
      <c r="E45" s="124"/>
      <c r="F45" s="124"/>
      <c r="G45" s="124"/>
      <c r="H45" s="124"/>
      <c r="I45" s="124"/>
      <c r="J45" s="124"/>
    </row>
    <row r="46" spans="1:14" ht="28.5">
      <c r="A46" s="86" t="s">
        <v>101</v>
      </c>
      <c r="B46" s="81" t="s">
        <v>102</v>
      </c>
      <c r="C46" s="87" t="s">
        <v>27</v>
      </c>
      <c r="D46" s="125"/>
      <c r="E46" s="125"/>
      <c r="F46" s="125"/>
      <c r="G46" s="125"/>
      <c r="H46" s="125"/>
      <c r="I46" s="125"/>
      <c r="J46" s="125"/>
    </row>
    <row r="47" spans="1:14" ht="28.5">
      <c r="A47" s="86" t="s">
        <v>103</v>
      </c>
      <c r="B47" s="81" t="s">
        <v>104</v>
      </c>
      <c r="C47" s="87" t="s">
        <v>27</v>
      </c>
      <c r="D47" s="124"/>
      <c r="E47" s="124"/>
      <c r="F47" s="124"/>
      <c r="G47" s="124"/>
      <c r="H47" s="124"/>
      <c r="I47" s="124"/>
      <c r="J47" s="124"/>
    </row>
    <row r="48" spans="1:14" ht="28.5">
      <c r="A48" s="78" t="s">
        <v>105</v>
      </c>
      <c r="B48" s="81" t="s">
        <v>106</v>
      </c>
      <c r="C48" s="87" t="s">
        <v>27</v>
      </c>
      <c r="D48" s="124"/>
      <c r="E48" s="124"/>
      <c r="F48" s="124"/>
      <c r="G48" s="124"/>
      <c r="H48" s="124"/>
      <c r="I48" s="124"/>
      <c r="J48" s="124"/>
    </row>
    <row r="49" spans="1:13">
      <c r="A49" s="75">
        <v>7</v>
      </c>
      <c r="B49" s="76" t="s">
        <v>107</v>
      </c>
      <c r="C49" s="77"/>
      <c r="D49" s="124"/>
      <c r="E49" s="124"/>
      <c r="F49" s="124"/>
      <c r="G49" s="124"/>
      <c r="H49" s="124"/>
      <c r="I49" s="124"/>
      <c r="J49" s="124"/>
    </row>
    <row r="50" spans="1:13" ht="15">
      <c r="A50" s="73" t="s">
        <v>108</v>
      </c>
      <c r="B50" s="82" t="s">
        <v>109</v>
      </c>
      <c r="C50" s="74"/>
      <c r="D50" s="124"/>
      <c r="E50" s="124"/>
      <c r="F50" s="124"/>
      <c r="G50" s="124"/>
      <c r="H50" s="124"/>
      <c r="I50" s="124"/>
      <c r="J50" s="124"/>
    </row>
    <row r="51" spans="1:13" ht="28.5">
      <c r="A51" s="86" t="s">
        <v>110</v>
      </c>
      <c r="B51" s="81" t="s">
        <v>454</v>
      </c>
      <c r="C51" s="80" t="s">
        <v>27</v>
      </c>
      <c r="D51" s="125"/>
      <c r="E51" s="125"/>
      <c r="F51" s="125"/>
      <c r="G51" s="125"/>
      <c r="H51" s="125"/>
      <c r="I51" s="125"/>
      <c r="J51" s="125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25"/>
      <c r="E52" s="125"/>
      <c r="F52" s="125"/>
      <c r="G52" s="125"/>
      <c r="H52" s="125"/>
      <c r="I52" s="125"/>
      <c r="J52" s="125"/>
    </row>
    <row r="53" spans="1:13" ht="57">
      <c r="A53" s="86" t="s">
        <v>114</v>
      </c>
      <c r="B53" s="79" t="s">
        <v>115</v>
      </c>
      <c r="C53" s="80" t="s">
        <v>27</v>
      </c>
      <c r="D53" s="125"/>
      <c r="E53" s="125"/>
      <c r="F53" s="125"/>
      <c r="G53" s="125"/>
      <c r="H53" s="125"/>
      <c r="I53" s="125"/>
      <c r="J53" s="125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24"/>
      <c r="E54" s="124"/>
      <c r="F54" s="124"/>
      <c r="G54" s="124"/>
      <c r="H54" s="124"/>
      <c r="I54" s="124"/>
      <c r="J54" s="124"/>
    </row>
    <row r="55" spans="1:13" ht="57">
      <c r="A55" s="86" t="s">
        <v>118</v>
      </c>
      <c r="B55" s="81" t="s">
        <v>119</v>
      </c>
      <c r="C55" s="80" t="s">
        <v>60</v>
      </c>
      <c r="D55" s="124"/>
      <c r="E55" s="124"/>
      <c r="F55" s="124"/>
      <c r="G55" s="124"/>
      <c r="H55" s="124"/>
      <c r="I55" s="124"/>
      <c r="J55" s="124"/>
    </row>
    <row r="56" spans="1:13">
      <c r="A56" s="86" t="s">
        <v>120</v>
      </c>
      <c r="B56" s="79" t="s">
        <v>121</v>
      </c>
      <c r="C56" s="80" t="s">
        <v>27</v>
      </c>
      <c r="D56" s="124"/>
      <c r="E56" s="124"/>
      <c r="F56" s="124"/>
      <c r="G56" s="124"/>
      <c r="H56" s="124"/>
      <c r="I56" s="124"/>
      <c r="J56" s="124"/>
    </row>
    <row r="57" spans="1:13" ht="28.5">
      <c r="A57" s="86" t="s">
        <v>122</v>
      </c>
      <c r="B57" s="81" t="s">
        <v>455</v>
      </c>
      <c r="C57" s="80" t="s">
        <v>60</v>
      </c>
      <c r="D57" s="124"/>
      <c r="E57" s="124"/>
      <c r="F57" s="124"/>
      <c r="G57" s="124"/>
      <c r="H57" s="124"/>
      <c r="I57" s="124"/>
      <c r="J57" s="124"/>
    </row>
    <row r="58" spans="1:13" ht="107.25" customHeight="1">
      <c r="A58" s="86" t="s">
        <v>124</v>
      </c>
      <c r="B58" s="79" t="s">
        <v>125</v>
      </c>
      <c r="C58" s="80" t="s">
        <v>27</v>
      </c>
      <c r="D58" s="125"/>
      <c r="E58" s="125"/>
      <c r="F58" s="125"/>
      <c r="G58" s="125"/>
      <c r="H58" s="125"/>
      <c r="I58" s="125"/>
      <c r="J58" s="125"/>
    </row>
    <row r="59" spans="1:13" ht="42.75">
      <c r="A59" s="86" t="s">
        <v>126</v>
      </c>
      <c r="B59" s="81" t="s">
        <v>127</v>
      </c>
      <c r="C59" s="80" t="s">
        <v>60</v>
      </c>
      <c r="D59" s="124"/>
      <c r="E59" s="124"/>
      <c r="F59" s="124"/>
      <c r="G59" s="124"/>
      <c r="H59" s="124"/>
      <c r="I59" s="124"/>
      <c r="J59" s="124"/>
    </row>
    <row r="60" spans="1:13" ht="28.5">
      <c r="A60" s="86" t="s">
        <v>128</v>
      </c>
      <c r="B60" s="79" t="s">
        <v>129</v>
      </c>
      <c r="C60" s="80" t="s">
        <v>60</v>
      </c>
      <c r="D60" s="125"/>
      <c r="E60" s="125"/>
      <c r="F60" s="125"/>
      <c r="G60" s="125"/>
      <c r="H60" s="125"/>
      <c r="I60" s="125"/>
      <c r="J60" s="125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24"/>
      <c r="E61" s="124"/>
      <c r="F61" s="124"/>
      <c r="G61" s="124"/>
      <c r="H61" s="124"/>
      <c r="I61" s="124"/>
      <c r="J61" s="124"/>
    </row>
    <row r="62" spans="1:13" ht="28.5">
      <c r="A62" s="86" t="s">
        <v>132</v>
      </c>
      <c r="B62" s="81" t="s">
        <v>133</v>
      </c>
      <c r="C62" s="80" t="s">
        <v>27</v>
      </c>
      <c r="D62" s="124"/>
      <c r="E62" s="124"/>
      <c r="F62" s="124"/>
      <c r="G62" s="124"/>
      <c r="H62" s="124"/>
      <c r="I62" s="124"/>
      <c r="J62" s="124"/>
    </row>
    <row r="63" spans="1:13" ht="42.75">
      <c r="A63" s="86" t="s">
        <v>134</v>
      </c>
      <c r="B63" s="81" t="s">
        <v>456</v>
      </c>
      <c r="C63" s="80" t="s">
        <v>27</v>
      </c>
      <c r="D63" s="124"/>
      <c r="E63" s="124"/>
      <c r="F63" s="124"/>
      <c r="G63" s="124"/>
      <c r="H63" s="124"/>
      <c r="I63" s="124"/>
      <c r="J63" s="124"/>
    </row>
    <row r="64" spans="1:13" ht="28.5">
      <c r="A64" s="86" t="s">
        <v>136</v>
      </c>
      <c r="B64" s="79" t="s">
        <v>137</v>
      </c>
      <c r="C64" s="80" t="s">
        <v>27</v>
      </c>
      <c r="D64" s="125"/>
      <c r="E64" s="125"/>
      <c r="F64" s="125"/>
      <c r="G64" s="125"/>
      <c r="H64" s="125"/>
      <c r="I64" s="125"/>
      <c r="J64" s="125"/>
    </row>
    <row r="65" spans="1:14" ht="87" customHeight="1">
      <c r="A65" s="86" t="s">
        <v>138</v>
      </c>
      <c r="B65" s="79" t="s">
        <v>139</v>
      </c>
      <c r="C65" s="80" t="s">
        <v>27</v>
      </c>
      <c r="D65" s="125"/>
      <c r="E65" s="125"/>
      <c r="F65" s="125"/>
      <c r="G65" s="125"/>
      <c r="H65" s="125"/>
      <c r="I65" s="125"/>
      <c r="J65" s="125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24"/>
      <c r="E66" s="124"/>
      <c r="F66" s="124"/>
      <c r="G66" s="124"/>
      <c r="H66" s="124"/>
      <c r="I66" s="124"/>
      <c r="J66" s="124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24"/>
      <c r="E67" s="124"/>
      <c r="F67" s="124"/>
      <c r="G67" s="124"/>
      <c r="H67" s="124"/>
      <c r="I67" s="124"/>
      <c r="J67" s="124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24"/>
      <c r="E68" s="124"/>
      <c r="F68" s="124"/>
      <c r="G68" s="124"/>
      <c r="H68" s="124"/>
      <c r="I68" s="124"/>
      <c r="J68" s="124"/>
    </row>
    <row r="69" spans="1:14" ht="28.5">
      <c r="A69" s="86" t="s">
        <v>146</v>
      </c>
      <c r="B69" s="79" t="s">
        <v>147</v>
      </c>
      <c r="C69" s="80" t="s">
        <v>27</v>
      </c>
      <c r="D69" s="124"/>
      <c r="E69" s="124"/>
      <c r="F69" s="124"/>
      <c r="G69" s="124"/>
      <c r="H69" s="124"/>
      <c r="I69" s="124"/>
      <c r="J69" s="124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24"/>
      <c r="E70" s="124"/>
      <c r="F70" s="124"/>
      <c r="G70" s="124"/>
      <c r="H70" s="124"/>
      <c r="I70" s="124"/>
      <c r="J70" s="124"/>
    </row>
    <row r="71" spans="1:14" ht="28.5">
      <c r="A71" s="86" t="s">
        <v>150</v>
      </c>
      <c r="B71" s="81" t="s">
        <v>457</v>
      </c>
      <c r="C71" s="80" t="s">
        <v>27</v>
      </c>
      <c r="D71" s="124"/>
      <c r="E71" s="124"/>
      <c r="F71" s="124"/>
      <c r="G71" s="124"/>
      <c r="H71" s="124"/>
      <c r="I71" s="124"/>
      <c r="J71" s="124"/>
    </row>
    <row r="72" spans="1:14" ht="28.5">
      <c r="A72" s="86" t="s">
        <v>152</v>
      </c>
      <c r="B72" s="81" t="s">
        <v>153</v>
      </c>
      <c r="C72" s="80" t="s">
        <v>27</v>
      </c>
      <c r="D72" s="124"/>
      <c r="E72" s="124"/>
      <c r="F72" s="124"/>
      <c r="G72" s="124"/>
      <c r="H72" s="124"/>
      <c r="I72" s="124"/>
      <c r="J72" s="124"/>
    </row>
    <row r="73" spans="1:14" ht="41.25" customHeight="1">
      <c r="A73" s="86" t="s">
        <v>154</v>
      </c>
      <c r="B73" s="81" t="s">
        <v>155</v>
      </c>
      <c r="C73" s="80" t="s">
        <v>27</v>
      </c>
      <c r="D73" s="125"/>
      <c r="E73" s="125"/>
      <c r="F73" s="125"/>
      <c r="G73" s="125"/>
      <c r="H73" s="125"/>
      <c r="I73" s="125"/>
      <c r="J73" s="125"/>
    </row>
    <row r="74" spans="1:14" ht="28.5">
      <c r="A74" s="86" t="s">
        <v>156</v>
      </c>
      <c r="B74" s="81" t="s">
        <v>143</v>
      </c>
      <c r="C74" s="80" t="s">
        <v>27</v>
      </c>
      <c r="D74" s="124"/>
      <c r="E74" s="124"/>
      <c r="F74" s="124"/>
      <c r="G74" s="124"/>
      <c r="H74" s="124"/>
      <c r="I74" s="124"/>
      <c r="J74" s="124"/>
    </row>
    <row r="75" spans="1:14" ht="28.5">
      <c r="A75" s="86" t="s">
        <v>157</v>
      </c>
      <c r="B75" s="79" t="s">
        <v>147</v>
      </c>
      <c r="C75" s="80" t="s">
        <v>27</v>
      </c>
      <c r="D75" s="124"/>
      <c r="E75" s="124"/>
      <c r="F75" s="124"/>
      <c r="G75" s="124"/>
      <c r="H75" s="124"/>
      <c r="I75" s="124"/>
      <c r="J75" s="124"/>
    </row>
    <row r="76" spans="1:14" ht="42.75">
      <c r="A76" s="86" t="s">
        <v>158</v>
      </c>
      <c r="B76" s="88" t="s">
        <v>159</v>
      </c>
      <c r="C76" s="89" t="s">
        <v>27</v>
      </c>
      <c r="D76" s="124"/>
      <c r="E76" s="124"/>
      <c r="F76" s="124"/>
      <c r="G76" s="124"/>
      <c r="H76" s="124"/>
      <c r="I76" s="124"/>
      <c r="J76" s="124"/>
    </row>
    <row r="77" spans="1:14" ht="15">
      <c r="A77" s="73" t="s">
        <v>160</v>
      </c>
      <c r="B77" s="126" t="s">
        <v>161</v>
      </c>
      <c r="C77" s="126"/>
      <c r="D77" s="124"/>
      <c r="E77" s="124"/>
      <c r="F77" s="124"/>
      <c r="G77" s="124"/>
      <c r="H77" s="124"/>
      <c r="I77" s="124"/>
      <c r="J77" s="124"/>
    </row>
    <row r="78" spans="1:14" ht="28.5">
      <c r="A78" s="86" t="s">
        <v>162</v>
      </c>
      <c r="B78" s="79" t="s">
        <v>147</v>
      </c>
      <c r="C78" s="80" t="s">
        <v>27</v>
      </c>
      <c r="D78" s="124"/>
      <c r="E78" s="124"/>
      <c r="F78" s="124"/>
      <c r="G78" s="124"/>
      <c r="H78" s="124"/>
      <c r="I78" s="124"/>
      <c r="J78" s="124"/>
    </row>
    <row r="79" spans="1:14">
      <c r="A79" s="75">
        <v>8</v>
      </c>
      <c r="B79" s="76" t="s">
        <v>163</v>
      </c>
      <c r="C79" s="77"/>
      <c r="D79" s="124"/>
      <c r="E79" s="124"/>
      <c r="F79" s="124"/>
      <c r="G79" s="124"/>
      <c r="H79" s="124"/>
      <c r="I79" s="124"/>
      <c r="J79" s="124"/>
    </row>
    <row r="80" spans="1:14" ht="15">
      <c r="A80" s="73" t="s">
        <v>164</v>
      </c>
      <c r="B80" s="90" t="s">
        <v>165</v>
      </c>
      <c r="C80" s="74"/>
      <c r="D80" s="124"/>
      <c r="E80" s="124"/>
      <c r="F80" s="124"/>
      <c r="G80" s="124"/>
      <c r="H80" s="124"/>
      <c r="I80" s="124"/>
      <c r="J80" s="124"/>
    </row>
    <row r="81" spans="1:10" ht="28.5">
      <c r="A81" s="86" t="s">
        <v>166</v>
      </c>
      <c r="B81" s="81" t="s">
        <v>167</v>
      </c>
      <c r="C81" s="80" t="s">
        <v>36</v>
      </c>
      <c r="D81" s="124"/>
      <c r="E81" s="124"/>
      <c r="F81" s="124"/>
      <c r="G81" s="124"/>
      <c r="H81" s="124"/>
      <c r="I81" s="124"/>
      <c r="J81" s="124"/>
    </row>
    <row r="82" spans="1:10" ht="28.5">
      <c r="A82" s="86" t="s">
        <v>168</v>
      </c>
      <c r="B82" s="81" t="s">
        <v>169</v>
      </c>
      <c r="C82" s="80" t="s">
        <v>36</v>
      </c>
      <c r="D82" s="124"/>
      <c r="E82" s="124"/>
      <c r="F82" s="124"/>
      <c r="G82" s="124"/>
      <c r="H82" s="124"/>
      <c r="I82" s="124"/>
      <c r="J82" s="124"/>
    </row>
    <row r="83" spans="1:10" ht="28.5">
      <c r="A83" s="86" t="s">
        <v>170</v>
      </c>
      <c r="B83" s="81" t="s">
        <v>171</v>
      </c>
      <c r="C83" s="80" t="s">
        <v>36</v>
      </c>
      <c r="D83" s="124"/>
      <c r="E83" s="124"/>
      <c r="F83" s="124"/>
      <c r="G83" s="124"/>
      <c r="H83" s="124"/>
      <c r="I83" s="124"/>
      <c r="J83" s="124"/>
    </row>
    <row r="84" spans="1:10" ht="28.5">
      <c r="A84" s="86" t="s">
        <v>172</v>
      </c>
      <c r="B84" s="81" t="s">
        <v>173</v>
      </c>
      <c r="C84" s="80" t="s">
        <v>36</v>
      </c>
      <c r="D84" s="124"/>
      <c r="E84" s="124"/>
      <c r="F84" s="124"/>
      <c r="G84" s="124"/>
      <c r="H84" s="124"/>
      <c r="I84" s="124"/>
      <c r="J84" s="124"/>
    </row>
    <row r="85" spans="1:10" ht="42.75">
      <c r="A85" s="86" t="s">
        <v>174</v>
      </c>
      <c r="B85" s="81" t="s">
        <v>175</v>
      </c>
      <c r="C85" s="80" t="s">
        <v>36</v>
      </c>
      <c r="D85" s="124"/>
      <c r="E85" s="124"/>
      <c r="F85" s="124"/>
      <c r="G85" s="124"/>
      <c r="H85" s="124"/>
      <c r="I85" s="124"/>
      <c r="J85" s="124"/>
    </row>
    <row r="86" spans="1:10" ht="42.75">
      <c r="A86" s="86" t="s">
        <v>176</v>
      </c>
      <c r="B86" s="81" t="s">
        <v>177</v>
      </c>
      <c r="C86" s="80" t="s">
        <v>36</v>
      </c>
      <c r="D86" s="124"/>
      <c r="E86" s="124"/>
      <c r="F86" s="124"/>
      <c r="G86" s="124"/>
      <c r="H86" s="124"/>
      <c r="I86" s="124"/>
      <c r="J86" s="124"/>
    </row>
    <row r="87" spans="1:10" ht="42.75">
      <c r="A87" s="86" t="s">
        <v>178</v>
      </c>
      <c r="B87" s="81" t="s">
        <v>179</v>
      </c>
      <c r="C87" s="80" t="s">
        <v>36</v>
      </c>
      <c r="D87" s="124"/>
      <c r="E87" s="124"/>
      <c r="F87" s="124"/>
      <c r="G87" s="124"/>
      <c r="H87" s="124"/>
      <c r="I87" s="124"/>
      <c r="J87" s="124"/>
    </row>
    <row r="88" spans="1:10" ht="28.5">
      <c r="A88" s="86" t="s">
        <v>180</v>
      </c>
      <c r="B88" s="81" t="s">
        <v>458</v>
      </c>
      <c r="C88" s="80" t="s">
        <v>27</v>
      </c>
      <c r="D88" s="124"/>
      <c r="E88" s="124"/>
      <c r="F88" s="124"/>
      <c r="G88" s="124"/>
      <c r="H88" s="124"/>
      <c r="I88" s="124"/>
      <c r="J88" s="124"/>
    </row>
    <row r="89" spans="1:10" ht="15">
      <c r="A89" s="73" t="s">
        <v>182</v>
      </c>
      <c r="B89" s="82" t="s">
        <v>183</v>
      </c>
      <c r="C89" s="74"/>
      <c r="D89" s="124"/>
      <c r="E89" s="124"/>
      <c r="F89" s="124"/>
      <c r="G89" s="124"/>
      <c r="H89" s="124"/>
      <c r="I89" s="124"/>
      <c r="J89" s="124"/>
    </row>
    <row r="90" spans="1:10" ht="28.5">
      <c r="A90" s="86" t="s">
        <v>184</v>
      </c>
      <c r="B90" s="81" t="s">
        <v>185</v>
      </c>
      <c r="C90" s="80" t="s">
        <v>27</v>
      </c>
      <c r="D90" s="124"/>
      <c r="E90" s="124"/>
      <c r="F90" s="124"/>
      <c r="G90" s="124"/>
      <c r="H90" s="124"/>
      <c r="I90" s="124"/>
      <c r="J90" s="124"/>
    </row>
    <row r="91" spans="1:10" ht="28.5">
      <c r="A91" s="86" t="s">
        <v>186</v>
      </c>
      <c r="B91" s="79" t="s">
        <v>187</v>
      </c>
      <c r="C91" s="80" t="s">
        <v>27</v>
      </c>
      <c r="D91" s="124"/>
      <c r="E91" s="124"/>
      <c r="F91" s="124"/>
      <c r="G91" s="124"/>
      <c r="H91" s="124"/>
      <c r="I91" s="124"/>
      <c r="J91" s="124"/>
    </row>
    <row r="92" spans="1:10">
      <c r="A92" s="86" t="s">
        <v>188</v>
      </c>
      <c r="B92" s="79" t="s">
        <v>189</v>
      </c>
      <c r="C92" s="80" t="s">
        <v>27</v>
      </c>
      <c r="D92" s="124"/>
      <c r="E92" s="124"/>
      <c r="F92" s="124"/>
      <c r="G92" s="124"/>
      <c r="H92" s="124"/>
      <c r="I92" s="124"/>
      <c r="J92" s="124"/>
    </row>
    <row r="93" spans="1:10" ht="28.5">
      <c r="A93" s="86" t="s">
        <v>190</v>
      </c>
      <c r="B93" s="81" t="s">
        <v>459</v>
      </c>
      <c r="C93" s="80" t="s">
        <v>60</v>
      </c>
      <c r="D93" s="124"/>
      <c r="E93" s="124"/>
      <c r="F93" s="124"/>
      <c r="G93" s="124"/>
      <c r="H93" s="124"/>
      <c r="I93" s="124"/>
      <c r="J93" s="124"/>
    </row>
    <row r="94" spans="1:10" ht="15">
      <c r="A94" s="73" t="s">
        <v>192</v>
      </c>
      <c r="B94" s="82" t="s">
        <v>193</v>
      </c>
      <c r="C94" s="74"/>
      <c r="D94" s="124"/>
      <c r="E94" s="124"/>
      <c r="F94" s="124"/>
      <c r="G94" s="124"/>
      <c r="H94" s="124"/>
      <c r="I94" s="124"/>
      <c r="J94" s="124"/>
    </row>
    <row r="95" spans="1:10">
      <c r="A95" s="86" t="s">
        <v>194</v>
      </c>
      <c r="B95" s="83" t="s">
        <v>195</v>
      </c>
      <c r="C95" s="80" t="s">
        <v>27</v>
      </c>
      <c r="D95" s="124"/>
      <c r="E95" s="124"/>
      <c r="F95" s="124"/>
      <c r="G95" s="124"/>
      <c r="H95" s="124"/>
      <c r="I95" s="124"/>
      <c r="J95" s="124"/>
    </row>
    <row r="96" spans="1:10">
      <c r="A96" s="86" t="s">
        <v>196</v>
      </c>
      <c r="B96" s="83" t="s">
        <v>197</v>
      </c>
      <c r="C96" s="80" t="s">
        <v>27</v>
      </c>
      <c r="D96" s="124"/>
      <c r="E96" s="124"/>
      <c r="F96" s="124"/>
      <c r="G96" s="124"/>
      <c r="H96" s="124"/>
      <c r="I96" s="124"/>
      <c r="J96" s="124"/>
    </row>
    <row r="97" spans="1:12" ht="28.5">
      <c r="A97" s="86" t="s">
        <v>198</v>
      </c>
      <c r="B97" s="84" t="s">
        <v>460</v>
      </c>
      <c r="C97" s="80" t="s">
        <v>27</v>
      </c>
      <c r="D97" s="124"/>
      <c r="E97" s="124"/>
      <c r="F97" s="124"/>
      <c r="G97" s="124"/>
      <c r="H97" s="124"/>
      <c r="I97" s="124"/>
      <c r="J97" s="124"/>
    </row>
    <row r="98" spans="1:12">
      <c r="A98" s="75">
        <v>9</v>
      </c>
      <c r="B98" s="76" t="s">
        <v>200</v>
      </c>
      <c r="C98" s="77"/>
      <c r="D98" s="124"/>
      <c r="E98" s="124"/>
      <c r="F98" s="124"/>
      <c r="G98" s="124"/>
      <c r="H98" s="124"/>
      <c r="I98" s="124"/>
      <c r="J98" s="124"/>
    </row>
    <row r="99" spans="1:12" ht="15">
      <c r="A99" s="73" t="s">
        <v>201</v>
      </c>
      <c r="B99" s="82" t="s">
        <v>202</v>
      </c>
      <c r="C99" s="74"/>
      <c r="D99" s="124"/>
      <c r="E99" s="124"/>
      <c r="F99" s="124"/>
      <c r="G99" s="124"/>
      <c r="H99" s="124"/>
      <c r="I99" s="124"/>
      <c r="J99" s="124"/>
    </row>
    <row r="100" spans="1:12" ht="28.5">
      <c r="A100" s="86" t="s">
        <v>203</v>
      </c>
      <c r="B100" s="81" t="s">
        <v>204</v>
      </c>
      <c r="C100" s="80" t="s">
        <v>36</v>
      </c>
      <c r="D100" s="124"/>
      <c r="E100" s="124"/>
      <c r="F100" s="124"/>
      <c r="G100" s="124"/>
      <c r="H100" s="124"/>
      <c r="I100" s="124"/>
      <c r="J100" s="124"/>
    </row>
    <row r="101" spans="1:12" ht="15">
      <c r="A101" s="73" t="s">
        <v>205</v>
      </c>
      <c r="B101" s="82" t="s">
        <v>206</v>
      </c>
      <c r="C101" s="74"/>
      <c r="D101" s="124"/>
      <c r="E101" s="124"/>
      <c r="F101" s="124"/>
      <c r="G101" s="124"/>
      <c r="H101" s="124"/>
      <c r="I101" s="124"/>
      <c r="J101" s="124"/>
    </row>
    <row r="102" spans="1:12" ht="42.75">
      <c r="A102" s="86" t="s">
        <v>207</v>
      </c>
      <c r="B102" s="81" t="s">
        <v>461</v>
      </c>
      <c r="C102" s="80" t="s">
        <v>36</v>
      </c>
      <c r="D102" s="124"/>
      <c r="E102" s="124"/>
      <c r="F102" s="124"/>
      <c r="G102" s="124"/>
      <c r="H102" s="124"/>
      <c r="I102" s="124"/>
      <c r="J102" s="124"/>
    </row>
    <row r="103" spans="1:12" ht="28.5">
      <c r="A103" s="86" t="s">
        <v>209</v>
      </c>
      <c r="B103" s="81" t="s">
        <v>462</v>
      </c>
      <c r="C103" s="80" t="s">
        <v>36</v>
      </c>
      <c r="D103" s="124"/>
      <c r="E103" s="124"/>
      <c r="F103" s="124"/>
      <c r="G103" s="124"/>
      <c r="H103" s="124"/>
      <c r="I103" s="124"/>
      <c r="J103" s="124"/>
    </row>
    <row r="104" spans="1:12" ht="28.5">
      <c r="A104" s="86" t="s">
        <v>211</v>
      </c>
      <c r="B104" s="79" t="s">
        <v>212</v>
      </c>
      <c r="C104" s="80" t="s">
        <v>36</v>
      </c>
      <c r="D104" s="124"/>
      <c r="E104" s="124"/>
      <c r="F104" s="124"/>
      <c r="G104" s="124"/>
      <c r="H104" s="124"/>
      <c r="I104" s="124"/>
      <c r="J104" s="124"/>
    </row>
    <row r="105" spans="1:12" ht="28.5">
      <c r="A105" s="86" t="s">
        <v>213</v>
      </c>
      <c r="B105" s="79" t="s">
        <v>214</v>
      </c>
      <c r="C105" s="80" t="s">
        <v>36</v>
      </c>
      <c r="D105" s="124"/>
      <c r="E105" s="124"/>
      <c r="F105" s="124"/>
      <c r="G105" s="124"/>
      <c r="H105" s="124"/>
      <c r="I105" s="124"/>
      <c r="J105" s="124"/>
    </row>
    <row r="106" spans="1:12" ht="42.75">
      <c r="A106" s="86" t="s">
        <v>215</v>
      </c>
      <c r="B106" s="79" t="s">
        <v>216</v>
      </c>
      <c r="C106" s="80" t="s">
        <v>36</v>
      </c>
      <c r="D106" s="124"/>
      <c r="E106" s="124"/>
      <c r="F106" s="124"/>
      <c r="G106" s="124"/>
      <c r="H106" s="124"/>
      <c r="I106" s="124"/>
      <c r="J106" s="124"/>
    </row>
    <row r="107" spans="1:12" ht="28.5">
      <c r="A107" s="86" t="s">
        <v>217</v>
      </c>
      <c r="B107" s="81" t="s">
        <v>463</v>
      </c>
      <c r="C107" s="80" t="s">
        <v>36</v>
      </c>
      <c r="D107" s="124"/>
      <c r="E107" s="124"/>
      <c r="F107" s="124"/>
      <c r="G107" s="124"/>
      <c r="H107" s="124"/>
      <c r="I107" s="124"/>
      <c r="J107" s="124"/>
    </row>
    <row r="108" spans="1:12" ht="28.5">
      <c r="A108" s="86" t="s">
        <v>219</v>
      </c>
      <c r="B108" s="81" t="s">
        <v>220</v>
      </c>
      <c r="C108" s="80" t="s">
        <v>36</v>
      </c>
      <c r="D108" s="125"/>
      <c r="E108" s="125"/>
      <c r="F108" s="125"/>
      <c r="G108" s="125"/>
      <c r="H108" s="125"/>
      <c r="I108" s="125"/>
      <c r="J108" s="125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24"/>
      <c r="E109" s="124"/>
      <c r="F109" s="124"/>
      <c r="G109" s="124"/>
      <c r="H109" s="124"/>
      <c r="I109" s="124"/>
      <c r="J109" s="124"/>
    </row>
    <row r="110" spans="1:12">
      <c r="A110" s="86" t="s">
        <v>223</v>
      </c>
      <c r="B110" s="79" t="s">
        <v>224</v>
      </c>
      <c r="C110" s="80" t="s">
        <v>36</v>
      </c>
      <c r="D110" s="124"/>
      <c r="E110" s="124"/>
      <c r="F110" s="124"/>
      <c r="G110" s="124"/>
      <c r="H110" s="124"/>
      <c r="I110" s="124"/>
      <c r="J110" s="124"/>
    </row>
    <row r="111" spans="1:12" ht="28.5">
      <c r="A111" s="86" t="s">
        <v>225</v>
      </c>
      <c r="B111" s="81" t="s">
        <v>226</v>
      </c>
      <c r="C111" s="80" t="s">
        <v>36</v>
      </c>
      <c r="D111" s="124"/>
      <c r="E111" s="124"/>
      <c r="F111" s="124"/>
      <c r="G111" s="124"/>
      <c r="H111" s="124"/>
      <c r="I111" s="124"/>
      <c r="J111" s="124"/>
    </row>
    <row r="112" spans="1:12">
      <c r="A112" s="86" t="s">
        <v>227</v>
      </c>
      <c r="B112" s="79" t="s">
        <v>224</v>
      </c>
      <c r="C112" s="80" t="s">
        <v>36</v>
      </c>
      <c r="D112" s="124"/>
      <c r="E112" s="124"/>
      <c r="F112" s="124"/>
      <c r="G112" s="124"/>
      <c r="H112" s="124"/>
      <c r="I112" s="124"/>
      <c r="J112" s="124"/>
    </row>
    <row r="113" spans="1:10">
      <c r="A113" s="86" t="s">
        <v>228</v>
      </c>
      <c r="B113" s="79" t="s">
        <v>229</v>
      </c>
      <c r="C113" s="80" t="s">
        <v>36</v>
      </c>
      <c r="D113" s="124"/>
      <c r="E113" s="124"/>
      <c r="F113" s="124"/>
      <c r="G113" s="124"/>
      <c r="H113" s="124"/>
      <c r="I113" s="124"/>
      <c r="J113" s="124"/>
    </row>
    <row r="114" spans="1:10" ht="28.5">
      <c r="A114" s="86" t="s">
        <v>230</v>
      </c>
      <c r="B114" s="81" t="s">
        <v>220</v>
      </c>
      <c r="C114" s="80" t="s">
        <v>36</v>
      </c>
      <c r="D114" s="125"/>
      <c r="E114" s="125"/>
      <c r="F114" s="125"/>
      <c r="G114" s="125"/>
      <c r="H114" s="125"/>
      <c r="I114" s="125"/>
      <c r="J114" s="125"/>
    </row>
    <row r="115" spans="1:10" ht="28.5">
      <c r="A115" s="86" t="s">
        <v>231</v>
      </c>
      <c r="B115" s="81" t="s">
        <v>232</v>
      </c>
      <c r="C115" s="80" t="s">
        <v>36</v>
      </c>
      <c r="D115" s="124"/>
      <c r="E115" s="124"/>
      <c r="F115" s="124"/>
      <c r="G115" s="124"/>
      <c r="H115" s="124"/>
      <c r="I115" s="124"/>
      <c r="J115" s="124"/>
    </row>
    <row r="116" spans="1:10" ht="28.5">
      <c r="A116" s="86" t="s">
        <v>233</v>
      </c>
      <c r="B116" s="81" t="s">
        <v>234</v>
      </c>
      <c r="C116" s="80" t="s">
        <v>36</v>
      </c>
      <c r="D116" s="124"/>
      <c r="E116" s="124"/>
      <c r="F116" s="124"/>
      <c r="G116" s="124"/>
      <c r="H116" s="124"/>
      <c r="I116" s="124"/>
      <c r="J116" s="124"/>
    </row>
    <row r="117" spans="1:10" ht="28.5">
      <c r="A117" s="86" t="s">
        <v>235</v>
      </c>
      <c r="B117" s="81" t="s">
        <v>236</v>
      </c>
      <c r="C117" s="80" t="s">
        <v>36</v>
      </c>
      <c r="D117" s="124"/>
      <c r="E117" s="124"/>
      <c r="F117" s="124"/>
      <c r="G117" s="124"/>
      <c r="H117" s="124"/>
      <c r="I117" s="124"/>
      <c r="J117" s="124"/>
    </row>
    <row r="118" spans="1:10" ht="28.5">
      <c r="A118" s="86" t="s">
        <v>237</v>
      </c>
      <c r="B118" s="81" t="s">
        <v>238</v>
      </c>
      <c r="C118" s="80" t="s">
        <v>36</v>
      </c>
      <c r="D118" s="124"/>
      <c r="E118" s="124"/>
      <c r="F118" s="124"/>
      <c r="G118" s="124"/>
      <c r="H118" s="124"/>
      <c r="I118" s="124"/>
      <c r="J118" s="124"/>
    </row>
    <row r="119" spans="1:10" ht="28.5">
      <c r="A119" s="86" t="s">
        <v>239</v>
      </c>
      <c r="B119" s="81" t="s">
        <v>240</v>
      </c>
      <c r="C119" s="80" t="s">
        <v>36</v>
      </c>
      <c r="D119" s="124"/>
      <c r="E119" s="124"/>
      <c r="F119" s="124"/>
      <c r="G119" s="124"/>
      <c r="H119" s="124"/>
      <c r="I119" s="124"/>
      <c r="J119" s="124"/>
    </row>
    <row r="120" spans="1:10">
      <c r="A120" s="86" t="s">
        <v>241</v>
      </c>
      <c r="B120" s="79" t="s">
        <v>242</v>
      </c>
      <c r="C120" s="80" t="s">
        <v>36</v>
      </c>
      <c r="D120" s="124"/>
      <c r="E120" s="124"/>
      <c r="F120" s="124"/>
      <c r="G120" s="124"/>
      <c r="H120" s="124"/>
      <c r="I120" s="124"/>
      <c r="J120" s="124"/>
    </row>
    <row r="121" spans="1:10">
      <c r="A121" s="86" t="s">
        <v>243</v>
      </c>
      <c r="B121" s="79" t="s">
        <v>244</v>
      </c>
      <c r="C121" s="80" t="s">
        <v>36</v>
      </c>
      <c r="D121" s="124"/>
      <c r="E121" s="124"/>
      <c r="F121" s="124"/>
      <c r="G121" s="124"/>
      <c r="H121" s="124"/>
      <c r="I121" s="124"/>
      <c r="J121" s="124"/>
    </row>
    <row r="122" spans="1:10" ht="28.5">
      <c r="A122" s="86" t="s">
        <v>245</v>
      </c>
      <c r="B122" s="81" t="s">
        <v>220</v>
      </c>
      <c r="C122" s="80" t="s">
        <v>36</v>
      </c>
      <c r="D122" s="125"/>
      <c r="E122" s="125"/>
      <c r="F122" s="125"/>
      <c r="G122" s="125"/>
      <c r="H122" s="125"/>
      <c r="I122" s="125"/>
      <c r="J122" s="125"/>
    </row>
    <row r="123" spans="1:10" ht="15">
      <c r="A123" s="73" t="s">
        <v>246</v>
      </c>
      <c r="B123" s="82" t="s">
        <v>247</v>
      </c>
      <c r="C123" s="74"/>
      <c r="D123" s="124"/>
      <c r="E123" s="124"/>
      <c r="F123" s="124"/>
      <c r="G123" s="124"/>
      <c r="H123" s="124"/>
      <c r="I123" s="124"/>
      <c r="J123" s="124"/>
    </row>
    <row r="124" spans="1:10" ht="57">
      <c r="A124" s="86" t="s">
        <v>248</v>
      </c>
      <c r="B124" s="79" t="s">
        <v>249</v>
      </c>
      <c r="C124" s="80" t="s">
        <v>36</v>
      </c>
      <c r="D124" s="124"/>
      <c r="E124" s="124"/>
      <c r="F124" s="124"/>
      <c r="G124" s="124"/>
      <c r="H124" s="124"/>
      <c r="I124" s="124"/>
      <c r="J124" s="124"/>
    </row>
    <row r="125" spans="1:10" ht="28.5">
      <c r="A125" s="86" t="s">
        <v>250</v>
      </c>
      <c r="B125" s="79" t="s">
        <v>251</v>
      </c>
      <c r="C125" s="80" t="s">
        <v>36</v>
      </c>
      <c r="D125" s="124"/>
      <c r="E125" s="124"/>
      <c r="F125" s="124"/>
      <c r="G125" s="124"/>
      <c r="H125" s="124"/>
      <c r="I125" s="124"/>
      <c r="J125" s="124"/>
    </row>
    <row r="126" spans="1:10" ht="28.5">
      <c r="A126" s="86" t="s">
        <v>252</v>
      </c>
      <c r="B126" s="81" t="s">
        <v>253</v>
      </c>
      <c r="C126" s="80" t="s">
        <v>36</v>
      </c>
      <c r="D126" s="124"/>
      <c r="E126" s="124"/>
      <c r="F126" s="124"/>
      <c r="G126" s="124"/>
      <c r="H126" s="124"/>
      <c r="I126" s="124"/>
      <c r="J126" s="124"/>
    </row>
    <row r="127" spans="1:10">
      <c r="A127" s="86" t="s">
        <v>254</v>
      </c>
      <c r="B127" s="79" t="s">
        <v>255</v>
      </c>
      <c r="C127" s="80" t="s">
        <v>36</v>
      </c>
      <c r="D127" s="124"/>
      <c r="E127" s="124"/>
      <c r="F127" s="124"/>
      <c r="G127" s="124"/>
      <c r="H127" s="124"/>
      <c r="I127" s="124"/>
      <c r="J127" s="124"/>
    </row>
    <row r="128" spans="1:10" ht="15">
      <c r="A128" s="73" t="s">
        <v>256</v>
      </c>
      <c r="B128" s="82" t="s">
        <v>257</v>
      </c>
      <c r="C128" s="74"/>
      <c r="D128" s="124"/>
      <c r="E128" s="124"/>
      <c r="F128" s="124"/>
      <c r="G128" s="124"/>
      <c r="H128" s="124"/>
      <c r="I128" s="124"/>
      <c r="J128" s="124"/>
    </row>
    <row r="129" spans="1:12" ht="57">
      <c r="A129" s="86" t="s">
        <v>258</v>
      </c>
      <c r="B129" s="79" t="s">
        <v>249</v>
      </c>
      <c r="C129" s="80" t="s">
        <v>36</v>
      </c>
      <c r="D129" s="124"/>
      <c r="E129" s="124"/>
      <c r="F129" s="124"/>
      <c r="G129" s="124"/>
      <c r="H129" s="124"/>
      <c r="I129" s="124"/>
      <c r="J129" s="124"/>
    </row>
    <row r="130" spans="1:12" ht="28.5">
      <c r="A130" s="86" t="s">
        <v>259</v>
      </c>
      <c r="B130" s="79" t="s">
        <v>260</v>
      </c>
      <c r="C130" s="80" t="s">
        <v>36</v>
      </c>
      <c r="D130" s="124"/>
      <c r="E130" s="124"/>
      <c r="F130" s="124"/>
      <c r="G130" s="124"/>
      <c r="H130" s="124"/>
      <c r="I130" s="124"/>
      <c r="J130" s="124"/>
    </row>
    <row r="131" spans="1:12">
      <c r="A131" s="86" t="s">
        <v>261</v>
      </c>
      <c r="B131" s="79" t="s">
        <v>255</v>
      </c>
      <c r="C131" s="80" t="s">
        <v>36</v>
      </c>
      <c r="D131" s="124"/>
      <c r="E131" s="124"/>
      <c r="F131" s="124"/>
      <c r="G131" s="124"/>
      <c r="H131" s="124"/>
      <c r="I131" s="124"/>
      <c r="J131" s="124"/>
    </row>
    <row r="132" spans="1:12" ht="28.5">
      <c r="A132" s="86" t="s">
        <v>262</v>
      </c>
      <c r="B132" s="81" t="s">
        <v>253</v>
      </c>
      <c r="C132" s="80" t="s">
        <v>36</v>
      </c>
      <c r="D132" s="124"/>
      <c r="E132" s="124"/>
      <c r="F132" s="124"/>
      <c r="G132" s="124"/>
      <c r="H132" s="124"/>
      <c r="I132" s="124"/>
      <c r="J132" s="124"/>
    </row>
    <row r="133" spans="1:12" ht="28.5">
      <c r="A133" s="86" t="s">
        <v>263</v>
      </c>
      <c r="B133" s="81" t="s">
        <v>264</v>
      </c>
      <c r="C133" s="80" t="s">
        <v>36</v>
      </c>
      <c r="D133" s="125"/>
      <c r="E133" s="125"/>
      <c r="F133" s="125"/>
      <c r="G133" s="125"/>
      <c r="H133" s="125"/>
      <c r="I133" s="125"/>
      <c r="J133" s="125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24"/>
      <c r="E134" s="124"/>
      <c r="F134" s="124"/>
      <c r="G134" s="124"/>
      <c r="H134" s="124"/>
      <c r="I134" s="124"/>
      <c r="J134" s="124"/>
    </row>
    <row r="135" spans="1:12" ht="28.5">
      <c r="A135" s="86" t="s">
        <v>267</v>
      </c>
      <c r="B135" s="81" t="s">
        <v>268</v>
      </c>
      <c r="C135" s="80" t="s">
        <v>36</v>
      </c>
      <c r="D135" s="124"/>
      <c r="E135" s="124"/>
      <c r="F135" s="124"/>
      <c r="G135" s="124"/>
      <c r="H135" s="124"/>
      <c r="I135" s="124"/>
      <c r="J135" s="124"/>
    </row>
    <row r="136" spans="1:12" ht="15">
      <c r="A136" s="73" t="s">
        <v>269</v>
      </c>
      <c r="B136" s="82" t="s">
        <v>270</v>
      </c>
      <c r="C136" s="74"/>
      <c r="D136" s="124"/>
      <c r="E136" s="124"/>
      <c r="F136" s="124"/>
      <c r="G136" s="124"/>
      <c r="H136" s="124"/>
      <c r="I136" s="124"/>
      <c r="J136" s="124"/>
    </row>
    <row r="137" spans="1:12">
      <c r="A137" s="86" t="s">
        <v>271</v>
      </c>
      <c r="B137" s="79" t="s">
        <v>272</v>
      </c>
      <c r="C137" s="80" t="s">
        <v>36</v>
      </c>
      <c r="D137" s="124"/>
      <c r="E137" s="124"/>
      <c r="F137" s="124"/>
      <c r="G137" s="124"/>
      <c r="H137" s="124"/>
      <c r="I137" s="124"/>
      <c r="J137" s="124"/>
    </row>
    <row r="138" spans="1:12" ht="28.5">
      <c r="A138" s="86" t="s">
        <v>273</v>
      </c>
      <c r="B138" s="79" t="s">
        <v>274</v>
      </c>
      <c r="C138" s="80" t="s">
        <v>36</v>
      </c>
      <c r="D138" s="124"/>
      <c r="E138" s="124"/>
      <c r="F138" s="124"/>
      <c r="G138" s="124"/>
      <c r="H138" s="124"/>
      <c r="I138" s="124"/>
      <c r="J138" s="124"/>
    </row>
    <row r="139" spans="1:12" ht="28.5">
      <c r="A139" s="86" t="s">
        <v>275</v>
      </c>
      <c r="B139" s="81" t="s">
        <v>276</v>
      </c>
      <c r="C139" s="80" t="s">
        <v>36</v>
      </c>
      <c r="D139" s="124"/>
      <c r="E139" s="124"/>
      <c r="F139" s="124"/>
      <c r="G139" s="124"/>
      <c r="H139" s="124"/>
      <c r="I139" s="124"/>
      <c r="J139" s="124"/>
    </row>
    <row r="140" spans="1:12" ht="28.5">
      <c r="A140" s="86" t="s">
        <v>277</v>
      </c>
      <c r="B140" s="81" t="s">
        <v>278</v>
      </c>
      <c r="C140" s="80" t="s">
        <v>279</v>
      </c>
      <c r="D140" s="124"/>
      <c r="E140" s="124"/>
      <c r="F140" s="124"/>
      <c r="G140" s="124"/>
      <c r="H140" s="124"/>
      <c r="I140" s="124"/>
      <c r="J140" s="124"/>
    </row>
    <row r="141" spans="1:12">
      <c r="A141" s="86" t="s">
        <v>280</v>
      </c>
      <c r="B141" s="79" t="s">
        <v>281</v>
      </c>
      <c r="C141" s="80" t="s">
        <v>36</v>
      </c>
      <c r="D141" s="124"/>
      <c r="E141" s="124"/>
      <c r="F141" s="124"/>
      <c r="G141" s="124"/>
      <c r="H141" s="124"/>
      <c r="I141" s="124"/>
      <c r="J141" s="124"/>
    </row>
    <row r="142" spans="1:12">
      <c r="A142" s="86" t="s">
        <v>282</v>
      </c>
      <c r="B142" s="79" t="s">
        <v>283</v>
      </c>
      <c r="C142" s="80" t="s">
        <v>36</v>
      </c>
      <c r="D142" s="124"/>
      <c r="E142" s="124"/>
      <c r="F142" s="124"/>
      <c r="G142" s="124"/>
      <c r="H142" s="124"/>
      <c r="I142" s="124"/>
      <c r="J142" s="124"/>
    </row>
    <row r="143" spans="1:12">
      <c r="A143" s="86" t="s">
        <v>284</v>
      </c>
      <c r="B143" s="79" t="s">
        <v>285</v>
      </c>
      <c r="C143" s="80" t="s">
        <v>36</v>
      </c>
      <c r="D143" s="124"/>
      <c r="E143" s="124"/>
      <c r="F143" s="124"/>
      <c r="G143" s="124"/>
      <c r="H143" s="124"/>
      <c r="I143" s="124"/>
      <c r="J143" s="124"/>
    </row>
    <row r="144" spans="1:12">
      <c r="A144" s="86" t="s">
        <v>286</v>
      </c>
      <c r="B144" s="79" t="s">
        <v>287</v>
      </c>
      <c r="C144" s="80" t="s">
        <v>36</v>
      </c>
      <c r="D144" s="124"/>
      <c r="E144" s="124"/>
      <c r="F144" s="124"/>
      <c r="G144" s="124"/>
      <c r="H144" s="124"/>
      <c r="I144" s="124"/>
      <c r="J144" s="124"/>
    </row>
    <row r="145" spans="1:10" ht="28.5">
      <c r="A145" s="86" t="s">
        <v>288</v>
      </c>
      <c r="B145" s="79" t="s">
        <v>289</v>
      </c>
      <c r="C145" s="80" t="s">
        <v>279</v>
      </c>
      <c r="D145" s="124"/>
      <c r="E145" s="124"/>
      <c r="F145" s="124"/>
      <c r="G145" s="124"/>
      <c r="H145" s="124"/>
      <c r="I145" s="124"/>
      <c r="J145" s="124"/>
    </row>
    <row r="146" spans="1:10" ht="42.75">
      <c r="A146" s="86" t="s">
        <v>290</v>
      </c>
      <c r="B146" s="81" t="s">
        <v>291</v>
      </c>
      <c r="C146" s="80" t="s">
        <v>36</v>
      </c>
      <c r="D146" s="124"/>
      <c r="E146" s="124"/>
      <c r="F146" s="124"/>
      <c r="G146" s="124"/>
      <c r="H146" s="124"/>
      <c r="I146" s="124"/>
      <c r="J146" s="124"/>
    </row>
    <row r="147" spans="1:10" ht="28.5">
      <c r="A147" s="86" t="s">
        <v>292</v>
      </c>
      <c r="B147" s="79" t="s">
        <v>293</v>
      </c>
      <c r="C147" s="80" t="s">
        <v>36</v>
      </c>
      <c r="D147" s="124"/>
      <c r="E147" s="124"/>
      <c r="F147" s="124"/>
      <c r="G147" s="124"/>
      <c r="H147" s="124"/>
      <c r="I147" s="124"/>
      <c r="J147" s="124"/>
    </row>
    <row r="148" spans="1:10" ht="15">
      <c r="A148" s="91">
        <v>10</v>
      </c>
      <c r="B148" s="92" t="s">
        <v>294</v>
      </c>
      <c r="C148" s="93"/>
      <c r="D148" s="124"/>
      <c r="E148" s="124"/>
      <c r="F148" s="124"/>
      <c r="G148" s="124"/>
      <c r="H148" s="124"/>
      <c r="I148" s="124"/>
      <c r="J148" s="124"/>
    </row>
    <row r="149" spans="1:10" ht="15">
      <c r="A149" s="73" t="s">
        <v>295</v>
      </c>
      <c r="B149" s="82" t="s">
        <v>296</v>
      </c>
      <c r="C149" s="74"/>
      <c r="D149" s="124"/>
      <c r="E149" s="124"/>
      <c r="F149" s="124"/>
      <c r="G149" s="124"/>
      <c r="H149" s="124"/>
      <c r="I149" s="124"/>
      <c r="J149" s="124"/>
    </row>
    <row r="150" spans="1:10" ht="28.5">
      <c r="A150" s="86" t="s">
        <v>297</v>
      </c>
      <c r="B150" s="84" t="s">
        <v>298</v>
      </c>
      <c r="C150" s="80" t="s">
        <v>36</v>
      </c>
      <c r="D150" s="124"/>
      <c r="E150" s="124"/>
      <c r="F150" s="124"/>
      <c r="G150" s="124"/>
      <c r="H150" s="124"/>
      <c r="I150" s="124"/>
      <c r="J150" s="124"/>
    </row>
    <row r="151" spans="1:10" ht="28.5">
      <c r="A151" s="86" t="s">
        <v>299</v>
      </c>
      <c r="B151" s="83" t="s">
        <v>300</v>
      </c>
      <c r="C151" s="80" t="s">
        <v>36</v>
      </c>
      <c r="D151" s="124"/>
      <c r="E151" s="124"/>
      <c r="F151" s="124"/>
      <c r="G151" s="124"/>
      <c r="H151" s="124"/>
      <c r="I151" s="124"/>
      <c r="J151" s="124"/>
    </row>
    <row r="152" spans="1:10" ht="71.25">
      <c r="A152" s="86" t="s">
        <v>301</v>
      </c>
      <c r="B152" s="83" t="s">
        <v>302</v>
      </c>
      <c r="C152" s="80" t="s">
        <v>36</v>
      </c>
      <c r="D152" s="124"/>
      <c r="E152" s="124"/>
      <c r="F152" s="124"/>
      <c r="G152" s="124"/>
      <c r="H152" s="124"/>
      <c r="I152" s="124"/>
      <c r="J152" s="124"/>
    </row>
    <row r="153" spans="1:10" ht="28.5">
      <c r="A153" s="86" t="s">
        <v>303</v>
      </c>
      <c r="B153" s="83" t="s">
        <v>304</v>
      </c>
      <c r="C153" s="80" t="s">
        <v>36</v>
      </c>
      <c r="D153" s="124"/>
      <c r="E153" s="124"/>
      <c r="F153" s="124"/>
      <c r="G153" s="124"/>
      <c r="H153" s="124"/>
      <c r="I153" s="124"/>
      <c r="J153" s="124"/>
    </row>
    <row r="154" spans="1:10" ht="42.75">
      <c r="A154" s="86" t="s">
        <v>305</v>
      </c>
      <c r="B154" s="83" t="s">
        <v>306</v>
      </c>
      <c r="C154" s="80" t="s">
        <v>36</v>
      </c>
      <c r="D154" s="124"/>
      <c r="E154" s="124"/>
      <c r="F154" s="124"/>
      <c r="G154" s="124"/>
      <c r="H154" s="124"/>
      <c r="I154" s="124"/>
      <c r="J154" s="124"/>
    </row>
    <row r="155" spans="1:10">
      <c r="A155" s="86" t="s">
        <v>307</v>
      </c>
      <c r="B155" s="83" t="s">
        <v>308</v>
      </c>
      <c r="C155" s="80" t="s">
        <v>36</v>
      </c>
      <c r="D155" s="124"/>
      <c r="E155" s="124"/>
      <c r="F155" s="124"/>
      <c r="G155" s="124"/>
      <c r="H155" s="124"/>
      <c r="I155" s="124"/>
      <c r="J155" s="124"/>
    </row>
    <row r="156" spans="1:10">
      <c r="A156" s="86" t="s">
        <v>309</v>
      </c>
      <c r="B156" s="83" t="s">
        <v>310</v>
      </c>
      <c r="C156" s="80" t="s">
        <v>36</v>
      </c>
      <c r="D156" s="124"/>
      <c r="E156" s="124"/>
      <c r="F156" s="124"/>
      <c r="G156" s="124"/>
      <c r="H156" s="124"/>
      <c r="I156" s="124"/>
      <c r="J156" s="124"/>
    </row>
    <row r="157" spans="1:10">
      <c r="A157" s="86" t="s">
        <v>311</v>
      </c>
      <c r="B157" s="83" t="s">
        <v>312</v>
      </c>
      <c r="C157" s="80" t="s">
        <v>36</v>
      </c>
      <c r="D157" s="124"/>
      <c r="E157" s="124"/>
      <c r="F157" s="124"/>
      <c r="G157" s="124"/>
      <c r="H157" s="124"/>
      <c r="I157" s="124"/>
      <c r="J157" s="124"/>
    </row>
    <row r="158" spans="1:10" ht="42.75">
      <c r="A158" s="86" t="s">
        <v>313</v>
      </c>
      <c r="B158" s="83" t="s">
        <v>314</v>
      </c>
      <c r="C158" s="80" t="s">
        <v>36</v>
      </c>
      <c r="D158" s="124"/>
      <c r="E158" s="124"/>
      <c r="F158" s="124"/>
      <c r="G158" s="124"/>
      <c r="H158" s="124"/>
      <c r="I158" s="124"/>
      <c r="J158" s="124"/>
    </row>
    <row r="159" spans="1:10" ht="28.5">
      <c r="A159" s="86" t="s">
        <v>315</v>
      </c>
      <c r="B159" s="83" t="s">
        <v>316</v>
      </c>
      <c r="C159" s="80" t="s">
        <v>36</v>
      </c>
      <c r="D159" s="124"/>
      <c r="E159" s="124"/>
      <c r="F159" s="124"/>
      <c r="G159" s="124"/>
      <c r="H159" s="124"/>
      <c r="I159" s="124"/>
      <c r="J159" s="124"/>
    </row>
    <row r="160" spans="1:10" ht="28.5">
      <c r="A160" s="86" t="s">
        <v>317</v>
      </c>
      <c r="B160" s="84" t="s">
        <v>318</v>
      </c>
      <c r="C160" s="80" t="s">
        <v>60</v>
      </c>
      <c r="D160" s="124"/>
      <c r="E160" s="124"/>
      <c r="F160" s="124"/>
      <c r="G160" s="124"/>
      <c r="H160" s="124"/>
      <c r="I160" s="124"/>
      <c r="J160" s="124"/>
    </row>
    <row r="161" spans="1:10">
      <c r="A161" s="86" t="s">
        <v>319</v>
      </c>
      <c r="B161" s="83" t="s">
        <v>320</v>
      </c>
      <c r="C161" s="80" t="s">
        <v>60</v>
      </c>
      <c r="D161" s="124"/>
      <c r="E161" s="124"/>
      <c r="F161" s="124"/>
      <c r="G161" s="124"/>
      <c r="H161" s="124"/>
      <c r="I161" s="124"/>
      <c r="J161" s="124"/>
    </row>
    <row r="162" spans="1:10">
      <c r="A162" s="86" t="s">
        <v>321</v>
      </c>
      <c r="B162" s="83" t="s">
        <v>322</v>
      </c>
      <c r="C162" s="80" t="s">
        <v>60</v>
      </c>
      <c r="D162" s="124"/>
      <c r="E162" s="124"/>
      <c r="F162" s="124"/>
      <c r="G162" s="124"/>
      <c r="H162" s="124"/>
      <c r="I162" s="124"/>
      <c r="J162" s="124"/>
    </row>
    <row r="163" spans="1:10" ht="28.5">
      <c r="A163" s="86" t="s">
        <v>323</v>
      </c>
      <c r="B163" s="83" t="s">
        <v>324</v>
      </c>
      <c r="C163" s="80" t="s">
        <v>36</v>
      </c>
      <c r="D163" s="124"/>
      <c r="E163" s="124"/>
      <c r="F163" s="124"/>
      <c r="G163" s="124"/>
      <c r="H163" s="124"/>
      <c r="I163" s="124"/>
      <c r="J163" s="124"/>
    </row>
    <row r="164" spans="1:10" ht="28.5">
      <c r="A164" s="86" t="s">
        <v>325</v>
      </c>
      <c r="B164" s="84" t="s">
        <v>464</v>
      </c>
      <c r="C164" s="80" t="s">
        <v>36</v>
      </c>
      <c r="D164" s="124"/>
      <c r="E164" s="124"/>
      <c r="F164" s="124"/>
      <c r="G164" s="124"/>
      <c r="H164" s="124"/>
      <c r="I164" s="124"/>
      <c r="J164" s="124"/>
    </row>
    <row r="165" spans="1:10">
      <c r="A165" s="86" t="s">
        <v>327</v>
      </c>
      <c r="B165" s="83" t="s">
        <v>328</v>
      </c>
      <c r="C165" s="80" t="s">
        <v>36</v>
      </c>
      <c r="D165" s="124"/>
      <c r="E165" s="124"/>
      <c r="F165" s="124"/>
      <c r="G165" s="124"/>
      <c r="H165" s="124"/>
      <c r="I165" s="124"/>
      <c r="J165" s="124"/>
    </row>
    <row r="166" spans="1:10" ht="28.5">
      <c r="A166" s="86" t="s">
        <v>329</v>
      </c>
      <c r="B166" s="83" t="s">
        <v>330</v>
      </c>
      <c r="C166" s="80" t="s">
        <v>36</v>
      </c>
      <c r="D166" s="124"/>
      <c r="E166" s="124"/>
      <c r="F166" s="124"/>
      <c r="G166" s="124"/>
      <c r="H166" s="124"/>
      <c r="I166" s="124"/>
      <c r="J166" s="124"/>
    </row>
    <row r="167" spans="1:10" ht="28.5">
      <c r="A167" s="86" t="s">
        <v>331</v>
      </c>
      <c r="B167" s="83" t="s">
        <v>332</v>
      </c>
      <c r="C167" s="80" t="s">
        <v>36</v>
      </c>
      <c r="D167" s="124"/>
      <c r="E167" s="124"/>
      <c r="F167" s="124"/>
      <c r="G167" s="124"/>
      <c r="H167" s="124"/>
      <c r="I167" s="124"/>
      <c r="J167" s="124"/>
    </row>
    <row r="168" spans="1:10" ht="28.5">
      <c r="A168" s="86" t="s">
        <v>333</v>
      </c>
      <c r="B168" s="84" t="s">
        <v>334</v>
      </c>
      <c r="C168" s="80" t="s">
        <v>36</v>
      </c>
      <c r="D168" s="124"/>
      <c r="E168" s="124"/>
      <c r="F168" s="124"/>
      <c r="G168" s="124"/>
      <c r="H168" s="124"/>
      <c r="I168" s="124"/>
      <c r="J168" s="124"/>
    </row>
    <row r="169" spans="1:10" ht="42.75">
      <c r="A169" s="86" t="s">
        <v>335</v>
      </c>
      <c r="B169" s="83" t="s">
        <v>336</v>
      </c>
      <c r="C169" s="80" t="s">
        <v>36</v>
      </c>
      <c r="D169" s="124"/>
      <c r="E169" s="124"/>
      <c r="F169" s="124"/>
      <c r="G169" s="124"/>
      <c r="H169" s="124"/>
      <c r="I169" s="124"/>
      <c r="J169" s="124"/>
    </row>
    <row r="170" spans="1:10" ht="15">
      <c r="A170" s="73" t="s">
        <v>337</v>
      </c>
      <c r="B170" s="82" t="s">
        <v>338</v>
      </c>
      <c r="C170" s="74"/>
      <c r="D170" s="124"/>
      <c r="E170" s="124"/>
      <c r="F170" s="124"/>
      <c r="G170" s="124"/>
      <c r="H170" s="124"/>
      <c r="I170" s="124"/>
      <c r="J170" s="124"/>
    </row>
    <row r="171" spans="1:10" ht="28.5">
      <c r="A171" s="86" t="s">
        <v>339</v>
      </c>
      <c r="B171" s="84" t="s">
        <v>340</v>
      </c>
      <c r="C171" s="80" t="s">
        <v>36</v>
      </c>
      <c r="D171" s="124"/>
      <c r="E171" s="124"/>
      <c r="F171" s="124"/>
      <c r="G171" s="124"/>
      <c r="H171" s="124"/>
      <c r="I171" s="124"/>
      <c r="J171" s="124"/>
    </row>
    <row r="172" spans="1:10" ht="28.5">
      <c r="A172" s="86" t="s">
        <v>341</v>
      </c>
      <c r="B172" s="84" t="s">
        <v>342</v>
      </c>
      <c r="C172" s="80" t="s">
        <v>36</v>
      </c>
      <c r="D172" s="124"/>
      <c r="E172" s="124"/>
      <c r="F172" s="124"/>
      <c r="G172" s="124"/>
      <c r="H172" s="124"/>
      <c r="I172" s="124"/>
      <c r="J172" s="124"/>
    </row>
    <row r="173" spans="1:10" ht="28.5">
      <c r="A173" s="86" t="s">
        <v>343</v>
      </c>
      <c r="B173" s="84" t="s">
        <v>344</v>
      </c>
      <c r="C173" s="80" t="s">
        <v>36</v>
      </c>
      <c r="D173" s="124"/>
      <c r="E173" s="124"/>
      <c r="F173" s="124"/>
      <c r="G173" s="124"/>
      <c r="H173" s="124"/>
      <c r="I173" s="124"/>
      <c r="J173" s="124"/>
    </row>
    <row r="174" spans="1:10">
      <c r="A174" s="86" t="s">
        <v>345</v>
      </c>
      <c r="B174" s="83" t="s">
        <v>346</v>
      </c>
      <c r="C174" s="80" t="s">
        <v>36</v>
      </c>
      <c r="D174" s="124"/>
      <c r="E174" s="124"/>
      <c r="F174" s="124"/>
      <c r="G174" s="124"/>
      <c r="H174" s="124"/>
      <c r="I174" s="124"/>
      <c r="J174" s="124"/>
    </row>
    <row r="175" spans="1:10">
      <c r="A175" s="86" t="s">
        <v>347</v>
      </c>
      <c r="B175" s="83" t="s">
        <v>348</v>
      </c>
      <c r="C175" s="80" t="s">
        <v>36</v>
      </c>
      <c r="D175" s="124"/>
      <c r="E175" s="124"/>
      <c r="F175" s="124"/>
      <c r="G175" s="124"/>
      <c r="H175" s="124"/>
      <c r="I175" s="124"/>
      <c r="J175" s="124"/>
    </row>
    <row r="176" spans="1:10">
      <c r="A176" s="86" t="s">
        <v>349</v>
      </c>
      <c r="B176" s="83" t="s">
        <v>350</v>
      </c>
      <c r="C176" s="80" t="s">
        <v>351</v>
      </c>
      <c r="D176" s="124"/>
      <c r="E176" s="124"/>
      <c r="F176" s="124"/>
      <c r="G176" s="124"/>
      <c r="H176" s="124"/>
      <c r="I176" s="124"/>
      <c r="J176" s="124"/>
    </row>
    <row r="177" spans="1:10" ht="28.5">
      <c r="A177" s="86" t="s">
        <v>352</v>
      </c>
      <c r="B177" s="83" t="s">
        <v>353</v>
      </c>
      <c r="C177" s="80" t="s">
        <v>36</v>
      </c>
      <c r="D177" s="124"/>
      <c r="E177" s="124"/>
      <c r="F177" s="124"/>
      <c r="G177" s="124"/>
      <c r="H177" s="124"/>
      <c r="I177" s="124"/>
      <c r="J177" s="124"/>
    </row>
    <row r="178" spans="1:10" ht="28.5">
      <c r="A178" s="86" t="s">
        <v>354</v>
      </c>
      <c r="B178" s="84" t="s">
        <v>465</v>
      </c>
      <c r="C178" s="80" t="s">
        <v>351</v>
      </c>
      <c r="D178" s="124"/>
      <c r="E178" s="124"/>
      <c r="F178" s="124"/>
      <c r="G178" s="124"/>
      <c r="H178" s="124"/>
      <c r="I178" s="124"/>
      <c r="J178" s="124"/>
    </row>
    <row r="179" spans="1:10">
      <c r="A179" s="86" t="s">
        <v>356</v>
      </c>
      <c r="B179" s="83" t="s">
        <v>357</v>
      </c>
      <c r="C179" s="80" t="s">
        <v>36</v>
      </c>
      <c r="D179" s="124"/>
      <c r="E179" s="124"/>
      <c r="F179" s="124"/>
      <c r="G179" s="124"/>
      <c r="H179" s="124"/>
      <c r="I179" s="124"/>
      <c r="J179" s="124"/>
    </row>
    <row r="180" spans="1:10" ht="28.5">
      <c r="A180" s="86" t="s">
        <v>358</v>
      </c>
      <c r="B180" s="84" t="s">
        <v>466</v>
      </c>
      <c r="C180" s="80" t="s">
        <v>36</v>
      </c>
      <c r="D180" s="124"/>
      <c r="E180" s="124"/>
      <c r="F180" s="124"/>
      <c r="G180" s="124"/>
      <c r="H180" s="124"/>
      <c r="I180" s="124"/>
      <c r="J180" s="124"/>
    </row>
    <row r="181" spans="1:10" ht="28.5">
      <c r="A181" s="86" t="s">
        <v>360</v>
      </c>
      <c r="B181" s="84" t="s">
        <v>467</v>
      </c>
      <c r="C181" s="80" t="s">
        <v>36</v>
      </c>
      <c r="D181" s="124"/>
      <c r="E181" s="124"/>
      <c r="F181" s="124"/>
      <c r="G181" s="124"/>
      <c r="H181" s="124"/>
      <c r="I181" s="124"/>
      <c r="J181" s="124"/>
    </row>
    <row r="182" spans="1:10" ht="28.5">
      <c r="A182" s="86" t="s">
        <v>362</v>
      </c>
      <c r="B182" s="83" t="s">
        <v>363</v>
      </c>
      <c r="C182" s="80" t="s">
        <v>36</v>
      </c>
      <c r="D182" s="124"/>
      <c r="E182" s="124"/>
      <c r="F182" s="124"/>
      <c r="G182" s="124"/>
      <c r="H182" s="124"/>
      <c r="I182" s="124"/>
      <c r="J182" s="124"/>
    </row>
    <row r="183" spans="1:10" ht="28.5">
      <c r="A183" s="86" t="s">
        <v>364</v>
      </c>
      <c r="B183" s="83" t="s">
        <v>365</v>
      </c>
      <c r="C183" s="80" t="s">
        <v>36</v>
      </c>
      <c r="D183" s="124"/>
      <c r="E183" s="124"/>
      <c r="F183" s="124"/>
      <c r="G183" s="124"/>
      <c r="H183" s="124"/>
      <c r="I183" s="124"/>
      <c r="J183" s="124"/>
    </row>
    <row r="184" spans="1:10">
      <c r="A184" s="86" t="s">
        <v>366</v>
      </c>
      <c r="B184" s="83" t="s">
        <v>367</v>
      </c>
      <c r="C184" s="80" t="s">
        <v>36</v>
      </c>
      <c r="D184" s="124"/>
      <c r="E184" s="124"/>
      <c r="F184" s="124"/>
      <c r="G184" s="124"/>
      <c r="H184" s="124"/>
      <c r="I184" s="124"/>
      <c r="J184" s="124"/>
    </row>
    <row r="185" spans="1:10" ht="15">
      <c r="A185" s="73" t="s">
        <v>368</v>
      </c>
      <c r="B185" s="82" t="s">
        <v>369</v>
      </c>
      <c r="C185" s="74"/>
      <c r="D185" s="124"/>
      <c r="E185" s="124"/>
      <c r="F185" s="124"/>
      <c r="G185" s="124"/>
      <c r="H185" s="124"/>
      <c r="I185" s="124"/>
      <c r="J185" s="124"/>
    </row>
    <row r="186" spans="1:10" ht="42.75">
      <c r="A186" s="86" t="s">
        <v>370</v>
      </c>
      <c r="B186" s="84" t="s">
        <v>468</v>
      </c>
      <c r="C186" s="80" t="s">
        <v>36</v>
      </c>
      <c r="D186" s="124"/>
      <c r="E186" s="124"/>
      <c r="F186" s="124"/>
      <c r="G186" s="124"/>
      <c r="H186" s="124"/>
      <c r="I186" s="124"/>
      <c r="J186" s="124"/>
    </row>
    <row r="187" spans="1:10" ht="28.5">
      <c r="A187" s="86" t="s">
        <v>372</v>
      </c>
      <c r="B187" s="84" t="s">
        <v>469</v>
      </c>
      <c r="C187" s="80" t="s">
        <v>36</v>
      </c>
      <c r="D187" s="124"/>
      <c r="E187" s="124"/>
      <c r="F187" s="124"/>
      <c r="G187" s="124"/>
      <c r="H187" s="124"/>
      <c r="I187" s="124"/>
      <c r="J187" s="124"/>
    </row>
    <row r="188" spans="1:10" ht="28.5">
      <c r="A188" s="86" t="s">
        <v>374</v>
      </c>
      <c r="B188" s="84" t="s">
        <v>470</v>
      </c>
      <c r="C188" s="80" t="s">
        <v>36</v>
      </c>
      <c r="D188" s="124"/>
      <c r="E188" s="124"/>
      <c r="F188" s="124"/>
      <c r="G188" s="124"/>
      <c r="H188" s="124"/>
      <c r="I188" s="124"/>
      <c r="J188" s="124"/>
    </row>
    <row r="189" spans="1:10">
      <c r="A189" s="86" t="s">
        <v>376</v>
      </c>
      <c r="B189" s="83" t="s">
        <v>377</v>
      </c>
      <c r="C189" s="80" t="s">
        <v>36</v>
      </c>
      <c r="D189" s="124"/>
      <c r="E189" s="124"/>
      <c r="F189" s="124"/>
      <c r="G189" s="124"/>
      <c r="H189" s="124"/>
      <c r="I189" s="124"/>
      <c r="J189" s="124"/>
    </row>
    <row r="190" spans="1:10" ht="28.5">
      <c r="A190" s="86" t="s">
        <v>378</v>
      </c>
      <c r="B190" s="84" t="s">
        <v>379</v>
      </c>
      <c r="C190" s="80" t="s">
        <v>36</v>
      </c>
      <c r="D190" s="124"/>
      <c r="E190" s="124"/>
      <c r="F190" s="124"/>
      <c r="G190" s="124"/>
      <c r="H190" s="124"/>
      <c r="I190" s="124"/>
      <c r="J190" s="124"/>
    </row>
    <row r="191" spans="1:10">
      <c r="A191" s="86" t="s">
        <v>380</v>
      </c>
      <c r="B191" s="83" t="s">
        <v>346</v>
      </c>
      <c r="C191" s="80" t="s">
        <v>36</v>
      </c>
      <c r="D191" s="124"/>
      <c r="E191" s="124"/>
      <c r="F191" s="124"/>
      <c r="G191" s="124"/>
      <c r="H191" s="124"/>
      <c r="I191" s="124"/>
      <c r="J191" s="124"/>
    </row>
    <row r="192" spans="1:10" ht="28.5">
      <c r="A192" s="86" t="s">
        <v>381</v>
      </c>
      <c r="B192" s="83" t="s">
        <v>365</v>
      </c>
      <c r="C192" s="80" t="s">
        <v>36</v>
      </c>
      <c r="D192" s="124"/>
      <c r="E192" s="124"/>
      <c r="F192" s="124"/>
      <c r="G192" s="124"/>
      <c r="H192" s="124"/>
      <c r="I192" s="124"/>
      <c r="J192" s="124"/>
    </row>
    <row r="193" spans="1:10" ht="28.5">
      <c r="A193" s="86" t="s">
        <v>382</v>
      </c>
      <c r="B193" s="84" t="s">
        <v>471</v>
      </c>
      <c r="C193" s="80" t="s">
        <v>36</v>
      </c>
      <c r="D193" s="124"/>
      <c r="E193" s="124"/>
      <c r="F193" s="124"/>
      <c r="G193" s="124"/>
      <c r="H193" s="124"/>
      <c r="I193" s="124"/>
      <c r="J193" s="124"/>
    </row>
    <row r="194" spans="1:10" ht="15">
      <c r="A194" s="73" t="s">
        <v>384</v>
      </c>
      <c r="B194" s="82" t="s">
        <v>385</v>
      </c>
      <c r="C194" s="74"/>
      <c r="D194" s="124"/>
      <c r="E194" s="124"/>
      <c r="F194" s="124"/>
      <c r="G194" s="124"/>
      <c r="H194" s="124"/>
      <c r="I194" s="124"/>
      <c r="J194" s="124"/>
    </row>
    <row r="195" spans="1:10" ht="28.5">
      <c r="A195" s="86" t="s">
        <v>386</v>
      </c>
      <c r="B195" s="83" t="s">
        <v>387</v>
      </c>
      <c r="C195" s="80" t="s">
        <v>36</v>
      </c>
      <c r="D195" s="124"/>
      <c r="E195" s="124"/>
      <c r="F195" s="124"/>
      <c r="G195" s="124"/>
      <c r="H195" s="124"/>
      <c r="I195" s="124"/>
      <c r="J195" s="124"/>
    </row>
    <row r="196" spans="1:10" ht="28.5">
      <c r="A196" s="86" t="s">
        <v>388</v>
      </c>
      <c r="B196" s="83" t="s">
        <v>389</v>
      </c>
      <c r="C196" s="80" t="s">
        <v>36</v>
      </c>
      <c r="D196" s="124"/>
      <c r="E196" s="124"/>
      <c r="F196" s="124"/>
      <c r="G196" s="124"/>
      <c r="H196" s="124"/>
      <c r="I196" s="124"/>
      <c r="J196" s="124"/>
    </row>
    <row r="197" spans="1:10" ht="28.5">
      <c r="A197" s="86" t="s">
        <v>390</v>
      </c>
      <c r="B197" s="83" t="s">
        <v>391</v>
      </c>
      <c r="C197" s="80" t="s">
        <v>36</v>
      </c>
      <c r="D197" s="124"/>
      <c r="E197" s="124"/>
      <c r="F197" s="124"/>
      <c r="G197" s="124"/>
      <c r="H197" s="124"/>
      <c r="I197" s="124"/>
      <c r="J197" s="124"/>
    </row>
    <row r="198" spans="1:10" ht="28.5">
      <c r="A198" s="86" t="s">
        <v>392</v>
      </c>
      <c r="B198" s="83" t="s">
        <v>393</v>
      </c>
      <c r="C198" s="80" t="s">
        <v>279</v>
      </c>
      <c r="D198" s="124"/>
      <c r="E198" s="124"/>
      <c r="F198" s="124"/>
      <c r="G198" s="124"/>
      <c r="H198" s="124"/>
      <c r="I198" s="124"/>
      <c r="J198" s="124"/>
    </row>
    <row r="199" spans="1:10" ht="15">
      <c r="A199" s="73" t="s">
        <v>394</v>
      </c>
      <c r="B199" s="82" t="s">
        <v>395</v>
      </c>
      <c r="C199" s="74"/>
      <c r="D199" s="124"/>
      <c r="E199" s="124"/>
      <c r="F199" s="124"/>
      <c r="G199" s="124"/>
      <c r="H199" s="124"/>
      <c r="I199" s="124"/>
      <c r="J199" s="124"/>
    </row>
    <row r="200" spans="1:10" ht="57">
      <c r="A200" s="86" t="s">
        <v>396</v>
      </c>
      <c r="B200" s="83" t="s">
        <v>397</v>
      </c>
      <c r="C200" s="80" t="s">
        <v>36</v>
      </c>
      <c r="D200" s="124"/>
      <c r="E200" s="124"/>
      <c r="F200" s="124"/>
      <c r="G200" s="124"/>
      <c r="H200" s="124"/>
      <c r="I200" s="124"/>
      <c r="J200" s="124"/>
    </row>
    <row r="201" spans="1:10" ht="28.5">
      <c r="A201" s="86" t="s">
        <v>398</v>
      </c>
      <c r="B201" s="84" t="s">
        <v>399</v>
      </c>
      <c r="C201" s="80" t="s">
        <v>60</v>
      </c>
      <c r="D201" s="124"/>
      <c r="E201" s="124"/>
      <c r="F201" s="124"/>
      <c r="G201" s="124"/>
      <c r="H201" s="124"/>
      <c r="I201" s="124"/>
      <c r="J201" s="124"/>
    </row>
    <row r="202" spans="1:10" ht="28.5">
      <c r="A202" s="86" t="s">
        <v>400</v>
      </c>
      <c r="B202" s="84" t="s">
        <v>472</v>
      </c>
      <c r="C202" s="80" t="s">
        <v>60</v>
      </c>
      <c r="D202" s="124"/>
      <c r="E202" s="124"/>
      <c r="F202" s="124"/>
      <c r="G202" s="124"/>
      <c r="H202" s="124"/>
      <c r="I202" s="124"/>
      <c r="J202" s="124"/>
    </row>
    <row r="203" spans="1:10" ht="42.75">
      <c r="A203" s="86" t="s">
        <v>402</v>
      </c>
      <c r="B203" s="83" t="s">
        <v>403</v>
      </c>
      <c r="C203" s="80" t="s">
        <v>36</v>
      </c>
      <c r="D203" s="124"/>
      <c r="E203" s="124"/>
      <c r="F203" s="124"/>
      <c r="G203" s="124"/>
      <c r="H203" s="124"/>
      <c r="I203" s="124"/>
      <c r="J203" s="124"/>
    </row>
    <row r="204" spans="1:10" ht="42.75">
      <c r="A204" s="86" t="s">
        <v>404</v>
      </c>
      <c r="B204" s="83" t="s">
        <v>405</v>
      </c>
      <c r="C204" s="80" t="s">
        <v>36</v>
      </c>
      <c r="D204" s="124"/>
      <c r="E204" s="124"/>
      <c r="F204" s="124"/>
      <c r="G204" s="124"/>
      <c r="H204" s="124"/>
      <c r="I204" s="124"/>
      <c r="J204" s="124"/>
    </row>
    <row r="205" spans="1:10" ht="15">
      <c r="A205" s="91">
        <v>11</v>
      </c>
      <c r="B205" s="92" t="s">
        <v>406</v>
      </c>
      <c r="C205" s="93"/>
      <c r="D205" s="124"/>
      <c r="E205" s="124"/>
      <c r="F205" s="124"/>
      <c r="G205" s="124"/>
      <c r="H205" s="124"/>
      <c r="I205" s="124"/>
      <c r="J205" s="124"/>
    </row>
    <row r="206" spans="1:10">
      <c r="A206" s="78" t="s">
        <v>407</v>
      </c>
      <c r="B206" s="83" t="s">
        <v>408</v>
      </c>
      <c r="C206" s="80" t="s">
        <v>60</v>
      </c>
      <c r="D206" s="124"/>
      <c r="E206" s="124"/>
      <c r="F206" s="124"/>
      <c r="G206" s="124"/>
      <c r="H206" s="124"/>
      <c r="I206" s="124"/>
      <c r="J206" s="124"/>
    </row>
    <row r="207" spans="1:10" ht="28.5">
      <c r="A207" s="78" t="s">
        <v>409</v>
      </c>
      <c r="B207" s="83" t="s">
        <v>410</v>
      </c>
      <c r="C207" s="80" t="s">
        <v>36</v>
      </c>
      <c r="D207" s="124"/>
      <c r="E207" s="124"/>
      <c r="F207" s="124"/>
      <c r="G207" s="124"/>
      <c r="H207" s="124"/>
      <c r="I207" s="124"/>
      <c r="J207" s="124"/>
    </row>
    <row r="208" spans="1:10">
      <c r="A208" s="78" t="s">
        <v>411</v>
      </c>
      <c r="B208" s="83" t="s">
        <v>412</v>
      </c>
      <c r="C208" s="80" t="s">
        <v>36</v>
      </c>
      <c r="D208" s="124"/>
      <c r="E208" s="124"/>
      <c r="F208" s="124"/>
      <c r="G208" s="124"/>
      <c r="H208" s="124"/>
      <c r="I208" s="124"/>
      <c r="J208" s="124"/>
    </row>
    <row r="209" spans="1:11" ht="15">
      <c r="A209" s="91">
        <v>12</v>
      </c>
      <c r="B209" s="92" t="s">
        <v>413</v>
      </c>
      <c r="C209" s="93"/>
      <c r="D209" s="124"/>
      <c r="E209" s="124"/>
      <c r="F209" s="124"/>
      <c r="G209" s="124"/>
      <c r="H209" s="124"/>
      <c r="I209" s="124"/>
      <c r="J209" s="124"/>
    </row>
    <row r="210" spans="1:11" ht="57">
      <c r="A210" s="78" t="s">
        <v>414</v>
      </c>
      <c r="B210" s="84" t="s">
        <v>415</v>
      </c>
      <c r="C210" s="80" t="s">
        <v>36</v>
      </c>
      <c r="D210" s="124"/>
      <c r="E210" s="124"/>
      <c r="F210" s="124"/>
      <c r="G210" s="124"/>
      <c r="H210" s="124"/>
      <c r="I210" s="124"/>
      <c r="J210" s="124"/>
    </row>
    <row r="211" spans="1:11" ht="42.75">
      <c r="A211" s="78" t="s">
        <v>416</v>
      </c>
      <c r="B211" s="84" t="s">
        <v>417</v>
      </c>
      <c r="C211" s="80" t="s">
        <v>36</v>
      </c>
      <c r="D211" s="124"/>
      <c r="E211" s="124"/>
      <c r="F211" s="124"/>
      <c r="G211" s="124"/>
      <c r="H211" s="124"/>
      <c r="I211" s="124"/>
      <c r="J211" s="124"/>
    </row>
    <row r="212" spans="1:11" ht="42.75">
      <c r="A212" s="78" t="s">
        <v>418</v>
      </c>
      <c r="B212" s="84" t="s">
        <v>419</v>
      </c>
      <c r="C212" s="80" t="s">
        <v>36</v>
      </c>
      <c r="D212" s="124"/>
      <c r="E212" s="124"/>
      <c r="F212" s="124"/>
      <c r="G212" s="124"/>
      <c r="H212" s="124"/>
      <c r="I212" s="124"/>
      <c r="J212" s="124"/>
    </row>
    <row r="213" spans="1:11" ht="57">
      <c r="A213" s="78" t="s">
        <v>420</v>
      </c>
      <c r="B213" s="83" t="s">
        <v>421</v>
      </c>
      <c r="C213" s="80" t="s">
        <v>36</v>
      </c>
      <c r="D213" s="124"/>
      <c r="E213" s="124"/>
      <c r="F213" s="124"/>
      <c r="G213" s="124"/>
      <c r="H213" s="124"/>
      <c r="I213" s="124"/>
      <c r="J213" s="124"/>
    </row>
    <row r="214" spans="1:11" ht="42.75">
      <c r="A214" s="78" t="s">
        <v>422</v>
      </c>
      <c r="B214" s="84" t="s">
        <v>473</v>
      </c>
      <c r="C214" s="80" t="s">
        <v>36</v>
      </c>
      <c r="D214" s="124"/>
      <c r="E214" s="124"/>
      <c r="F214" s="124"/>
      <c r="G214" s="124"/>
      <c r="H214" s="124"/>
      <c r="I214" s="124"/>
      <c r="J214" s="124"/>
    </row>
    <row r="215" spans="1:11" ht="42.75">
      <c r="A215" s="78" t="s">
        <v>424</v>
      </c>
      <c r="B215" s="84" t="s">
        <v>425</v>
      </c>
      <c r="C215" s="80" t="s">
        <v>36</v>
      </c>
      <c r="D215" s="124"/>
      <c r="E215" s="124"/>
      <c r="F215" s="124"/>
      <c r="G215" s="124"/>
      <c r="H215" s="124"/>
      <c r="I215" s="124"/>
      <c r="J215" s="124"/>
    </row>
    <row r="216" spans="1:11" ht="15">
      <c r="A216" s="91">
        <v>13</v>
      </c>
      <c r="B216" s="92" t="s">
        <v>426</v>
      </c>
      <c r="C216" s="93"/>
      <c r="D216" s="124"/>
      <c r="E216" s="124"/>
      <c r="F216" s="124"/>
      <c r="G216" s="124"/>
      <c r="H216" s="124"/>
      <c r="I216" s="124"/>
      <c r="J216" s="124"/>
    </row>
    <row r="217" spans="1:11">
      <c r="A217" s="78" t="s">
        <v>427</v>
      </c>
      <c r="B217" s="83" t="s">
        <v>428</v>
      </c>
      <c r="C217" s="80" t="s">
        <v>351</v>
      </c>
      <c r="D217" s="124"/>
      <c r="E217" s="124"/>
      <c r="F217" s="124"/>
      <c r="G217" s="124"/>
      <c r="H217" s="124"/>
      <c r="I217" s="124"/>
      <c r="J217" s="124"/>
    </row>
    <row r="218" spans="1:11">
      <c r="A218" s="78" t="s">
        <v>429</v>
      </c>
      <c r="B218" s="83" t="s">
        <v>430</v>
      </c>
      <c r="C218" s="80" t="s">
        <v>36</v>
      </c>
      <c r="D218" s="124"/>
      <c r="E218" s="124"/>
      <c r="F218" s="124"/>
      <c r="G218" s="124"/>
      <c r="H218" s="124"/>
      <c r="I218" s="124"/>
      <c r="J218" s="124"/>
    </row>
    <row r="219" spans="1:11">
      <c r="A219" s="78" t="s">
        <v>431</v>
      </c>
      <c r="B219" s="83" t="s">
        <v>432</v>
      </c>
      <c r="C219" s="80" t="s">
        <v>27</v>
      </c>
      <c r="D219" s="124"/>
      <c r="E219" s="124"/>
      <c r="F219" s="124"/>
      <c r="G219" s="124"/>
      <c r="H219" s="124"/>
      <c r="I219" s="124"/>
      <c r="J219" s="124"/>
    </row>
    <row r="220" spans="1:11" ht="28.5">
      <c r="A220" s="78" t="s">
        <v>433</v>
      </c>
      <c r="B220" s="83" t="s">
        <v>434</v>
      </c>
      <c r="C220" s="80" t="s">
        <v>435</v>
      </c>
      <c r="D220" s="124"/>
      <c r="E220" s="124"/>
      <c r="F220" s="124"/>
      <c r="G220" s="124"/>
      <c r="H220" s="124"/>
      <c r="I220" s="124"/>
      <c r="J220" s="124"/>
    </row>
    <row r="221" spans="1:11" ht="28.5">
      <c r="A221" s="78" t="s">
        <v>436</v>
      </c>
      <c r="B221" s="83" t="s">
        <v>437</v>
      </c>
      <c r="C221" s="80" t="s">
        <v>438</v>
      </c>
      <c r="D221" s="124"/>
      <c r="E221" s="124"/>
      <c r="F221" s="124"/>
      <c r="G221" s="124"/>
      <c r="H221" s="124"/>
      <c r="I221" s="124"/>
      <c r="J221" s="124"/>
    </row>
    <row r="222" spans="1:11" ht="15">
      <c r="A222" s="91">
        <f>'[4]BM 05'!B229</f>
        <v>14</v>
      </c>
      <c r="B222" s="92" t="str">
        <f>'[4]BM 05'!C229</f>
        <v>ITENS ADITADOS</v>
      </c>
      <c r="C222" s="93"/>
      <c r="D222" s="124"/>
      <c r="E222" s="124"/>
      <c r="F222" s="124"/>
      <c r="G222" s="124"/>
      <c r="H222" s="124"/>
      <c r="I222" s="124"/>
      <c r="J222" s="124"/>
    </row>
    <row r="223" spans="1:11" ht="15">
      <c r="A223" s="146" t="str">
        <f>'[4]BM 05'!B230</f>
        <v>14.1</v>
      </c>
      <c r="B223" s="82" t="str">
        <f>'[4]BM 05'!C230</f>
        <v>MURO DE ENTORNO</v>
      </c>
      <c r="C223" s="147"/>
      <c r="D223" s="148"/>
      <c r="E223" s="148"/>
      <c r="F223" s="148"/>
      <c r="G223" s="148"/>
      <c r="H223" s="148"/>
      <c r="I223" s="148"/>
      <c r="J223" s="148"/>
    </row>
    <row r="224" spans="1:11" ht="57">
      <c r="A224" s="149" t="str">
        <f>'[4]BM 05'!B231</f>
        <v>14.1.1</v>
      </c>
      <c r="B224" s="83" t="str">
        <f>'[4]BM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'[4]BM 05'!D231</f>
        <v>m²</v>
      </c>
      <c r="D224" s="124" t="s">
        <v>522</v>
      </c>
      <c r="E224" s="124"/>
      <c r="F224" s="124"/>
      <c r="G224" s="124"/>
      <c r="H224" s="124"/>
      <c r="I224" s="124"/>
      <c r="J224" s="124"/>
      <c r="K224" s="5">
        <f>(5.8+23.9+35+30.4)*2</f>
        <v>190.2</v>
      </c>
    </row>
    <row r="225" spans="1:12" ht="71.25">
      <c r="A225" s="149" t="str">
        <f>'[4]BM 05'!B232</f>
        <v>14.1.2</v>
      </c>
      <c r="B225" s="83" t="str">
        <f>'[4]BM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'[4]BM 05'!D232</f>
        <v>m²</v>
      </c>
      <c r="D225" s="125" t="s">
        <v>523</v>
      </c>
      <c r="E225" s="125"/>
      <c r="F225" s="125"/>
      <c r="G225" s="125"/>
      <c r="H225" s="125"/>
      <c r="I225" s="125"/>
      <c r="J225" s="125"/>
      <c r="K225" s="5">
        <v>75.2</v>
      </c>
      <c r="L225" s="5">
        <f>((0.14+0.6)*28.95/2)+((0.6+1.35)*28.95/2)+((0.6+1.35)*34.65/2)+((0.38+0.45)*5.98/2)</f>
        <v>75.20320000000001</v>
      </c>
    </row>
    <row r="226" spans="1:12" ht="28.5">
      <c r="A226" s="149" t="str">
        <f>'[4]BM 05'!B233</f>
        <v>14.1.3</v>
      </c>
      <c r="B226" s="83" t="str">
        <f>'[4]BM 05'!C233</f>
        <v>CHAPISCO EM PAREDE COM ARGAMASSA TRAÇO T1 - 1:3 (CIMENTO / AREIA) - REVISADO 08/2015</v>
      </c>
      <c r="C226" s="80" t="str">
        <f>'[4]BM 05'!D233</f>
        <v>m²</v>
      </c>
      <c r="D226" s="124" t="s">
        <v>524</v>
      </c>
      <c r="E226" s="124"/>
      <c r="F226" s="124"/>
      <c r="G226" s="124"/>
      <c r="H226" s="124"/>
      <c r="I226" s="124"/>
      <c r="J226" s="124"/>
      <c r="K226" s="5">
        <f>K225</f>
        <v>75.2</v>
      </c>
    </row>
    <row r="227" spans="1:12" ht="28.5">
      <c r="A227" s="149" t="str">
        <f>'[4]BM 05'!B234</f>
        <v>14.1.4</v>
      </c>
      <c r="B227" s="83" t="str">
        <f>'[4]BM 05'!C234</f>
        <v>REBOCO OU EMBOÇO EXTERNO, DE PAREDE, COM ARGAMASSA TRAÇO T5 - 1:2:8 (CIMENTO / CAL / AREIA), ESPESSURA 2,0 CM</v>
      </c>
      <c r="C227" s="80" t="str">
        <f>'[4]BM 05'!D234</f>
        <v>m²</v>
      </c>
      <c r="D227" s="124" t="str">
        <f>D226</f>
        <v>Face externa da alvenaria de embasamento do muro</v>
      </c>
      <c r="E227" s="124"/>
      <c r="F227" s="124"/>
      <c r="G227" s="124"/>
      <c r="H227" s="124"/>
      <c r="I227" s="124"/>
      <c r="J227" s="124"/>
      <c r="K227" s="5">
        <f>K226</f>
        <v>75.2</v>
      </c>
    </row>
    <row r="228" spans="1:12" ht="15">
      <c r="A228" s="146" t="str">
        <f>'[4]BM 05'!B235</f>
        <v>14.2</v>
      </c>
      <c r="B228" s="82" t="str">
        <f>'[4]BM 05'!C235</f>
        <v>INFRAESTRUTURA</v>
      </c>
      <c r="C228" s="150"/>
      <c r="D228" s="148"/>
      <c r="E228" s="148"/>
      <c r="F228" s="148"/>
      <c r="G228" s="148"/>
      <c r="H228" s="148"/>
      <c r="I228" s="148"/>
      <c r="J228" s="148"/>
    </row>
    <row r="229" spans="1:12" ht="71.25">
      <c r="A229" s="149" t="str">
        <f>'[4]BM 05'!B236</f>
        <v>14.2.1</v>
      </c>
      <c r="B229" s="83" t="str">
        <f>'[4]BM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'[4]BM 05'!D236</f>
        <v>m²</v>
      </c>
      <c r="D229" s="124" t="s">
        <v>525</v>
      </c>
      <c r="E229" s="124"/>
      <c r="F229" s="124"/>
      <c r="G229" s="124"/>
      <c r="H229" s="124"/>
      <c r="I229" s="124"/>
      <c r="J229" s="124"/>
      <c r="K229" s="5">
        <v>69.099999999999994</v>
      </c>
    </row>
    <row r="230" spans="1:12" ht="57">
      <c r="A230" s="149" t="str">
        <f>'[4]BM 05'!B237</f>
        <v>14.2.2</v>
      </c>
      <c r="B230" s="83" t="str">
        <f>'[4]BM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'[4]BM 05'!D237</f>
        <v>m³</v>
      </c>
      <c r="D230" s="125" t="s">
        <v>526</v>
      </c>
      <c r="E230" s="125"/>
      <c r="F230" s="125"/>
      <c r="G230" s="125"/>
      <c r="H230" s="125"/>
      <c r="I230" s="125"/>
      <c r="J230" s="125"/>
      <c r="K230" s="5">
        <v>380.67</v>
      </c>
    </row>
    <row r="231" spans="1:12" ht="15">
      <c r="A231" s="146" t="str">
        <f>'[4]BM 05'!B238</f>
        <v>14.3</v>
      </c>
      <c r="B231" s="82" t="str">
        <f>'[4]BM 05'!C238</f>
        <v>DIVERSOS</v>
      </c>
      <c r="C231" s="150"/>
      <c r="D231" s="148"/>
      <c r="E231" s="148"/>
      <c r="F231" s="148"/>
      <c r="G231" s="148"/>
      <c r="H231" s="148"/>
      <c r="I231" s="148"/>
      <c r="J231" s="148"/>
    </row>
    <row r="232" spans="1:12" ht="28.5">
      <c r="A232" s="149" t="str">
        <f>'[4]BM 05'!B239</f>
        <v>14.3.1</v>
      </c>
      <c r="B232" s="83" t="str">
        <f>'[4]BM 05'!C239</f>
        <v>GRADIL EM ALUMÍNIO FIXADO EM VÃOS DE JANELAS, FORMADO POR TUBOS DE 3/4". AF_04/2019 (JANELAS DA FACHADA LESTE TERREO)</v>
      </c>
      <c r="C232" s="80" t="str">
        <f>'[4]BM 05'!D239</f>
        <v>m²</v>
      </c>
      <c r="D232" s="124"/>
      <c r="E232" s="124"/>
      <c r="F232" s="124"/>
      <c r="G232" s="124"/>
      <c r="H232" s="124"/>
      <c r="I232" s="124"/>
      <c r="J232" s="124"/>
    </row>
    <row r="233" spans="1:12" ht="109.5" customHeight="1">
      <c r="A233" s="149" t="str">
        <f>'[4]BM 05'!B240</f>
        <v>14.3.2</v>
      </c>
      <c r="B233" s="83" t="str">
        <f>'[4]BM 05'!C240</f>
        <v>FORRO EM PLACAS DE GESSO, PARA AMBIENTES RESIDENCIAIS. AF_05/2017_P</v>
      </c>
      <c r="C233" s="80" t="str">
        <f>'[4]BM 05'!D240</f>
        <v>m²</v>
      </c>
      <c r="D233" s="125"/>
      <c r="E233" s="125"/>
      <c r="F233" s="125"/>
      <c r="G233" s="125"/>
      <c r="H233" s="125"/>
      <c r="I233" s="125"/>
      <c r="J233" s="125"/>
    </row>
    <row r="234" spans="1:12" ht="42.75">
      <c r="A234" s="149" t="str">
        <f>'[4]BM 05'!B241</f>
        <v>14.3.3</v>
      </c>
      <c r="B234" s="83" t="str">
        <f>'[4]BM 05'!C241</f>
        <v>Portão de abrir, 2 folhas, com quadro em tubo galvanizado 2", com barra quadrada de 3/4" na vertical e esticador redondo de 3/4", inclusive fechadura e dobradiças</v>
      </c>
      <c r="C234" s="80" t="str">
        <f>'[4]BM 05'!D241</f>
        <v>m²</v>
      </c>
      <c r="D234" s="124"/>
      <c r="E234" s="124"/>
      <c r="F234" s="124"/>
      <c r="G234" s="124"/>
      <c r="H234" s="124"/>
      <c r="I234" s="124"/>
      <c r="J234" s="124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82C8-62B5-4085-B3B9-F546C9E26232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BM 01</vt:lpstr>
      <vt:lpstr>Memória 01</vt:lpstr>
      <vt:lpstr>BM 02</vt:lpstr>
      <vt:lpstr>Memória 02</vt:lpstr>
      <vt:lpstr>BM 03</vt:lpstr>
      <vt:lpstr>Memória 03</vt:lpstr>
      <vt:lpstr>Planilha1</vt:lpstr>
      <vt:lpstr>'BM 01'!Area_de_impressao</vt:lpstr>
      <vt:lpstr>'BM 02'!Area_de_impressao</vt:lpstr>
      <vt:lpstr>'BM 03'!Area_de_impressao</vt:lpstr>
      <vt:lpstr>'Memória 01'!Area_de_impressao</vt:lpstr>
      <vt:lpstr>'Memória 02'!Area_de_impressao</vt:lpstr>
      <vt:lpstr>'Memória 03'!Area_de_impressao</vt:lpstr>
      <vt:lpstr>'BM 01'!Titulos_de_impressao</vt:lpstr>
      <vt:lpstr>'BM 02'!Titulos_de_impressao</vt:lpstr>
      <vt:lpstr>'BM 03'!Titulos_de_impressao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2025-02-20T18:23:54Z</dcterms:created>
  <dcterms:modified xsi:type="dcterms:W3CDTF">2025-02-20T18:37:27Z</dcterms:modified>
</cp:coreProperties>
</file>