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Prefeitura\Quadra da Lagoa\"/>
    </mc:Choice>
  </mc:AlternateContent>
  <xr:revisionPtr revIDLastSave="0" documentId="13_ncr:1_{00EBD229-865B-498E-A582-8E1801A2AE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ILHA" sheetId="1" r:id="rId1"/>
    <sheet name="CRONOGRAMA" sheetId="11" r:id="rId2"/>
  </sheets>
  <definedNames>
    <definedName name="_xlnm.Print_Area" localSheetId="0">PLANILHA!$A$1:$H$41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B23" i="11" l="1"/>
  <c r="A23" i="11"/>
  <c r="B21" i="11"/>
  <c r="A21" i="11"/>
  <c r="B19" i="11"/>
  <c r="A19" i="11"/>
  <c r="B17" i="11"/>
  <c r="A17" i="11"/>
  <c r="B15" i="11"/>
  <c r="A15" i="11"/>
  <c r="B13" i="11"/>
  <c r="A13" i="11"/>
  <c r="B11" i="11"/>
  <c r="A11" i="11"/>
  <c r="B9" i="11"/>
  <c r="A9" i="11"/>
  <c r="E11" i="1"/>
  <c r="F11" i="1" s="1"/>
  <c r="D38" i="1"/>
  <c r="D23" i="1"/>
  <c r="G11" i="1" l="1"/>
  <c r="E23" i="1"/>
  <c r="E40" i="1"/>
  <c r="E38" i="1"/>
  <c r="E37" i="1"/>
  <c r="E33" i="1"/>
  <c r="E34" i="1"/>
  <c r="E35" i="1"/>
  <c r="E32" i="1"/>
  <c r="E28" i="1"/>
  <c r="E29" i="1"/>
  <c r="E30" i="1"/>
  <c r="E27" i="1"/>
  <c r="E20" i="1"/>
  <c r="E21" i="1"/>
  <c r="E22" i="1"/>
  <c r="E24" i="1"/>
  <c r="E25" i="1"/>
  <c r="E19" i="1"/>
  <c r="E17" i="1"/>
  <c r="E16" i="1"/>
  <c r="E13" i="1"/>
  <c r="G13" i="1" l="1"/>
  <c r="F40" i="1"/>
  <c r="F38" i="1"/>
  <c r="F37" i="1"/>
  <c r="F35" i="1"/>
  <c r="F34" i="1"/>
  <c r="F33" i="1"/>
  <c r="F32" i="1"/>
  <c r="F30" i="1"/>
  <c r="F29" i="1"/>
  <c r="F28" i="1"/>
  <c r="F27" i="1"/>
  <c r="F25" i="1"/>
  <c r="F24" i="1"/>
  <c r="F23" i="1"/>
  <c r="F22" i="1"/>
  <c r="F21" i="1"/>
  <c r="F20" i="1"/>
  <c r="F19" i="1"/>
  <c r="F17" i="1"/>
  <c r="F16" i="1"/>
  <c r="F14" i="1"/>
  <c r="F13" i="1"/>
  <c r="G38" i="1"/>
  <c r="G25" i="1"/>
  <c r="G24" i="1"/>
  <c r="T2" i="1"/>
  <c r="G37" i="1"/>
  <c r="G35" i="1"/>
  <c r="G34" i="1"/>
  <c r="G33" i="1"/>
  <c r="G32" i="1"/>
  <c r="G30" i="1"/>
  <c r="G29" i="1"/>
  <c r="G27" i="1"/>
  <c r="G23" i="1"/>
  <c r="G22" i="1"/>
  <c r="G20" i="1"/>
  <c r="G19" i="1"/>
  <c r="G17" i="1"/>
  <c r="G16" i="1"/>
  <c r="G14" i="1"/>
  <c r="H22" i="1" l="1"/>
  <c r="H13" i="1"/>
  <c r="H28" i="1"/>
  <c r="H38" i="1"/>
  <c r="H40" i="1"/>
  <c r="C23" i="11" s="1"/>
  <c r="H21" i="1"/>
  <c r="G40" i="1"/>
  <c r="H24" i="1"/>
  <c r="H25" i="1"/>
  <c r="H20" i="1"/>
  <c r="H37" i="1"/>
  <c r="H14" i="1"/>
  <c r="H30" i="1"/>
  <c r="H17" i="1"/>
  <c r="H32" i="1"/>
  <c r="H34" i="1"/>
  <c r="H23" i="1"/>
  <c r="H19" i="1"/>
  <c r="C15" i="11" s="1"/>
  <c r="H16" i="1"/>
  <c r="H29" i="1"/>
  <c r="H35" i="1"/>
  <c r="H11" i="1"/>
  <c r="C9" i="11" s="1"/>
  <c r="F10" i="11" s="1"/>
  <c r="G28" i="1"/>
  <c r="G21" i="1"/>
  <c r="H27" i="1"/>
  <c r="C17" i="11" s="1"/>
  <c r="H33" i="1"/>
  <c r="G16" i="11" l="1"/>
  <c r="F16" i="11"/>
  <c r="G18" i="11"/>
  <c r="F18" i="11"/>
  <c r="C11" i="11"/>
  <c r="F12" i="11" s="1"/>
  <c r="G24" i="11"/>
  <c r="C13" i="11"/>
  <c r="C19" i="11"/>
  <c r="G20" i="11" s="1"/>
  <c r="C21" i="11"/>
  <c r="G8" i="1"/>
  <c r="G41" i="1" s="1"/>
  <c r="H8" i="1"/>
  <c r="H41" i="1" s="1"/>
  <c r="F14" i="11" l="1"/>
  <c r="F26" i="11" s="1"/>
  <c r="F27" i="11" s="1"/>
  <c r="G14" i="11"/>
  <c r="G26" i="11" s="1"/>
  <c r="C25" i="11"/>
  <c r="G22" i="11"/>
  <c r="F22" i="11"/>
  <c r="D17" i="11"/>
  <c r="D21" i="11"/>
  <c r="D15" i="11"/>
  <c r="D23" i="11"/>
  <c r="D9" i="11"/>
  <c r="D13" i="11"/>
  <c r="D19" i="11"/>
  <c r="D11" i="11"/>
  <c r="G27" i="11" l="1"/>
  <c r="G25" i="11" s="1"/>
  <c r="F25" i="11"/>
</calcChain>
</file>

<file path=xl/sharedStrings.xml><?xml version="1.0" encoding="utf-8"?>
<sst xmlns="http://schemas.openxmlformats.org/spreadsheetml/2006/main" count="153" uniqueCount="115">
  <si>
    <t>Item</t>
  </si>
  <si>
    <t>Discriminação dos Serviços</t>
  </si>
  <si>
    <t>Unid.</t>
  </si>
  <si>
    <t>Quant.</t>
  </si>
  <si>
    <t>%</t>
  </si>
  <si>
    <t>1.1</t>
  </si>
  <si>
    <t>1.1.1</t>
  </si>
  <si>
    <t>m²</t>
  </si>
  <si>
    <t>m³</t>
  </si>
  <si>
    <t>1.2</t>
  </si>
  <si>
    <t>1.2.1</t>
  </si>
  <si>
    <t>1.2.2</t>
  </si>
  <si>
    <t>m</t>
  </si>
  <si>
    <t>1.3</t>
  </si>
  <si>
    <t>1.3.1</t>
  </si>
  <si>
    <t>1.4</t>
  </si>
  <si>
    <t>1.4.1</t>
  </si>
  <si>
    <t>1.4.2</t>
  </si>
  <si>
    <t>1.4.3</t>
  </si>
  <si>
    <t>1.5</t>
  </si>
  <si>
    <t>1.5.1</t>
  </si>
  <si>
    <t>1.5.2</t>
  </si>
  <si>
    <t>1.5.3</t>
  </si>
  <si>
    <t>1.5.4</t>
  </si>
  <si>
    <t>1.6</t>
  </si>
  <si>
    <t>PAVIMENTAÇÃO</t>
  </si>
  <si>
    <t>1.6.1</t>
  </si>
  <si>
    <t>1.6.2</t>
  </si>
  <si>
    <t>1.6.3</t>
  </si>
  <si>
    <t>1.6.4</t>
  </si>
  <si>
    <t>1.7</t>
  </si>
  <si>
    <t>1.7.1</t>
  </si>
  <si>
    <t>1.8</t>
  </si>
  <si>
    <t>PINTURA</t>
  </si>
  <si>
    <t>1.8.1</t>
  </si>
  <si>
    <t>SERVIÇOS FINAIS</t>
  </si>
  <si>
    <t>Limpeza geral</t>
  </si>
  <si>
    <t>EQUIPAMENTOS</t>
  </si>
  <si>
    <t>Total</t>
  </si>
  <si>
    <t>PLANILHA ORÇAMENTARIA</t>
  </si>
  <si>
    <t>P.Unit C/BDI</t>
  </si>
  <si>
    <t>P.Unit.
S/BDI</t>
  </si>
  <si>
    <t>Total 
S/BDI</t>
  </si>
  <si>
    <t>Total 
C/BDI</t>
  </si>
  <si>
    <t>ITEM</t>
  </si>
  <si>
    <t>DISCRIMINAÇÃO</t>
  </si>
  <si>
    <t>R$</t>
  </si>
  <si>
    <t>TOTAL GERAL COM BDI</t>
  </si>
  <si>
    <t>TOTAL</t>
  </si>
  <si>
    <t>TOT.ACU</t>
  </si>
  <si>
    <t>VALOR 
C/BDI</t>
  </si>
  <si>
    <t>BDI - EDIFICIO: 27,35%</t>
  </si>
  <si>
    <t>CRONOGRAMA FISICO FINANCEIRO</t>
  </si>
  <si>
    <t>CONCLUSÃO DE QUADRA POLIESPORTIVA NO DISTRITO DE LAGOA DOS ESTRELAS NO MUNICIPIO DE SOUSA PB.</t>
  </si>
  <si>
    <t>BDI: 27,35%</t>
  </si>
  <si>
    <t>QUADRA</t>
  </si>
  <si>
    <t>M</t>
  </si>
  <si>
    <t>ESQUADRIAS</t>
  </si>
  <si>
    <t>PORTÃO DE FERRO</t>
  </si>
  <si>
    <t>PORTAO DE FERRO EM CHAPA GALVANIZADA PLANA 14 GSG</t>
  </si>
  <si>
    <t>REVESTIMENTO DE PAREDE</t>
  </si>
  <si>
    <t>CHAPISCO APLICADO EM ALVENARIAS E ESTRUTURAS DE CONCRETO INTERNAS, COM COLHER DE PEDREIRO.  ARGAMASSA TRAÇO 1:3 COM PREPARO EM BETONEIRA 400L. AF_10/2022</t>
  </si>
  <si>
    <t>3,77</t>
  </si>
  <si>
    <t>MASSA ÚNICA, EM ARGAMASSA TRAÇO 1:2:8, PREPARO MECÂNICO, APLICADA MANUALMENTE EM PAREDES INTERNAS DE AMBIENTES COM ÁREA ENTRE 5M² E 10M², E = 17,5MM, COM TALISCAS. AF_03/2024</t>
  </si>
  <si>
    <t>31,28</t>
  </si>
  <si>
    <t>EXECUÇÃO DE PASSEIO (CALÇADA) OU PISO DE CONCRETO COM CONCRETO MOLDADO IN LOCO, USINADO C20, ACABAMENTO CONVENCIONAL, NÃO ARMADO. AF_08/2022</t>
  </si>
  <si>
    <t>765,59</t>
  </si>
  <si>
    <t>ASSENTAMENTO DE GUIA (MEIO-FIO) EM TRECHO RETO, CONFECCIONADA EM CONCRETO PRÉ-FABRICADO, DIMENSÕES 100X15X13X30 CM (COMPRIMENTO X BASE INFERIOR X BASE SUPERIOR X ALTURA). AF_01/2024</t>
  </si>
  <si>
    <t>34,97</t>
  </si>
  <si>
    <t>EMASSAMENTO COM MASSA LÁTEX, APLICAÇÃO EM PAREDE, UMA DEMÃO, LIXAMENTO MANUAL. AF_04/2023</t>
  </si>
  <si>
    <t>8,99</t>
  </si>
  <si>
    <t>FUNDO SELADOR ACRÍLICO, APLICAÇÃO MANUAL EM TETO, UMA DEMÃO. AF_04/2023</t>
  </si>
  <si>
    <t>4,30</t>
  </si>
  <si>
    <t>EMASSAMENTO COM MASSA LÁTEX, APLICAÇÃO EM TETO, DUAS DEMÃOS, LIXAMENTO MANUAL. AF_04/2023</t>
  </si>
  <si>
    <t>25,15</t>
  </si>
  <si>
    <t>PINTURA LÁTEX ACRÍLICA PREMIUM, APLICAÇÃO MANUAL EM TETO, DUAS DEMÃOS. AF_04/2023</t>
  </si>
  <si>
    <t>13,68</t>
  </si>
  <si>
    <t>PINTURA DE PISO COM TINTA EPÓXI, APLICAÇÃO MANUAL, 2 DEMÃOS, INCLUSO PRIMER EPÓXI. AF_05/2021</t>
  </si>
  <si>
    <t>46,33</t>
  </si>
  <si>
    <t>PINTURA COM TINTA ALQUÍDICA DE FUNDO E ACABAMENTO (ESMALTE SINTÉTICO GRAFITE) APLICADA A ROLO OU PINCEL SOBRE SUPERFÍCIES METÁLICAS (EXCETO PERFIL) EXECUTADO EM OBRA (POR DEMÃO). AF_01/2020</t>
  </si>
  <si>
    <t>21,72</t>
  </si>
  <si>
    <t>PINTURA LÁTEX ACRÍLICA PREMIUM, APLICAÇÃO MANUAL EM PAREDES, DUAS DEMÃOS. AF_04/2023</t>
  </si>
  <si>
    <t>11,79</t>
  </si>
  <si>
    <t>UN</t>
  </si>
  <si>
    <t>DRENAGEM PLUVIAL</t>
  </si>
  <si>
    <t>JOELHO 90 GRAUS, PVC, SERIE R, ÁGUA PLUVIAL, DN 100 MM, JUNTA ELÁSTICA, FORNECIDO E INSTALADO EM RAMAL DE ENCAMINHAMENTO. AF_06/2022</t>
  </si>
  <si>
    <t>32,71</t>
  </si>
  <si>
    <t>JOELHO 45 GRAUS, PVC, SERIE R, ÁGUA PLUVIAL, DN 100 MM, JUNTA ELÁSTICA, FORNECIDO E INSTALADO EM RAMAL DE ENCAMINHAMENTO. AF_06/2022</t>
  </si>
  <si>
    <t>33,62</t>
  </si>
  <si>
    <t>TUBO PVC, SÉRIE R, ÁGUA PLUVIAL, DN 100 MM, FORNECIDO E INSTALADO EM CONDUTORES VERTICAIS DE ÁGUAS PLUVIAIS. AF_06/2022</t>
  </si>
  <si>
    <t>29,04</t>
  </si>
  <si>
    <t>CALHA DE BEIRAL, SEMICIRCULAR DE PVC, DIAMETRO 125 MM, INCLUINDO CABECEIRAS, EMENDAS, BOCAIS, SUPORTES E VEDAÇÕES, EXCLUINDO CONDUTORES, INCLUSO TRANSPORTE VERTICAL. AF_07/2019</t>
  </si>
  <si>
    <t>143,40</t>
  </si>
  <si>
    <t>PREVENÇÃO DE COMBATE A INCÊNDIO</t>
  </si>
  <si>
    <t>EXTINTOR DE INCÊNDIO PORTÁTIL COM CARGA DE PQS DE 4 KG, CLASSE BC - FORNECIMENTO E INSTALAÇÃO. AF_10/2020_PE</t>
  </si>
  <si>
    <t>279,02</t>
  </si>
  <si>
    <t>EXTINTOR DE INCÊNDIO PORTÁTIL COM CARGA DE ÁGUA PRESSURIZADA DE 10 L, CLASSE A - FORNECIMENTO E INSTALAÇÃO. AF_10/2020_PE</t>
  </si>
  <si>
    <t>287,87</t>
  </si>
  <si>
    <t>Placa de sinalizacao de seguranca contra incendio, fotoluminescente, quadrada, *20 x 20* cm, em pvc *2* mm anti-chamas (simbolos, cores e pictogramas conforme nbr 13434)</t>
  </si>
  <si>
    <t>Un</t>
  </si>
  <si>
    <t>LUMINÁRIA DE EMERGÊNCIA, COM 30 LÂMPADAS LED DE 2 W, SEM REATOR - FORNECIMENTO E INSTALAÇÃO. AF_09/2024</t>
  </si>
  <si>
    <t>17,29</t>
  </si>
  <si>
    <t>Alambrado com tela de arame galvanizado fio 12 bwg, malha 2", sem revestimento, fixada com tubos de aço galvanizado 2", formando quadros de 2.00 x 2.00 m, exceto mureta</t>
  </si>
  <si>
    <t xml:space="preserve">CONJUNTO PARA FUTSAL COM PAR DE TRAVES OFICIAIS DE 3,00 X 2,00 M EM TUBO DE ACO GALVANIZADO 3" COM REQUADROS EM TUBO DE 1", PINTURA EM PRIMER COM TINTA ESMALTE SINTETICO E REDES DE POLIETILENO FIO 4 MM                                                              </t>
  </si>
  <si>
    <t>1..1.1</t>
  </si>
  <si>
    <t>1.3.2</t>
  </si>
  <si>
    <t>1.4.4</t>
  </si>
  <si>
    <t>1.4.5</t>
  </si>
  <si>
    <t>1.4.6</t>
  </si>
  <si>
    <t>1.4.7</t>
  </si>
  <si>
    <t>1.7.2</t>
  </si>
  <si>
    <t>LAGOA DOS ESTRELAS NO MUNICIPIO DE SOUSA PB.</t>
  </si>
  <si>
    <t>1ª SEMANA</t>
  </si>
  <si>
    <t>2ª SEMANA</t>
  </si>
  <si>
    <t>PERC ACU.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</si>
</sst>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0_-;\-* #,##0.0000_-;_-* &quot;-&quot;??_-;_-@_-"/>
  </numFmts>
  <fonts count="13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8"/>
      <name val="Times New Roman"/>
      <family val="1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20"/>
      <color rgb="FF000000"/>
      <name val="Arial"/>
      <family val="2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8"/>
      <name val="Times New Roman"/>
      <family val="1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DFB3"/>
      </patternFill>
    </fill>
    <fill>
      <patternFill patternType="solid">
        <fgColor rgb="FFAEAAAA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7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 indent="3"/>
    </xf>
    <xf numFmtId="0" fontId="4" fillId="0" borderId="4" xfId="0" applyFont="1" applyBorder="1" applyAlignment="1">
      <alignment horizontal="justify" vertical="top" wrapText="1"/>
    </xf>
    <xf numFmtId="0" fontId="6" fillId="3" borderId="3" xfId="0" applyFont="1" applyFill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0" fontId="6" fillId="3" borderId="4" xfId="0" applyFont="1" applyFill="1" applyBorder="1" applyAlignment="1">
      <alignment horizontal="justify" vertical="top" wrapText="1"/>
    </xf>
    <xf numFmtId="0" fontId="4" fillId="0" borderId="0" xfId="0" applyFont="1" applyAlignment="1">
      <alignment horizontal="justify" vertical="top"/>
    </xf>
    <xf numFmtId="43" fontId="4" fillId="0" borderId="0" xfId="1" applyFont="1" applyAlignment="1">
      <alignment horizontal="left" vertical="top"/>
    </xf>
    <xf numFmtId="43" fontId="4" fillId="0" borderId="4" xfId="1" applyFont="1" applyBorder="1" applyAlignment="1">
      <alignment wrapText="1"/>
    </xf>
    <xf numFmtId="43" fontId="4" fillId="0" borderId="5" xfId="1" applyFont="1" applyBorder="1" applyAlignment="1">
      <alignment wrapText="1"/>
    </xf>
    <xf numFmtId="43" fontId="6" fillId="3" borderId="4" xfId="1" applyFont="1" applyFill="1" applyBorder="1" applyAlignment="1">
      <alignment vertical="top" wrapText="1"/>
    </xf>
    <xf numFmtId="43" fontId="7" fillId="3" borderId="5" xfId="1" applyFont="1" applyFill="1" applyBorder="1" applyAlignment="1">
      <alignment horizontal="right" vertical="top" shrinkToFit="1"/>
    </xf>
    <xf numFmtId="43" fontId="7" fillId="2" borderId="5" xfId="1" applyFont="1" applyFill="1" applyBorder="1" applyAlignment="1">
      <alignment horizontal="right" vertical="top" shrinkToFit="1"/>
    </xf>
    <xf numFmtId="43" fontId="4" fillId="0" borderId="1" xfId="1" applyFont="1" applyBorder="1" applyAlignment="1">
      <alignment horizontal="right" vertical="top" shrinkToFit="1"/>
    </xf>
    <xf numFmtId="43" fontId="4" fillId="0" borderId="5" xfId="1" applyFont="1" applyBorder="1" applyAlignment="1">
      <alignment horizontal="right" vertical="top" shrinkToFit="1"/>
    </xf>
    <xf numFmtId="43" fontId="4" fillId="0" borderId="1" xfId="1" applyFont="1" applyBorder="1" applyAlignment="1">
      <alignment horizontal="right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3" fontId="6" fillId="2" borderId="2" xfId="1" applyFont="1" applyFill="1" applyBorder="1" applyAlignment="1">
      <alignment horizontal="center" vertical="center" wrapText="1"/>
    </xf>
    <xf numFmtId="43" fontId="6" fillId="2" borderId="8" xfId="1" applyFont="1" applyFill="1" applyBorder="1" applyAlignment="1">
      <alignment horizontal="center" vertical="center" wrapText="1"/>
    </xf>
    <xf numFmtId="43" fontId="6" fillId="2" borderId="7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justify" vertical="top" wrapText="1"/>
    </xf>
    <xf numFmtId="0" fontId="4" fillId="4" borderId="1" xfId="0" applyFont="1" applyFill="1" applyBorder="1" applyAlignment="1">
      <alignment horizontal="left" wrapText="1"/>
    </xf>
    <xf numFmtId="43" fontId="4" fillId="4" borderId="1" xfId="1" applyFont="1" applyFill="1" applyBorder="1" applyAlignment="1">
      <alignment horizontal="left" wrapText="1"/>
    </xf>
    <xf numFmtId="43" fontId="4" fillId="4" borderId="5" xfId="1" applyFont="1" applyFill="1" applyBorder="1" applyAlignment="1">
      <alignment wrapText="1"/>
    </xf>
    <xf numFmtId="0" fontId="6" fillId="4" borderId="1" xfId="0" applyFont="1" applyFill="1" applyBorder="1" applyAlignment="1">
      <alignment horizontal="justify" vertical="top" wrapText="1"/>
    </xf>
    <xf numFmtId="0" fontId="5" fillId="4" borderId="1" xfId="0" applyFont="1" applyFill="1" applyBorder="1" applyAlignment="1">
      <alignment horizontal="right" vertical="top" wrapText="1" indent="3"/>
    </xf>
    <xf numFmtId="43" fontId="4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9" fillId="0" borderId="9" xfId="0" applyFont="1" applyBorder="1" applyAlignment="1">
      <alignment horizontal="left" vertical="top"/>
    </xf>
    <xf numFmtId="10" fontId="9" fillId="0" borderId="0" xfId="0" applyNumberFormat="1" applyFont="1" applyAlignment="1">
      <alignment horizontal="left" vertical="top"/>
    </xf>
    <xf numFmtId="9" fontId="4" fillId="0" borderId="0" xfId="0" applyNumberFormat="1" applyFont="1" applyAlignment="1">
      <alignment horizontal="left" vertical="top"/>
    </xf>
    <xf numFmtId="164" fontId="4" fillId="0" borderId="1" xfId="1" applyNumberFormat="1" applyFont="1" applyBorder="1" applyAlignment="1">
      <alignment horizontal="right" vertical="top" shrinkToFit="1"/>
    </xf>
    <xf numFmtId="10" fontId="9" fillId="0" borderId="12" xfId="3" applyNumberFormat="1" applyFont="1" applyBorder="1" applyAlignment="1">
      <alignment horizontal="left" vertical="top"/>
    </xf>
    <xf numFmtId="43" fontId="9" fillId="0" borderId="11" xfId="4" applyNumberFormat="1" applyFont="1" applyBorder="1" applyAlignment="1">
      <alignment horizontal="left" vertical="top"/>
    </xf>
    <xf numFmtId="43" fontId="9" fillId="0" borderId="13" xfId="4" applyNumberFormat="1" applyFont="1" applyBorder="1" applyAlignment="1">
      <alignment horizontal="left" vertical="top"/>
    </xf>
    <xf numFmtId="0" fontId="9" fillId="0" borderId="16" xfId="0" applyFont="1" applyBorder="1" applyAlignment="1">
      <alignment horizontal="center" vertical="top"/>
    </xf>
    <xf numFmtId="10" fontId="9" fillId="0" borderId="17" xfId="2" applyNumberFormat="1" applyFont="1" applyBorder="1" applyAlignment="1">
      <alignment horizontal="left" vertical="top"/>
    </xf>
    <xf numFmtId="0" fontId="9" fillId="0" borderId="13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9" fillId="0" borderId="21" xfId="0" applyFont="1" applyBorder="1" applyAlignment="1">
      <alignment horizontal="left" vertical="top"/>
    </xf>
    <xf numFmtId="43" fontId="9" fillId="0" borderId="21" xfId="0" applyNumberFormat="1" applyFont="1" applyBorder="1" applyAlignment="1">
      <alignment horizontal="left" vertical="top"/>
    </xf>
    <xf numFmtId="10" fontId="9" fillId="0" borderId="17" xfId="3" applyNumberFormat="1" applyFont="1" applyBorder="1" applyAlignment="1">
      <alignment horizontal="left" vertical="top"/>
    </xf>
    <xf numFmtId="43" fontId="9" fillId="0" borderId="21" xfId="4" applyNumberFormat="1" applyFont="1" applyBorder="1" applyAlignment="1">
      <alignment horizontal="left" vertical="top"/>
    </xf>
    <xf numFmtId="10" fontId="9" fillId="0" borderId="12" xfId="2" applyNumberFormat="1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43" fontId="9" fillId="0" borderId="13" xfId="0" applyNumberFormat="1" applyFont="1" applyBorder="1" applyAlignment="1">
      <alignment horizontal="left" vertical="top"/>
    </xf>
    <xf numFmtId="0" fontId="9" fillId="0" borderId="12" xfId="0" applyFont="1" applyBorder="1" applyAlignment="1">
      <alignment horizontal="center" vertical="top"/>
    </xf>
    <xf numFmtId="43" fontId="9" fillId="0" borderId="25" xfId="4" applyNumberFormat="1" applyFont="1" applyBorder="1" applyAlignment="1">
      <alignment horizontal="left" vertical="top"/>
    </xf>
    <xf numFmtId="0" fontId="8" fillId="0" borderId="9" xfId="0" applyFont="1" applyBorder="1" applyAlignment="1">
      <alignment horizont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9" fillId="0" borderId="12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9" fillId="0" borderId="26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9" fillId="0" borderId="22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top"/>
    </xf>
    <xf numFmtId="0" fontId="9" fillId="0" borderId="15" xfId="0" applyFont="1" applyBorder="1" applyAlignment="1">
      <alignment horizontal="justify" vertical="top"/>
    </xf>
    <xf numFmtId="0" fontId="9" fillId="0" borderId="19" xfId="0" applyFont="1" applyBorder="1" applyAlignment="1">
      <alignment horizontal="justify" vertical="top"/>
    </xf>
    <xf numFmtId="43" fontId="9" fillId="0" borderId="15" xfId="0" applyNumberFormat="1" applyFont="1" applyBorder="1" applyAlignment="1">
      <alignment horizontal="center" vertical="top"/>
    </xf>
    <xf numFmtId="43" fontId="9" fillId="0" borderId="19" xfId="0" applyNumberFormat="1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27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43" fontId="9" fillId="0" borderId="12" xfId="0" applyNumberFormat="1" applyFont="1" applyBorder="1" applyAlignment="1">
      <alignment horizontal="center" vertical="center"/>
    </xf>
    <xf numFmtId="10" fontId="9" fillId="0" borderId="15" xfId="2" applyNumberFormat="1" applyFont="1" applyBorder="1" applyAlignment="1">
      <alignment horizontal="center" vertical="top"/>
    </xf>
    <xf numFmtId="10" fontId="9" fillId="0" borderId="19" xfId="2" applyNumberFormat="1" applyFont="1" applyBorder="1" applyAlignment="1">
      <alignment horizontal="center" vertical="top"/>
    </xf>
    <xf numFmtId="0" fontId="9" fillId="0" borderId="1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top"/>
    </xf>
    <xf numFmtId="0" fontId="9" fillId="0" borderId="12" xfId="0" applyFont="1" applyBorder="1" applyAlignment="1">
      <alignment horizontal="justify" vertical="top"/>
    </xf>
    <xf numFmtId="0" fontId="9" fillId="0" borderId="13" xfId="0" applyFont="1" applyBorder="1" applyAlignment="1">
      <alignment horizontal="justify" vertical="top"/>
    </xf>
    <xf numFmtId="43" fontId="9" fillId="0" borderId="12" xfId="0" applyNumberFormat="1" applyFont="1" applyBorder="1" applyAlignment="1">
      <alignment horizontal="center" vertical="top"/>
    </xf>
    <xf numFmtId="0" fontId="9" fillId="0" borderId="13" xfId="0" applyFont="1" applyBorder="1" applyAlignment="1">
      <alignment horizontal="center" vertical="top"/>
    </xf>
  </cellXfs>
  <cellStyles count="8">
    <cellStyle name="Normal" xfId="0" builtinId="0"/>
    <cellStyle name="Normal 2 4" xfId="4" xr:uid="{6B986D1E-D4F5-4F4E-A9CF-4FB16C840A8F}"/>
    <cellStyle name="Porcentagem" xfId="2" builtinId="5"/>
    <cellStyle name="Porcentagem 2" xfId="3" xr:uid="{9749898C-AA90-4525-B2C9-828A50103EDA}"/>
    <cellStyle name="Vírgula" xfId="1" builtinId="3"/>
    <cellStyle name="Vírgula 2 2 2" xfId="5" xr:uid="{F741FDA2-1DF7-4DB7-9B18-BB565BF3E114}"/>
    <cellStyle name="Vírgula 2 2 2 2 2 2" xfId="7" xr:uid="{9B88160A-86D0-4E6C-8301-D94417758926}"/>
    <cellStyle name="Vírgula 2 2 2 3 2" xfId="6" xr:uid="{19CB20E1-6E5E-4AA7-B8F4-DCEE3589359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41"/>
  <sheetViews>
    <sheetView showGridLines="0" tabSelected="1" view="pageBreakPreview" topLeftCell="A28" zoomScaleNormal="100" zoomScaleSheetLayoutView="100" workbookViewId="0">
      <selection activeCell="E14" sqref="E14"/>
    </sheetView>
  </sheetViews>
  <sheetFormatPr defaultColWidth="9.33203125" defaultRowHeight="12.75" x14ac:dyDescent="0.2"/>
  <cols>
    <col min="1" max="1" width="14.5" style="1" customWidth="1"/>
    <col min="2" max="2" width="93.83203125" style="17" customWidth="1"/>
    <col min="3" max="3" width="7.83203125" style="1" customWidth="1"/>
    <col min="4" max="4" width="10.6640625" style="18" bestFit="1" customWidth="1"/>
    <col min="5" max="5" width="14.33203125" style="18" customWidth="1"/>
    <col min="6" max="6" width="8.6640625" style="18" customWidth="1"/>
    <col min="7" max="7" width="13.1640625" style="18" customWidth="1"/>
    <col min="8" max="8" width="14.5" style="18" customWidth="1"/>
    <col min="9" max="9" width="9.33203125" style="1"/>
    <col min="10" max="11" width="7.1640625" style="1" customWidth="1"/>
    <col min="12" max="12" width="12.83203125" style="18" bestFit="1" customWidth="1"/>
    <col min="13" max="14" width="3.83203125" style="1" customWidth="1"/>
    <col min="15" max="15" width="12.83203125" style="1" bestFit="1" customWidth="1"/>
    <col min="16" max="16" width="0" style="1" hidden="1" customWidth="1"/>
    <col min="17" max="17" width="3.6640625" style="1" bestFit="1" customWidth="1"/>
    <col min="18" max="19" width="0" style="1" hidden="1" customWidth="1"/>
    <col min="20" max="20" width="6.1640625" style="1" bestFit="1" customWidth="1"/>
    <col min="21" max="21" width="12" style="1" bestFit="1" customWidth="1"/>
    <col min="22" max="16384" width="9.33203125" style="1"/>
  </cols>
  <sheetData>
    <row r="2" spans="1:21" x14ac:dyDescent="0.2">
      <c r="B2" s="17" t="s">
        <v>54</v>
      </c>
      <c r="Q2" s="1">
        <v>0</v>
      </c>
      <c r="T2" s="39" t="e">
        <f>#REF!</f>
        <v>#REF!</v>
      </c>
    </row>
    <row r="3" spans="1:21" x14ac:dyDescent="0.2">
      <c r="B3" s="64" t="s">
        <v>53</v>
      </c>
      <c r="C3" s="65"/>
      <c r="D3" s="65"/>
      <c r="E3" s="65"/>
      <c r="F3" s="65"/>
      <c r="G3" s="65"/>
      <c r="H3" s="65"/>
      <c r="Q3" s="1">
        <v>0</v>
      </c>
    </row>
    <row r="4" spans="1:21" x14ac:dyDescent="0.2">
      <c r="Q4" s="1">
        <v>0</v>
      </c>
      <c r="U4" s="45">
        <v>-0.03</v>
      </c>
    </row>
    <row r="5" spans="1:21" ht="26.25" x14ac:dyDescent="0.4">
      <c r="A5" s="63" t="s">
        <v>39</v>
      </c>
      <c r="B5" s="63"/>
      <c r="C5" s="63"/>
      <c r="D5" s="63"/>
      <c r="E5" s="63"/>
      <c r="F5" s="63"/>
      <c r="G5" s="63"/>
      <c r="H5" s="63"/>
    </row>
    <row r="6" spans="1:21" ht="25.5" x14ac:dyDescent="0.2">
      <c r="A6" s="27" t="s">
        <v>0</v>
      </c>
      <c r="B6" s="28" t="s">
        <v>1</v>
      </c>
      <c r="C6" s="27" t="s">
        <v>2</v>
      </c>
      <c r="D6" s="29" t="s">
        <v>3</v>
      </c>
      <c r="E6" s="30" t="s">
        <v>41</v>
      </c>
      <c r="F6" s="30" t="s">
        <v>40</v>
      </c>
      <c r="G6" s="30" t="s">
        <v>42</v>
      </c>
      <c r="H6" s="31" t="s">
        <v>43</v>
      </c>
      <c r="L6" s="18" t="s">
        <v>40</v>
      </c>
      <c r="O6" s="1" t="s">
        <v>41</v>
      </c>
    </row>
    <row r="7" spans="1:21" x14ac:dyDescent="0.2">
      <c r="A7" s="2"/>
      <c r="B7" s="10"/>
      <c r="C7" s="3"/>
      <c r="D7" s="19"/>
      <c r="E7" s="19"/>
      <c r="F7" s="19"/>
      <c r="G7" s="19"/>
      <c r="H7" s="20"/>
    </row>
    <row r="8" spans="1:21" x14ac:dyDescent="0.2">
      <c r="A8" s="4">
        <v>1</v>
      </c>
      <c r="B8" s="11" t="s">
        <v>55</v>
      </c>
      <c r="C8" s="6"/>
      <c r="D8" s="21"/>
      <c r="E8" s="21"/>
      <c r="F8" s="21"/>
      <c r="G8" s="22">
        <f>SUM(G9:G40)</f>
        <v>93948.251308832216</v>
      </c>
      <c r="H8" s="23">
        <f>SUM(H9:H40)</f>
        <v>119646.38928784197</v>
      </c>
    </row>
    <row r="9" spans="1:21" x14ac:dyDescent="0.2">
      <c r="A9" s="32" t="s">
        <v>5</v>
      </c>
      <c r="B9" s="33" t="s">
        <v>57</v>
      </c>
      <c r="C9" s="34"/>
      <c r="D9" s="35"/>
      <c r="E9" s="36"/>
      <c r="F9" s="36"/>
      <c r="G9" s="36"/>
      <c r="H9" s="36"/>
    </row>
    <row r="10" spans="1:21" x14ac:dyDescent="0.2">
      <c r="A10" s="32" t="s">
        <v>6</v>
      </c>
      <c r="B10" s="33" t="s">
        <v>58</v>
      </c>
      <c r="C10" s="34"/>
      <c r="D10" s="35"/>
      <c r="E10" s="36"/>
      <c r="F10" s="36"/>
      <c r="G10" s="36"/>
      <c r="H10" s="36"/>
    </row>
    <row r="11" spans="1:21" x14ac:dyDescent="0.2">
      <c r="A11" s="7" t="s">
        <v>104</v>
      </c>
      <c r="B11" s="12" t="s">
        <v>59</v>
      </c>
      <c r="C11" s="7" t="s">
        <v>7</v>
      </c>
      <c r="D11" s="24">
        <v>2</v>
      </c>
      <c r="E11" s="25">
        <f>ROUND(J11+J11*$Q$4/100,2)</f>
        <v>334.05</v>
      </c>
      <c r="F11" s="25">
        <f>E11*27.3535032541833%+E11</f>
        <v>425.42437762059933</v>
      </c>
      <c r="G11" s="25">
        <f>D11*E11</f>
        <v>668.1</v>
      </c>
      <c r="H11" s="25">
        <f t="shared" ref="H11" si="0">D11*F11</f>
        <v>850.84875524119866</v>
      </c>
      <c r="J11" s="1">
        <v>334.05</v>
      </c>
      <c r="L11" s="18">
        <v>30.17</v>
      </c>
      <c r="O11" s="1">
        <v>23.69</v>
      </c>
      <c r="U11" s="1">
        <v>425.42437762059927</v>
      </c>
    </row>
    <row r="12" spans="1:21" x14ac:dyDescent="0.2">
      <c r="A12" s="32" t="s">
        <v>9</v>
      </c>
      <c r="B12" s="33" t="s">
        <v>60</v>
      </c>
      <c r="C12" s="34"/>
      <c r="D12" s="35"/>
      <c r="E12" s="36"/>
      <c r="F12" s="36"/>
      <c r="G12" s="36"/>
      <c r="H12" s="36"/>
    </row>
    <row r="13" spans="1:21" ht="38.25" x14ac:dyDescent="0.2">
      <c r="A13" s="8" t="s">
        <v>10</v>
      </c>
      <c r="B13" s="12" t="s">
        <v>61</v>
      </c>
      <c r="C13" s="8" t="s">
        <v>7</v>
      </c>
      <c r="D13" s="26">
        <v>53.11</v>
      </c>
      <c r="E13" s="25">
        <f>ROUND(J13+J13*$Q$3/100,2)</f>
        <v>3.77</v>
      </c>
      <c r="F13" s="25">
        <f>E13*27.3535032541833%+E13</f>
        <v>4.8012270726827104</v>
      </c>
      <c r="G13" s="25">
        <f>D13*E13</f>
        <v>200.22470000000001</v>
      </c>
      <c r="H13" s="25">
        <f t="shared" ref="H13:H14" si="1">D13*F13</f>
        <v>254.99316983017874</v>
      </c>
      <c r="J13" s="1" t="s">
        <v>62</v>
      </c>
      <c r="L13" s="18">
        <v>88.04</v>
      </c>
      <c r="O13" s="1">
        <v>69.13</v>
      </c>
      <c r="U13" s="1">
        <v>4.8012270726827104</v>
      </c>
    </row>
    <row r="14" spans="1:21" ht="38.25" x14ac:dyDescent="0.2">
      <c r="A14" s="8" t="s">
        <v>11</v>
      </c>
      <c r="B14" s="13" t="s">
        <v>63</v>
      </c>
      <c r="C14" s="8" t="s">
        <v>7</v>
      </c>
      <c r="D14" s="26">
        <v>53.11</v>
      </c>
      <c r="E14" s="25">
        <f>ROUND(J14+J14*$Q$3/100,2)</f>
        <v>31.28</v>
      </c>
      <c r="F14" s="25">
        <f>E14*27.3535032541833%+E14</f>
        <v>39.83617581790854</v>
      </c>
      <c r="G14" s="25">
        <f t="shared" ref="G14" si="2">D14*E14</f>
        <v>1661.2808</v>
      </c>
      <c r="H14" s="25">
        <f t="shared" si="1"/>
        <v>2115.6992976891224</v>
      </c>
      <c r="J14" s="1" t="s">
        <v>64</v>
      </c>
      <c r="L14" s="18">
        <v>236.29</v>
      </c>
      <c r="O14" s="1">
        <v>185.54</v>
      </c>
      <c r="U14" s="1">
        <v>39.836175817908533</v>
      </c>
    </row>
    <row r="15" spans="1:21" x14ac:dyDescent="0.2">
      <c r="A15" s="32" t="s">
        <v>13</v>
      </c>
      <c r="B15" s="33" t="s">
        <v>25</v>
      </c>
      <c r="C15" s="34"/>
      <c r="D15" s="35"/>
      <c r="E15" s="36"/>
      <c r="F15" s="36"/>
      <c r="G15" s="36"/>
      <c r="H15" s="36"/>
    </row>
    <row r="16" spans="1:21" ht="38.25" x14ac:dyDescent="0.2">
      <c r="A16" s="7" t="s">
        <v>14</v>
      </c>
      <c r="B16" s="12" t="s">
        <v>65</v>
      </c>
      <c r="C16" s="7" t="s">
        <v>8</v>
      </c>
      <c r="D16" s="46">
        <v>12.948599999999999</v>
      </c>
      <c r="E16" s="25">
        <f>ROUND(J16+J16*$Q$3/100,2)</f>
        <v>765.59</v>
      </c>
      <c r="F16" s="25">
        <f>E16*27.3535032541833%+E16</f>
        <v>975.00568556370195</v>
      </c>
      <c r="G16" s="25">
        <f t="shared" ref="G16:G17" si="3">D16*E16</f>
        <v>9913.3186740000001</v>
      </c>
      <c r="H16" s="25">
        <f t="shared" ref="H16:H17" si="4">D16*F16</f>
        <v>12624.95862009015</v>
      </c>
      <c r="J16" s="1" t="s">
        <v>66</v>
      </c>
      <c r="L16" s="18">
        <v>46.8</v>
      </c>
      <c r="O16" s="1">
        <v>36.75</v>
      </c>
      <c r="U16" s="1">
        <v>975.00568556370183</v>
      </c>
    </row>
    <row r="17" spans="1:21" ht="38.25" x14ac:dyDescent="0.2">
      <c r="A17" s="7" t="s">
        <v>105</v>
      </c>
      <c r="B17" s="13" t="s">
        <v>67</v>
      </c>
      <c r="C17" s="8" t="s">
        <v>12</v>
      </c>
      <c r="D17" s="26">
        <v>120.86</v>
      </c>
      <c r="E17" s="25">
        <f>ROUND(J17+J17*$Q$3/100,2)</f>
        <v>34.97</v>
      </c>
      <c r="F17" s="25">
        <f>E17*27.3535032541833%+E17</f>
        <v>44.535520087987898</v>
      </c>
      <c r="G17" s="25">
        <f t="shared" si="3"/>
        <v>4226.4741999999997</v>
      </c>
      <c r="H17" s="25">
        <f t="shared" si="4"/>
        <v>5382.5629578342177</v>
      </c>
      <c r="J17" s="1" t="s">
        <v>68</v>
      </c>
      <c r="L17" s="18">
        <v>129.97</v>
      </c>
      <c r="O17" s="1">
        <v>102.06</v>
      </c>
      <c r="U17" s="1">
        <v>44.535520087987891</v>
      </c>
    </row>
    <row r="18" spans="1:21" x14ac:dyDescent="0.2">
      <c r="A18" s="32" t="s">
        <v>15</v>
      </c>
      <c r="B18" s="33" t="s">
        <v>33</v>
      </c>
      <c r="C18" s="34"/>
      <c r="D18" s="35"/>
      <c r="E18" s="36"/>
      <c r="F18" s="36"/>
      <c r="G18" s="36"/>
      <c r="H18" s="36"/>
    </row>
    <row r="19" spans="1:21" ht="25.5" x14ac:dyDescent="0.2">
      <c r="A19" s="7" t="s">
        <v>16</v>
      </c>
      <c r="B19" s="13" t="s">
        <v>69</v>
      </c>
      <c r="C19" s="7" t="s">
        <v>7</v>
      </c>
      <c r="D19" s="24">
        <v>100</v>
      </c>
      <c r="E19" s="25">
        <f>ROUND(J19+J19*$Q$3/100,2)</f>
        <v>8.99</v>
      </c>
      <c r="F19" s="25">
        <f>E19*27.3535032541833%+E19</f>
        <v>11.449079942551078</v>
      </c>
      <c r="G19" s="25">
        <f t="shared" ref="G19:G23" si="5">D19*E19</f>
        <v>899</v>
      </c>
      <c r="H19" s="25">
        <f t="shared" ref="H19:H23" si="6">D19*F19</f>
        <v>1144.9079942551077</v>
      </c>
      <c r="J19" s="1" t="s">
        <v>70</v>
      </c>
      <c r="L19" s="18">
        <v>34.65</v>
      </c>
      <c r="O19" s="1">
        <v>27.21</v>
      </c>
      <c r="U19" s="1">
        <v>11.449079942551078</v>
      </c>
    </row>
    <row r="20" spans="1:21" ht="25.5" x14ac:dyDescent="0.2">
      <c r="A20" s="7" t="s">
        <v>17</v>
      </c>
      <c r="B20" s="12" t="s">
        <v>71</v>
      </c>
      <c r="C20" s="7" t="s">
        <v>7</v>
      </c>
      <c r="D20" s="24">
        <v>6.48</v>
      </c>
      <c r="E20" s="25">
        <f>ROUND(J20+J20*$Q$3/100,2)</f>
        <v>4.3</v>
      </c>
      <c r="F20" s="25">
        <f t="shared" ref="F20:F40" si="7">E20*27.3535032541833%+E20</f>
        <v>5.4762006399298819</v>
      </c>
      <c r="G20" s="25">
        <f t="shared" si="5"/>
        <v>27.864000000000001</v>
      </c>
      <c r="H20" s="25">
        <f t="shared" si="6"/>
        <v>35.48578014674564</v>
      </c>
      <c r="J20" s="1" t="s">
        <v>72</v>
      </c>
      <c r="L20" s="18">
        <v>108.63</v>
      </c>
      <c r="O20" s="1">
        <v>85.3</v>
      </c>
      <c r="U20" s="1">
        <v>5.476200639929881</v>
      </c>
    </row>
    <row r="21" spans="1:21" ht="25.5" x14ac:dyDescent="0.2">
      <c r="A21" s="7" t="s">
        <v>18</v>
      </c>
      <c r="B21" s="13" t="s">
        <v>73</v>
      </c>
      <c r="C21" s="8" t="s">
        <v>7</v>
      </c>
      <c r="D21" s="26">
        <v>6.48</v>
      </c>
      <c r="E21" s="25">
        <f>ROUND(J21+J21*$Q$3/100,2)</f>
        <v>25.15</v>
      </c>
      <c r="F21" s="25">
        <f t="shared" si="7"/>
        <v>32.0294060684271</v>
      </c>
      <c r="G21" s="25">
        <f t="shared" si="5"/>
        <v>162.97200000000001</v>
      </c>
      <c r="H21" s="25">
        <f t="shared" si="6"/>
        <v>207.55055132340763</v>
      </c>
      <c r="J21" s="1" t="s">
        <v>74</v>
      </c>
      <c r="L21" s="18">
        <v>44.48</v>
      </c>
      <c r="O21" s="1">
        <v>34.93</v>
      </c>
      <c r="U21" s="1">
        <v>32.029406068427093</v>
      </c>
    </row>
    <row r="22" spans="1:21" ht="25.5" x14ac:dyDescent="0.2">
      <c r="A22" s="7" t="s">
        <v>106</v>
      </c>
      <c r="B22" s="13" t="s">
        <v>75</v>
      </c>
      <c r="C22" s="8" t="s">
        <v>7</v>
      </c>
      <c r="D22" s="26">
        <v>6.48</v>
      </c>
      <c r="E22" s="25">
        <f>ROUND(J22+J22*$Q$3/100,2)</f>
        <v>13.68</v>
      </c>
      <c r="F22" s="25">
        <f t="shared" si="7"/>
        <v>17.421959245172275</v>
      </c>
      <c r="G22" s="25">
        <f t="shared" si="5"/>
        <v>88.6464</v>
      </c>
      <c r="H22" s="25">
        <f t="shared" si="6"/>
        <v>112.89429590871634</v>
      </c>
      <c r="J22" s="1" t="s">
        <v>76</v>
      </c>
      <c r="L22" s="18">
        <v>111.62</v>
      </c>
      <c r="O22" s="1">
        <v>87.65</v>
      </c>
      <c r="U22" s="1">
        <v>17.421959245172275</v>
      </c>
    </row>
    <row r="23" spans="1:21" ht="25.5" x14ac:dyDescent="0.2">
      <c r="A23" s="7" t="s">
        <v>107</v>
      </c>
      <c r="B23" s="13" t="s">
        <v>77</v>
      </c>
      <c r="C23" s="7" t="s">
        <v>7</v>
      </c>
      <c r="D23" s="26">
        <f>12.6*25.4</f>
        <v>320.03999999999996</v>
      </c>
      <c r="E23" s="25">
        <f>ROUND(J23+J23*$Q$2/100,2)</f>
        <v>46.33</v>
      </c>
      <c r="F23" s="25">
        <f t="shared" si="7"/>
        <v>59.002878057663118</v>
      </c>
      <c r="G23" s="25">
        <f t="shared" si="5"/>
        <v>14827.453199999998</v>
      </c>
      <c r="H23" s="25">
        <f t="shared" si="6"/>
        <v>18883.281093574504</v>
      </c>
      <c r="J23" s="1" t="s">
        <v>78</v>
      </c>
      <c r="L23" s="18">
        <v>115.32</v>
      </c>
      <c r="O23" s="1">
        <v>90.55</v>
      </c>
      <c r="U23" s="1">
        <v>59.002878057663111</v>
      </c>
    </row>
    <row r="24" spans="1:21" ht="38.25" x14ac:dyDescent="0.2">
      <c r="A24" s="7" t="s">
        <v>108</v>
      </c>
      <c r="B24" s="13" t="s">
        <v>79</v>
      </c>
      <c r="C24" s="8" t="s">
        <v>7</v>
      </c>
      <c r="D24" s="26">
        <v>27.465059614743407</v>
      </c>
      <c r="E24" s="25">
        <f>ROUND(J24+J24*$Q$3/100,2)</f>
        <v>21.72</v>
      </c>
      <c r="F24" s="25">
        <f t="shared" si="7"/>
        <v>27.66118090680861</v>
      </c>
      <c r="G24" s="25">
        <f t="shared" ref="G24:G25" si="8">D24*E24</f>
        <v>596.5410948322268</v>
      </c>
      <c r="H24" s="25">
        <f t="shared" ref="H24:H25" si="9">D24*F24</f>
        <v>759.71598261970053</v>
      </c>
      <c r="J24" s="1" t="s">
        <v>80</v>
      </c>
      <c r="L24" s="18">
        <v>111.62</v>
      </c>
      <c r="O24" s="1">
        <v>87.65</v>
      </c>
      <c r="U24" s="1">
        <v>27.66118090680861</v>
      </c>
    </row>
    <row r="25" spans="1:21" ht="25.5" x14ac:dyDescent="0.2">
      <c r="A25" s="7" t="s">
        <v>109</v>
      </c>
      <c r="B25" s="13" t="s">
        <v>81</v>
      </c>
      <c r="C25" s="7" t="s">
        <v>7</v>
      </c>
      <c r="D25" s="24">
        <v>330</v>
      </c>
      <c r="E25" s="25">
        <f>ROUND(J25+J25*$Q$3/100,2)</f>
        <v>11.79</v>
      </c>
      <c r="F25" s="25">
        <f t="shared" si="7"/>
        <v>15.014978033668211</v>
      </c>
      <c r="G25" s="25">
        <f t="shared" si="8"/>
        <v>3890.7</v>
      </c>
      <c r="H25" s="25">
        <f t="shared" si="9"/>
        <v>4954.9427511105096</v>
      </c>
      <c r="J25" s="1" t="s">
        <v>82</v>
      </c>
      <c r="L25" s="18">
        <v>115.32</v>
      </c>
      <c r="O25" s="1">
        <v>90.55</v>
      </c>
      <c r="U25" s="1">
        <v>15.014978033668209</v>
      </c>
    </row>
    <row r="26" spans="1:21" x14ac:dyDescent="0.2">
      <c r="A26" s="32" t="s">
        <v>19</v>
      </c>
      <c r="B26" s="37" t="s">
        <v>84</v>
      </c>
      <c r="C26" s="34"/>
      <c r="D26" s="35"/>
      <c r="E26" s="36"/>
      <c r="F26" s="36"/>
      <c r="G26" s="36"/>
      <c r="H26" s="36"/>
    </row>
    <row r="27" spans="1:21" ht="25.5" x14ac:dyDescent="0.2">
      <c r="A27" s="7" t="s">
        <v>20</v>
      </c>
      <c r="B27" s="15" t="s">
        <v>85</v>
      </c>
      <c r="C27" s="7" t="s">
        <v>83</v>
      </c>
      <c r="D27" s="24">
        <v>10</v>
      </c>
      <c r="E27" s="25">
        <f>ROUND(J27+J27*$Q$3/100,2)</f>
        <v>32.71</v>
      </c>
      <c r="F27" s="25">
        <f t="shared" si="7"/>
        <v>41.657330914443357</v>
      </c>
      <c r="G27" s="25">
        <f t="shared" ref="G27:G30" si="10">D27*E27</f>
        <v>327.10000000000002</v>
      </c>
      <c r="H27" s="25">
        <f t="shared" ref="H27:H30" si="11">D27*F27</f>
        <v>416.57330914443355</v>
      </c>
      <c r="J27" s="1" t="s">
        <v>86</v>
      </c>
      <c r="L27" s="18">
        <v>2612.0500000000002</v>
      </c>
      <c r="O27" s="1">
        <v>2051.08</v>
      </c>
      <c r="U27" s="1">
        <v>41.657330914443357</v>
      </c>
    </row>
    <row r="28" spans="1:21" ht="25.5" x14ac:dyDescent="0.2">
      <c r="A28" s="7" t="s">
        <v>21</v>
      </c>
      <c r="B28" s="15" t="s">
        <v>87</v>
      </c>
      <c r="C28" s="7" t="s">
        <v>83</v>
      </c>
      <c r="D28" s="24">
        <v>20</v>
      </c>
      <c r="E28" s="25">
        <f>ROUND(J28+J28*$Q$3/100,2)</f>
        <v>33.619999999999997</v>
      </c>
      <c r="F28" s="25">
        <f t="shared" si="7"/>
        <v>42.816247794056423</v>
      </c>
      <c r="G28" s="25">
        <f t="shared" si="10"/>
        <v>672.4</v>
      </c>
      <c r="H28" s="25">
        <f t="shared" si="11"/>
        <v>856.32495588112852</v>
      </c>
      <c r="J28" s="1" t="s">
        <v>88</v>
      </c>
      <c r="L28" s="18">
        <v>157.35</v>
      </c>
      <c r="O28" s="1">
        <v>123.56</v>
      </c>
      <c r="U28" s="1">
        <v>42.816247794056416</v>
      </c>
    </row>
    <row r="29" spans="1:21" ht="25.5" x14ac:dyDescent="0.2">
      <c r="A29" s="7" t="s">
        <v>22</v>
      </c>
      <c r="B29" s="14" t="s">
        <v>89</v>
      </c>
      <c r="C29" s="8" t="s">
        <v>56</v>
      </c>
      <c r="D29" s="26">
        <v>32.380000000000003</v>
      </c>
      <c r="E29" s="25">
        <f>ROUND(J29+J29*$Q$3/100,2)</f>
        <v>29.04</v>
      </c>
      <c r="F29" s="25">
        <f t="shared" si="7"/>
        <v>36.983457345014827</v>
      </c>
      <c r="G29" s="25">
        <f t="shared" si="10"/>
        <v>940.3152</v>
      </c>
      <c r="H29" s="25">
        <f t="shared" si="11"/>
        <v>1197.5243488315803</v>
      </c>
      <c r="J29" s="1" t="s">
        <v>90</v>
      </c>
      <c r="L29" s="18">
        <v>141.1</v>
      </c>
      <c r="O29" s="1">
        <v>110.8</v>
      </c>
      <c r="U29" s="1">
        <v>36.983457345014827</v>
      </c>
    </row>
    <row r="30" spans="1:21" ht="38.25" x14ac:dyDescent="0.2">
      <c r="A30" s="7" t="s">
        <v>23</v>
      </c>
      <c r="B30" s="15" t="s">
        <v>91</v>
      </c>
      <c r="C30" s="8" t="s">
        <v>56</v>
      </c>
      <c r="D30" s="26">
        <v>44</v>
      </c>
      <c r="E30" s="25">
        <f>ROUND(J30+J30*$Q$3/100,2)</f>
        <v>143.4</v>
      </c>
      <c r="F30" s="25">
        <f t="shared" si="7"/>
        <v>182.62492366649886</v>
      </c>
      <c r="G30" s="25">
        <f t="shared" si="10"/>
        <v>6309.6</v>
      </c>
      <c r="H30" s="25">
        <f t="shared" si="11"/>
        <v>8035.4966413259499</v>
      </c>
      <c r="J30" s="1" t="s">
        <v>92</v>
      </c>
      <c r="L30" s="18">
        <v>115.96</v>
      </c>
      <c r="O30" s="1">
        <v>91.06</v>
      </c>
      <c r="U30" s="1">
        <v>182.62492366649883</v>
      </c>
    </row>
    <row r="31" spans="1:21" x14ac:dyDescent="0.2">
      <c r="A31" s="38" t="s">
        <v>24</v>
      </c>
      <c r="B31" s="37" t="s">
        <v>93</v>
      </c>
      <c r="C31" s="34"/>
      <c r="D31" s="35"/>
      <c r="E31" s="36"/>
      <c r="F31" s="36"/>
      <c r="G31" s="36"/>
      <c r="H31" s="36"/>
    </row>
    <row r="32" spans="1:21" ht="25.5" x14ac:dyDescent="0.2">
      <c r="A32" s="9" t="s">
        <v>26</v>
      </c>
      <c r="B32" s="14" t="s">
        <v>94</v>
      </c>
      <c r="C32" s="8" t="s">
        <v>83</v>
      </c>
      <c r="D32" s="26">
        <v>2</v>
      </c>
      <c r="E32" s="25">
        <f>ROUND(J32+J32*$Q$3/100,2)</f>
        <v>279.02</v>
      </c>
      <c r="F32" s="25">
        <f t="shared" si="7"/>
        <v>355.34174477982219</v>
      </c>
      <c r="G32" s="25">
        <f t="shared" ref="G32:G35" si="12">D32*E32</f>
        <v>558.04</v>
      </c>
      <c r="H32" s="25">
        <f t="shared" ref="H32:H35" si="13">D32*F32</f>
        <v>710.68348955964439</v>
      </c>
      <c r="J32" s="1" t="s">
        <v>95</v>
      </c>
      <c r="L32" s="18">
        <v>858.02</v>
      </c>
      <c r="O32" s="1">
        <v>673.75</v>
      </c>
    </row>
    <row r="33" spans="1:15" ht="25.5" x14ac:dyDescent="0.2">
      <c r="A33" s="9" t="s">
        <v>27</v>
      </c>
      <c r="B33" s="14" t="s">
        <v>96</v>
      </c>
      <c r="C33" s="7" t="s">
        <v>83</v>
      </c>
      <c r="D33" s="24">
        <v>2</v>
      </c>
      <c r="E33" s="25">
        <f>ROUND(J33+J33*$Q$3/100,2)</f>
        <v>287.87</v>
      </c>
      <c r="F33" s="25">
        <f t="shared" si="7"/>
        <v>366.61252981781746</v>
      </c>
      <c r="G33" s="25">
        <f t="shared" si="12"/>
        <v>575.74</v>
      </c>
      <c r="H33" s="25">
        <f t="shared" si="13"/>
        <v>733.22505963563492</v>
      </c>
      <c r="J33" s="1" t="s">
        <v>97</v>
      </c>
      <c r="L33" s="18">
        <v>999.37</v>
      </c>
      <c r="O33" s="1">
        <v>784.74</v>
      </c>
    </row>
    <row r="34" spans="1:15" ht="25.5" x14ac:dyDescent="0.2">
      <c r="A34" s="9" t="s">
        <v>28</v>
      </c>
      <c r="B34" s="14" t="s">
        <v>98</v>
      </c>
      <c r="C34" s="7" t="s">
        <v>99</v>
      </c>
      <c r="D34" s="24">
        <v>13</v>
      </c>
      <c r="E34" s="25">
        <f>ROUND(J34+J34*$Q$3/100,2)</f>
        <v>32.4</v>
      </c>
      <c r="F34" s="25">
        <f t="shared" si="7"/>
        <v>41.262535054355389</v>
      </c>
      <c r="G34" s="25">
        <f t="shared" si="12"/>
        <v>421.2</v>
      </c>
      <c r="H34" s="25">
        <f t="shared" si="13"/>
        <v>536.4129557066201</v>
      </c>
      <c r="J34" s="1">
        <v>32.4</v>
      </c>
      <c r="L34" s="18">
        <v>909.37</v>
      </c>
      <c r="O34" s="1">
        <v>714.07</v>
      </c>
    </row>
    <row r="35" spans="1:15" ht="25.5" x14ac:dyDescent="0.2">
      <c r="A35" s="9" t="s">
        <v>29</v>
      </c>
      <c r="B35" s="14" t="s">
        <v>100</v>
      </c>
      <c r="C35" s="7" t="s">
        <v>83</v>
      </c>
      <c r="D35" s="24">
        <v>2</v>
      </c>
      <c r="E35" s="25">
        <f>ROUND(J35+J35*$Q$3/100,2)</f>
        <v>17.29</v>
      </c>
      <c r="F35" s="25">
        <f t="shared" si="7"/>
        <v>22.019420712648291</v>
      </c>
      <c r="G35" s="25">
        <f t="shared" si="12"/>
        <v>34.58</v>
      </c>
      <c r="H35" s="25">
        <f t="shared" si="13"/>
        <v>44.038841425296582</v>
      </c>
      <c r="J35" s="1" t="s">
        <v>101</v>
      </c>
      <c r="L35" s="18">
        <v>463.96</v>
      </c>
      <c r="O35" s="1">
        <v>364.32</v>
      </c>
    </row>
    <row r="36" spans="1:15" x14ac:dyDescent="0.2">
      <c r="A36" s="32" t="s">
        <v>30</v>
      </c>
      <c r="B36" s="37" t="s">
        <v>35</v>
      </c>
      <c r="C36" s="34"/>
      <c r="D36" s="35"/>
      <c r="E36" s="36"/>
      <c r="F36" s="36"/>
      <c r="G36" s="36"/>
      <c r="H36" s="36"/>
    </row>
    <row r="37" spans="1:15" x14ac:dyDescent="0.2">
      <c r="A37" s="7" t="s">
        <v>31</v>
      </c>
      <c r="B37" s="15" t="s">
        <v>36</v>
      </c>
      <c r="C37" s="7" t="s">
        <v>7</v>
      </c>
      <c r="D37" s="24">
        <v>476.23</v>
      </c>
      <c r="E37" s="25">
        <f>ROUND(J37+J37*$Q$3/100,2)</f>
        <v>2.38</v>
      </c>
      <c r="F37" s="25">
        <f t="shared" si="7"/>
        <v>3.0310133774495625</v>
      </c>
      <c r="G37" s="25">
        <f t="shared" ref="G37" si="14">D37*E37</f>
        <v>1133.4274</v>
      </c>
      <c r="H37" s="25">
        <f t="shared" ref="H37" si="15">D37*F37</f>
        <v>1443.4595007428052</v>
      </c>
      <c r="J37" s="1">
        <v>2.38</v>
      </c>
      <c r="L37" s="18">
        <v>2.78</v>
      </c>
      <c r="O37" s="1">
        <v>2.1800000000000002</v>
      </c>
    </row>
    <row r="38" spans="1:15" ht="25.5" x14ac:dyDescent="0.2">
      <c r="A38" s="7" t="s">
        <v>110</v>
      </c>
      <c r="B38" s="14" t="s">
        <v>102</v>
      </c>
      <c r="C38" s="7" t="s">
        <v>7</v>
      </c>
      <c r="D38" s="24">
        <f>(25.45*2.1*2)+(12.6*4.2)+((1.96*2.1/2)*4)</f>
        <v>168.042</v>
      </c>
      <c r="E38" s="25">
        <f>ROUND(J38+J38*$Q$3/100,2)</f>
        <v>248.42</v>
      </c>
      <c r="F38" s="25">
        <f t="shared" si="7"/>
        <v>316.37157278404214</v>
      </c>
      <c r="G38" s="25">
        <f t="shared" ref="G38" si="16">D38*E38</f>
        <v>41744.993640000001</v>
      </c>
      <c r="H38" s="25">
        <f t="shared" ref="H38" si="17">D38*F38</f>
        <v>53163.711833776011</v>
      </c>
      <c r="J38" s="1">
        <v>248.42</v>
      </c>
      <c r="L38" s="18">
        <v>643.44000000000005</v>
      </c>
      <c r="O38" s="1">
        <v>505.25</v>
      </c>
    </row>
    <row r="39" spans="1:15" x14ac:dyDescent="0.2">
      <c r="A39" s="32" t="s">
        <v>32</v>
      </c>
      <c r="B39" s="37" t="s">
        <v>37</v>
      </c>
      <c r="C39" s="34"/>
      <c r="D39" s="35"/>
      <c r="E39" s="36"/>
      <c r="F39" s="36"/>
      <c r="G39" s="36"/>
      <c r="H39" s="36"/>
    </row>
    <row r="40" spans="1:15" ht="38.25" x14ac:dyDescent="0.2">
      <c r="A40" s="7" t="s">
        <v>34</v>
      </c>
      <c r="B40" s="15" t="s">
        <v>103</v>
      </c>
      <c r="C40" s="7" t="s">
        <v>83</v>
      </c>
      <c r="D40" s="24">
        <v>1</v>
      </c>
      <c r="E40" s="25">
        <f>ROUND(J40+J40*$Q$3/100,2)</f>
        <v>4068.28</v>
      </c>
      <c r="F40" s="25">
        <f t="shared" si="7"/>
        <v>5181.0971021892883</v>
      </c>
      <c r="G40" s="25">
        <f t="shared" ref="G40" si="18">D40*E40</f>
        <v>4068.28</v>
      </c>
      <c r="H40" s="25">
        <f t="shared" ref="H40" si="19">D40*F40</f>
        <v>5181.0971021892883</v>
      </c>
      <c r="J40" s="1">
        <v>4068.28</v>
      </c>
      <c r="L40" s="18">
        <v>78</v>
      </c>
      <c r="O40" s="1">
        <v>60.8</v>
      </c>
    </row>
    <row r="41" spans="1:15" x14ac:dyDescent="0.2">
      <c r="A41" s="5" t="s">
        <v>38</v>
      </c>
      <c r="B41" s="16"/>
      <c r="C41" s="6"/>
      <c r="D41" s="21"/>
      <c r="E41" s="21"/>
      <c r="F41" s="21"/>
      <c r="G41" s="22">
        <f>SUM(G8)</f>
        <v>93948.251308832216</v>
      </c>
      <c r="H41" s="23">
        <f>SUM(H8)</f>
        <v>119646.38928784197</v>
      </c>
    </row>
  </sheetData>
  <mergeCells count="2">
    <mergeCell ref="A5:H5"/>
    <mergeCell ref="B3:H3"/>
  </mergeCells>
  <phoneticPr fontId="11" type="noConversion"/>
  <pageMargins left="0.70866141732283472" right="0.15748031496062992" top="0.98425196850393704" bottom="0.74803149606299213" header="0.31496062992125984" footer="0.31496062992125984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FD958-E546-4DE0-8F96-A72B7A9D66FD}">
  <sheetPr>
    <pageSetUpPr fitToPage="1"/>
  </sheetPr>
  <dimension ref="A2:H27"/>
  <sheetViews>
    <sheetView showGridLines="0" view="pageBreakPreview" zoomScale="85" zoomScaleNormal="100" zoomScaleSheetLayoutView="85" workbookViewId="0">
      <selection activeCell="D31" sqref="D31"/>
    </sheetView>
  </sheetViews>
  <sheetFormatPr defaultColWidth="9.33203125" defaultRowHeight="12" x14ac:dyDescent="0.2"/>
  <cols>
    <col min="1" max="1" width="6.33203125" style="40" bestFit="1" customWidth="1"/>
    <col min="2" max="2" width="34.83203125" style="40" customWidth="1"/>
    <col min="3" max="3" width="13" style="40" bestFit="1" customWidth="1"/>
    <col min="4" max="4" width="10.1640625" style="40" bestFit="1" customWidth="1"/>
    <col min="5" max="5" width="3.5" style="41" bestFit="1" customWidth="1"/>
    <col min="6" max="7" width="13" style="40" bestFit="1" customWidth="1"/>
    <col min="8" max="16384" width="9.33203125" style="40"/>
  </cols>
  <sheetData>
    <row r="2" spans="1:8" ht="12.75" x14ac:dyDescent="0.2">
      <c r="A2" s="66" t="s">
        <v>51</v>
      </c>
      <c r="B2" s="66"/>
      <c r="C2" s="66"/>
      <c r="D2" s="66"/>
      <c r="E2" s="18"/>
    </row>
    <row r="3" spans="1:8" ht="12.75" x14ac:dyDescent="0.2">
      <c r="A3" s="64" t="s">
        <v>53</v>
      </c>
      <c r="B3" s="65"/>
      <c r="C3" s="65"/>
      <c r="D3" s="65"/>
      <c r="E3" s="65"/>
    </row>
    <row r="4" spans="1:8" ht="12.75" x14ac:dyDescent="0.2">
      <c r="A4" s="72" t="s">
        <v>111</v>
      </c>
      <c r="B4" s="72"/>
      <c r="C4" s="72"/>
      <c r="D4" s="72"/>
      <c r="E4" s="72"/>
    </row>
    <row r="6" spans="1:8" ht="12.75" thickBot="1" x14ac:dyDescent="0.25">
      <c r="A6" s="71" t="s">
        <v>52</v>
      </c>
      <c r="B6" s="71"/>
      <c r="C6" s="71"/>
      <c r="D6" s="71"/>
      <c r="E6" s="71"/>
      <c r="F6" s="71"/>
      <c r="G6" s="71"/>
    </row>
    <row r="7" spans="1:8" ht="13.15" customHeight="1" x14ac:dyDescent="0.2">
      <c r="A7" s="79" t="s">
        <v>44</v>
      </c>
      <c r="B7" s="67" t="s">
        <v>45</v>
      </c>
      <c r="C7" s="81" t="s">
        <v>50</v>
      </c>
      <c r="D7" s="67" t="s">
        <v>4</v>
      </c>
      <c r="E7" s="67"/>
      <c r="F7" s="83" t="s">
        <v>112</v>
      </c>
      <c r="G7" s="69" t="s">
        <v>113</v>
      </c>
    </row>
    <row r="8" spans="1:8" ht="12.75" thickBot="1" x14ac:dyDescent="0.25">
      <c r="A8" s="80"/>
      <c r="B8" s="68"/>
      <c r="C8" s="68"/>
      <c r="D8" s="68"/>
      <c r="E8" s="68"/>
      <c r="F8" s="91"/>
      <c r="G8" s="70"/>
    </row>
    <row r="9" spans="1:8" x14ac:dyDescent="0.2">
      <c r="A9" s="79" t="str">
        <f>PLANILHA!A9</f>
        <v>1.1</v>
      </c>
      <c r="B9" s="93" t="str">
        <f>PLANILHA!B9</f>
        <v>ESQUADRIAS</v>
      </c>
      <c r="C9" s="95">
        <f>SUM(PLANILHA!H11)</f>
        <v>850.84875524119866</v>
      </c>
      <c r="D9" s="89">
        <f>C9/$C$25</f>
        <v>7.1113617410906603E-3</v>
      </c>
      <c r="E9" s="50" t="s">
        <v>4</v>
      </c>
      <c r="F9" s="47">
        <v>1</v>
      </c>
      <c r="G9" s="51"/>
      <c r="H9" s="44"/>
    </row>
    <row r="10" spans="1:8" ht="12.75" thickBot="1" x14ac:dyDescent="0.25">
      <c r="A10" s="92"/>
      <c r="B10" s="94"/>
      <c r="C10" s="96"/>
      <c r="D10" s="90"/>
      <c r="E10" s="53" t="s">
        <v>46</v>
      </c>
      <c r="F10" s="49">
        <f>$C$9*F9</f>
        <v>850.84875524119866</v>
      </c>
      <c r="G10" s="54"/>
    </row>
    <row r="11" spans="1:8" x14ac:dyDescent="0.2">
      <c r="A11" s="73" t="str">
        <f>PLANILHA!A12</f>
        <v>1.2</v>
      </c>
      <c r="B11" s="75" t="str">
        <f>PLANILHA!B12</f>
        <v>REVESTIMENTO DE PAREDE</v>
      </c>
      <c r="C11" s="77">
        <f>SUM(PLANILHA!H13:H14)</f>
        <v>2370.6924675193013</v>
      </c>
      <c r="D11" s="89">
        <f t="shared" ref="D11" si="0">C11/$C$25</f>
        <v>1.9814158050486214E-2</v>
      </c>
      <c r="E11" s="50" t="s">
        <v>4</v>
      </c>
      <c r="F11" s="47">
        <v>1</v>
      </c>
      <c r="G11" s="51"/>
      <c r="H11" s="44"/>
    </row>
    <row r="12" spans="1:8" ht="12.75" thickBot="1" x14ac:dyDescent="0.25">
      <c r="A12" s="74"/>
      <c r="B12" s="76"/>
      <c r="C12" s="78"/>
      <c r="D12" s="90"/>
      <c r="E12" s="53" t="s">
        <v>46</v>
      </c>
      <c r="F12" s="49">
        <f>$C$11*F11</f>
        <v>2370.6924675193013</v>
      </c>
      <c r="G12" s="54"/>
    </row>
    <row r="13" spans="1:8" x14ac:dyDescent="0.2">
      <c r="A13" s="73" t="str">
        <f>PLANILHA!A15</f>
        <v>1.3</v>
      </c>
      <c r="B13" s="75" t="str">
        <f>PLANILHA!B15</f>
        <v>PAVIMENTAÇÃO</v>
      </c>
      <c r="C13" s="77">
        <f>SUM(PLANILHA!H16:H17)</f>
        <v>18007.521577924366</v>
      </c>
      <c r="D13" s="89">
        <f t="shared" ref="D13" si="1">C13/$C$25</f>
        <v>0.15050618480932484</v>
      </c>
      <c r="E13" s="50" t="s">
        <v>4</v>
      </c>
      <c r="F13" s="47">
        <v>0.5</v>
      </c>
      <c r="G13" s="56">
        <v>0.5</v>
      </c>
      <c r="H13" s="44"/>
    </row>
    <row r="14" spans="1:8" ht="12.75" thickBot="1" x14ac:dyDescent="0.25">
      <c r="A14" s="74"/>
      <c r="B14" s="76"/>
      <c r="C14" s="78"/>
      <c r="D14" s="90"/>
      <c r="E14" s="53" t="s">
        <v>46</v>
      </c>
      <c r="F14" s="49">
        <f>$C$13*F13</f>
        <v>9003.7607889621831</v>
      </c>
      <c r="G14" s="57">
        <f>$C$13*G13</f>
        <v>9003.7607889621831</v>
      </c>
    </row>
    <row r="15" spans="1:8" x14ac:dyDescent="0.2">
      <c r="A15" s="73" t="str">
        <f>PLANILHA!A18</f>
        <v>1.4</v>
      </c>
      <c r="B15" s="75" t="str">
        <f>PLANILHA!B18</f>
        <v>PINTURA</v>
      </c>
      <c r="C15" s="77">
        <f>SUM(PLANILHA!H19:H25)</f>
        <v>26098.778448938694</v>
      </c>
      <c r="D15" s="89">
        <f t="shared" ref="D15" si="2">C15/$C$25</f>
        <v>0.21813260395306186</v>
      </c>
      <c r="E15" s="50" t="s">
        <v>4</v>
      </c>
      <c r="F15" s="47">
        <v>0.25</v>
      </c>
      <c r="G15" s="56">
        <v>0.75</v>
      </c>
      <c r="H15" s="44"/>
    </row>
    <row r="16" spans="1:8" ht="12.75" thickBot="1" x14ac:dyDescent="0.25">
      <c r="A16" s="74"/>
      <c r="B16" s="76"/>
      <c r="C16" s="78"/>
      <c r="D16" s="90"/>
      <c r="E16" s="53" t="s">
        <v>46</v>
      </c>
      <c r="F16" s="49">
        <f>$C$15*F15</f>
        <v>6524.6946122346735</v>
      </c>
      <c r="G16" s="57">
        <f>$C$15*G15</f>
        <v>19574.08383670402</v>
      </c>
    </row>
    <row r="17" spans="1:8" x14ac:dyDescent="0.2">
      <c r="A17" s="73" t="str">
        <f>PLANILHA!A26</f>
        <v>1.5</v>
      </c>
      <c r="B17" s="75" t="str">
        <f>PLANILHA!B26</f>
        <v>DRENAGEM PLUVIAL</v>
      </c>
      <c r="C17" s="77">
        <f>SUM(PLANILHA!H27:H30)</f>
        <v>10505.919255183093</v>
      </c>
      <c r="D17" s="89">
        <f t="shared" ref="D17" si="3">C17/$C$25</f>
        <v>8.7808076095871518E-2</v>
      </c>
      <c r="E17" s="50" t="s">
        <v>4</v>
      </c>
      <c r="F17" s="47">
        <v>0.75</v>
      </c>
      <c r="G17" s="56">
        <v>0.25</v>
      </c>
      <c r="H17" s="44"/>
    </row>
    <row r="18" spans="1:8" ht="12.75" thickBot="1" x14ac:dyDescent="0.25">
      <c r="A18" s="74"/>
      <c r="B18" s="76"/>
      <c r="C18" s="78"/>
      <c r="D18" s="90"/>
      <c r="E18" s="53" t="s">
        <v>46</v>
      </c>
      <c r="F18" s="49">
        <f>$C$17*F17</f>
        <v>7879.4394413873197</v>
      </c>
      <c r="G18" s="57">
        <f>$C$17*G17</f>
        <v>2626.4798137957732</v>
      </c>
    </row>
    <row r="19" spans="1:8" x14ac:dyDescent="0.2">
      <c r="A19" s="73" t="str">
        <f>PLANILHA!A31</f>
        <v>1.6</v>
      </c>
      <c r="B19" s="75" t="str">
        <f>PLANILHA!B31</f>
        <v>PREVENÇÃO DE COMBATE A INCÊNDIO</v>
      </c>
      <c r="C19" s="77">
        <f>SUM(PLANILHA!H32:H35)</f>
        <v>2024.3603463271959</v>
      </c>
      <c r="D19" s="89">
        <f t="shared" ref="D19" si="4">C19/$C$25</f>
        <v>1.6919527270121342E-2</v>
      </c>
      <c r="E19" s="50" t="s">
        <v>4</v>
      </c>
      <c r="F19" s="58"/>
      <c r="G19" s="56">
        <v>1</v>
      </c>
      <c r="H19" s="44"/>
    </row>
    <row r="20" spans="1:8" ht="12.75" thickBot="1" x14ac:dyDescent="0.25">
      <c r="A20" s="74"/>
      <c r="B20" s="76"/>
      <c r="C20" s="78"/>
      <c r="D20" s="90"/>
      <c r="E20" s="53" t="s">
        <v>46</v>
      </c>
      <c r="F20" s="59"/>
      <c r="G20" s="57">
        <f>$C$19*G19</f>
        <v>2024.3603463271959</v>
      </c>
    </row>
    <row r="21" spans="1:8" x14ac:dyDescent="0.2">
      <c r="A21" s="73" t="str">
        <f>PLANILHA!A36</f>
        <v>1.7</v>
      </c>
      <c r="B21" s="75" t="str">
        <f>PLANILHA!B36</f>
        <v>SERVIÇOS FINAIS</v>
      </c>
      <c r="C21" s="77">
        <f>SUM(PLANILHA!H37:H38)</f>
        <v>54607.171334518818</v>
      </c>
      <c r="D21" s="89">
        <f t="shared" ref="D21" si="5">C21/$C$25</f>
        <v>0.45640467430359644</v>
      </c>
      <c r="E21" s="50" t="s">
        <v>4</v>
      </c>
      <c r="F21" s="58">
        <v>0.5</v>
      </c>
      <c r="G21" s="51">
        <v>0.5</v>
      </c>
      <c r="H21" s="44"/>
    </row>
    <row r="22" spans="1:8" ht="12.75" thickBot="1" x14ac:dyDescent="0.25">
      <c r="A22" s="74"/>
      <c r="B22" s="76"/>
      <c r="C22" s="78"/>
      <c r="D22" s="90"/>
      <c r="E22" s="53" t="s">
        <v>46</v>
      </c>
      <c r="F22" s="60">
        <f>C21*$F$21</f>
        <v>27303.585667259409</v>
      </c>
      <c r="G22" s="55">
        <f>C21*$G$21</f>
        <v>27303.585667259409</v>
      </c>
    </row>
    <row r="23" spans="1:8" x14ac:dyDescent="0.2">
      <c r="A23" s="73" t="str">
        <f>PLANILHA!A39</f>
        <v>1.8</v>
      </c>
      <c r="B23" s="75" t="str">
        <f>PLANILHA!B39</f>
        <v>EQUIPAMENTOS</v>
      </c>
      <c r="C23" s="77">
        <f>SUM(PLANILHA!H40)</f>
        <v>5181.0971021892883</v>
      </c>
      <c r="D23" s="89">
        <f t="shared" ref="D23" si="6">C23/$C$25</f>
        <v>4.33034137764471E-2</v>
      </c>
      <c r="E23" s="50" t="s">
        <v>4</v>
      </c>
      <c r="F23" s="58"/>
      <c r="G23" s="51">
        <v>1</v>
      </c>
      <c r="H23" s="44"/>
    </row>
    <row r="24" spans="1:8" ht="12.75" thickBot="1" x14ac:dyDescent="0.25">
      <c r="A24" s="74"/>
      <c r="B24" s="76"/>
      <c r="C24" s="78"/>
      <c r="D24" s="90"/>
      <c r="E24" s="53" t="s">
        <v>46</v>
      </c>
      <c r="F24" s="60"/>
      <c r="G24" s="55">
        <f>C23*$G$23</f>
        <v>5181.0971021892883</v>
      </c>
    </row>
    <row r="25" spans="1:8" x14ac:dyDescent="0.2">
      <c r="A25" s="82" t="s">
        <v>47</v>
      </c>
      <c r="B25" s="83"/>
      <c r="C25" s="88">
        <f>SUM(C9:C24)</f>
        <v>119646.38928784196</v>
      </c>
      <c r="D25" s="47" t="s">
        <v>114</v>
      </c>
      <c r="E25" s="61" t="s">
        <v>4</v>
      </c>
      <c r="F25" s="47">
        <f>F27/$C$25</f>
        <v>0.45077015740820664</v>
      </c>
      <c r="G25" s="56">
        <f>G27/$C$25</f>
        <v>1</v>
      </c>
    </row>
    <row r="26" spans="1:8" x14ac:dyDescent="0.2">
      <c r="A26" s="84"/>
      <c r="B26" s="85"/>
      <c r="C26" s="85"/>
      <c r="D26" s="43" t="s">
        <v>48</v>
      </c>
      <c r="E26" s="42" t="s">
        <v>46</v>
      </c>
      <c r="F26" s="48">
        <f>F10+F12+F14+F16+F18+F20+F22+F24</f>
        <v>53933.021732604087</v>
      </c>
      <c r="G26" s="62">
        <f>G10+G12+G14+G16+G18+G20+G22+G24</f>
        <v>65713.36755523787</v>
      </c>
    </row>
    <row r="27" spans="1:8" ht="12.75" thickBot="1" x14ac:dyDescent="0.25">
      <c r="A27" s="86"/>
      <c r="B27" s="87"/>
      <c r="C27" s="87"/>
      <c r="D27" s="59" t="s">
        <v>49</v>
      </c>
      <c r="E27" s="52" t="s">
        <v>46</v>
      </c>
      <c r="F27" s="60">
        <f>F26</f>
        <v>53933.021732604087</v>
      </c>
      <c r="G27" s="55">
        <f t="shared" ref="G27" si="7">F27+G26</f>
        <v>119646.38928784196</v>
      </c>
    </row>
  </sheetData>
  <mergeCells count="45">
    <mergeCell ref="A23:A24"/>
    <mergeCell ref="B23:B24"/>
    <mergeCell ref="C23:C24"/>
    <mergeCell ref="D23:D24"/>
    <mergeCell ref="F7:F8"/>
    <mergeCell ref="D21:D22"/>
    <mergeCell ref="C19:C20"/>
    <mergeCell ref="A13:A14"/>
    <mergeCell ref="B13:B14"/>
    <mergeCell ref="C13:C14"/>
    <mergeCell ref="A15:A16"/>
    <mergeCell ref="B15:B16"/>
    <mergeCell ref="C15:C16"/>
    <mergeCell ref="A9:A10"/>
    <mergeCell ref="B9:B10"/>
    <mergeCell ref="C9:C10"/>
    <mergeCell ref="A25:B27"/>
    <mergeCell ref="C25:C27"/>
    <mergeCell ref="D9:D10"/>
    <mergeCell ref="D11:D12"/>
    <mergeCell ref="D13:D14"/>
    <mergeCell ref="D15:D16"/>
    <mergeCell ref="D17:D18"/>
    <mergeCell ref="D19:D20"/>
    <mergeCell ref="A21:A22"/>
    <mergeCell ref="B21:B22"/>
    <mergeCell ref="C21:C22"/>
    <mergeCell ref="A17:A18"/>
    <mergeCell ref="B17:B18"/>
    <mergeCell ref="C17:C18"/>
    <mergeCell ref="A19:A20"/>
    <mergeCell ref="B19:B20"/>
    <mergeCell ref="A11:A12"/>
    <mergeCell ref="B11:B12"/>
    <mergeCell ref="C11:C12"/>
    <mergeCell ref="A7:A8"/>
    <mergeCell ref="B7:B8"/>
    <mergeCell ref="C7:C8"/>
    <mergeCell ref="A2:D2"/>
    <mergeCell ref="D7:D8"/>
    <mergeCell ref="E7:E8"/>
    <mergeCell ref="G7:G8"/>
    <mergeCell ref="A6:G6"/>
    <mergeCell ref="A3:E3"/>
    <mergeCell ref="A4:E4"/>
  </mergeCells>
  <phoneticPr fontId="3" type="noConversion"/>
  <printOptions horizontalCentered="1"/>
  <pageMargins left="0.11811023622047245" right="0.11811023622047245" top="1.2204724409448819" bottom="0.78740157480314965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PLANILHA</vt:lpstr>
      <vt:lpstr>CRONOGRAMA</vt:lpstr>
      <vt:lpstr>PLANILHA!Area_de_impressao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Orçamentária Largo da estação - Etapa01 - VALDEIR e RICARDO_27.12.22_impressão atualizada para licitação.xlsx</dc:title>
  <dc:creator>Cliente Chipset</dc:creator>
  <cp:lastModifiedBy>User12549</cp:lastModifiedBy>
  <cp:lastPrinted>2025-02-05T13:13:11Z</cp:lastPrinted>
  <dcterms:created xsi:type="dcterms:W3CDTF">2023-01-27T02:03:21Z</dcterms:created>
  <dcterms:modified xsi:type="dcterms:W3CDTF">2025-02-11T08:23:45Z</dcterms:modified>
</cp:coreProperties>
</file>