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FD591D95-43AC-4C4E-A98B-E52F606297BF}" xr6:coauthVersionLast="47" xr6:coauthVersionMax="47" xr10:uidLastSave="{00000000-0000-0000-0000-000000000000}"/>
  <bookViews>
    <workbookView xWindow="-120" yWindow="-120" windowWidth="20730" windowHeight="11160" firstSheet="7" activeTab="12" xr2:uid="{630B02DB-3314-4FFD-9ABE-9695693C5F34}"/>
  </bookViews>
  <sheets>
    <sheet name="BM 01" sheetId="2" r:id="rId1"/>
    <sheet name="Memória 01" sheetId="3" r:id="rId2"/>
    <sheet name="BM 02" sheetId="4" r:id="rId3"/>
    <sheet name="Memória 02" sheetId="5" r:id="rId4"/>
    <sheet name="BM 03" sheetId="6" r:id="rId5"/>
    <sheet name="Memória 03" sheetId="7" r:id="rId6"/>
    <sheet name="BM 04" sheetId="8" r:id="rId7"/>
    <sheet name="Memória 04" sheetId="9" r:id="rId8"/>
    <sheet name="BM 05" sheetId="10" r:id="rId9"/>
    <sheet name="Memória 05" sheetId="11" r:id="rId10"/>
    <sheet name="BM 06" sheetId="12" r:id="rId11"/>
    <sheet name="Memória 06" sheetId="13" r:id="rId12"/>
    <sheet name="BM 07" sheetId="14" r:id="rId13"/>
    <sheet name="Memória 07" sheetId="15" r:id="rId14"/>
    <sheet name="Planilha1" sheetId="1" r:id="rId15"/>
  </sheets>
  <externalReferences>
    <externalReference r:id="rId16"/>
  </externalReferences>
  <definedNames>
    <definedName name="_xlnm.Print_Area" localSheetId="0">'BM 01'!$A$1:$Q$268</definedName>
    <definedName name="_xlnm.Print_Area" localSheetId="2">'BM 02'!$A$1:$Q$268</definedName>
    <definedName name="_xlnm.Print_Area" localSheetId="4">'BM 03'!$A$1:$Q$268</definedName>
    <definedName name="_xlnm.Print_Area" localSheetId="6">'BM 04'!$A$1:$Q$268</definedName>
    <definedName name="_xlnm.Print_Area" localSheetId="8">'BM 05'!$A$1:$Q$268</definedName>
    <definedName name="_xlnm.Print_Area" localSheetId="10">'BM 06'!$A$1:$Q$268</definedName>
    <definedName name="_xlnm.Print_Area" localSheetId="12">'BM 07'!$A$1:$Q$268</definedName>
    <definedName name="_xlnm.Print_Area" localSheetId="1">'Memória 01'!$A$1:$D$266</definedName>
    <definedName name="_xlnm.Print_Area" localSheetId="3">'Memória 02'!$A$1:$D$266</definedName>
    <definedName name="_xlnm.Print_Area" localSheetId="5">'Memória 03'!$A$1:$D$266</definedName>
    <definedName name="_xlnm.Print_Area" localSheetId="7">'Memória 04'!$A$1:$D$266</definedName>
    <definedName name="_xlnm.Print_Area" localSheetId="9">'Memória 05'!$A$1:$D$266</definedName>
    <definedName name="_xlnm.Print_Area" localSheetId="11">'Memória 06'!$A$1:$D$266</definedName>
    <definedName name="_xlnm.Print_Area" localSheetId="13">'Memória 07'!$A$1:$D$266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6" i="15" l="1"/>
  <c r="E245" i="15"/>
  <c r="F243" i="15"/>
  <c r="F239" i="15"/>
  <c r="H238" i="15"/>
  <c r="G238" i="15"/>
  <c r="F238" i="15"/>
  <c r="E225" i="15"/>
  <c r="F224" i="15"/>
  <c r="G212" i="15"/>
  <c r="F212" i="15"/>
  <c r="G176" i="15"/>
  <c r="G175" i="15"/>
  <c r="E157" i="15"/>
  <c r="E149" i="15"/>
  <c r="E144" i="15"/>
  <c r="F142" i="15"/>
  <c r="E79" i="15"/>
  <c r="G70" i="15"/>
  <c r="I70" i="15" s="1"/>
  <c r="F70" i="15"/>
  <c r="O267" i="14"/>
  <c r="L267" i="14"/>
  <c r="K267" i="14"/>
  <c r="L266" i="14"/>
  <c r="K266" i="14"/>
  <c r="I266" i="14"/>
  <c r="F266" i="14"/>
  <c r="L265" i="14"/>
  <c r="O265" i="14" s="1"/>
  <c r="K265" i="14"/>
  <c r="I265" i="14"/>
  <c r="F265" i="14"/>
  <c r="P264" i="14"/>
  <c r="N264" i="14"/>
  <c r="M264" i="14"/>
  <c r="L264" i="14"/>
  <c r="K264" i="14"/>
  <c r="J264" i="14"/>
  <c r="I264" i="14"/>
  <c r="F264" i="14"/>
  <c r="L263" i="14"/>
  <c r="K263" i="14"/>
  <c r="I263" i="14"/>
  <c r="O262" i="14"/>
  <c r="N262" i="14"/>
  <c r="L262" i="14"/>
  <c r="K262" i="14"/>
  <c r="J262" i="14"/>
  <c r="I262" i="14"/>
  <c r="F262" i="14"/>
  <c r="P261" i="14"/>
  <c r="N261" i="14"/>
  <c r="M261" i="14"/>
  <c r="L261" i="14"/>
  <c r="K261" i="14"/>
  <c r="J261" i="14"/>
  <c r="I261" i="14"/>
  <c r="F261" i="14"/>
  <c r="O260" i="14"/>
  <c r="L260" i="14"/>
  <c r="K260" i="14"/>
  <c r="J260" i="14"/>
  <c r="I260" i="14"/>
  <c r="F260" i="14"/>
  <c r="L259" i="14"/>
  <c r="K259" i="14"/>
  <c r="I259" i="14"/>
  <c r="L258" i="14"/>
  <c r="K258" i="14"/>
  <c r="I258" i="14"/>
  <c r="F258" i="14"/>
  <c r="L257" i="14"/>
  <c r="K257" i="14"/>
  <c r="I257" i="14"/>
  <c r="F257" i="14"/>
  <c r="P256" i="14"/>
  <c r="N256" i="14"/>
  <c r="M256" i="14"/>
  <c r="L256" i="14"/>
  <c r="K256" i="14"/>
  <c r="J256" i="14"/>
  <c r="Q256" i="14" s="1"/>
  <c r="I256" i="14"/>
  <c r="F256" i="14"/>
  <c r="O255" i="14"/>
  <c r="L255" i="14"/>
  <c r="K255" i="14"/>
  <c r="J255" i="14"/>
  <c r="I255" i="14"/>
  <c r="F255" i="14"/>
  <c r="L254" i="14"/>
  <c r="K254" i="14"/>
  <c r="J254" i="14"/>
  <c r="I254" i="14"/>
  <c r="F254" i="14"/>
  <c r="N254" i="14" s="1"/>
  <c r="O253" i="14"/>
  <c r="L253" i="14"/>
  <c r="K253" i="14"/>
  <c r="J253" i="14"/>
  <c r="I253" i="14"/>
  <c r="F253" i="14"/>
  <c r="P252" i="14"/>
  <c r="M252" i="14"/>
  <c r="L252" i="14"/>
  <c r="K252" i="14"/>
  <c r="I252" i="14"/>
  <c r="F252" i="14"/>
  <c r="L251" i="14"/>
  <c r="O251" i="14" s="1"/>
  <c r="K251" i="14"/>
  <c r="I251" i="14"/>
  <c r="F251" i="14"/>
  <c r="J251" i="14" s="1"/>
  <c r="L250" i="14"/>
  <c r="K250" i="14"/>
  <c r="I250" i="14"/>
  <c r="F250" i="14"/>
  <c r="J250" i="14" s="1"/>
  <c r="O249" i="14"/>
  <c r="N249" i="14"/>
  <c r="L249" i="14"/>
  <c r="K249" i="14"/>
  <c r="J249" i="14"/>
  <c r="I249" i="14"/>
  <c r="F249" i="14"/>
  <c r="P248" i="14"/>
  <c r="N248" i="14"/>
  <c r="M248" i="14"/>
  <c r="L248" i="14"/>
  <c r="K248" i="14"/>
  <c r="J248" i="14"/>
  <c r="I248" i="14"/>
  <c r="F248" i="14"/>
  <c r="O247" i="14"/>
  <c r="L247" i="14"/>
  <c r="K247" i="14"/>
  <c r="J247" i="14"/>
  <c r="I247" i="14"/>
  <c r="F247" i="14"/>
  <c r="L246" i="14"/>
  <c r="K246" i="14"/>
  <c r="M245" i="14"/>
  <c r="L245" i="14"/>
  <c r="K245" i="14"/>
  <c r="I245" i="14"/>
  <c r="F245" i="14"/>
  <c r="N245" i="14" s="1"/>
  <c r="O244" i="14"/>
  <c r="N244" i="14"/>
  <c r="M244" i="14"/>
  <c r="P244" i="14" s="1"/>
  <c r="Q244" i="14" s="1"/>
  <c r="L244" i="14"/>
  <c r="K244" i="14"/>
  <c r="J244" i="14"/>
  <c r="I244" i="14"/>
  <c r="F244" i="14"/>
  <c r="L243" i="14"/>
  <c r="K243" i="14"/>
  <c r="I243" i="14"/>
  <c r="F243" i="14"/>
  <c r="O242" i="14"/>
  <c r="N242" i="14"/>
  <c r="L242" i="14"/>
  <c r="K242" i="14"/>
  <c r="M242" i="14" s="1"/>
  <c r="P242" i="14" s="1"/>
  <c r="J242" i="14"/>
  <c r="Q242" i="14" s="1"/>
  <c r="I242" i="14"/>
  <c r="F242" i="14"/>
  <c r="L241" i="14"/>
  <c r="O241" i="14" s="1"/>
  <c r="K241" i="14"/>
  <c r="I241" i="14"/>
  <c r="F241" i="14"/>
  <c r="J241" i="14" s="1"/>
  <c r="L240" i="14"/>
  <c r="K240" i="14"/>
  <c r="F240" i="14"/>
  <c r="O240" i="14" s="1"/>
  <c r="O239" i="14"/>
  <c r="M239" i="14"/>
  <c r="P239" i="14" s="1"/>
  <c r="L239" i="14"/>
  <c r="K239" i="14"/>
  <c r="N239" i="14" s="1"/>
  <c r="J239" i="14"/>
  <c r="I239" i="14"/>
  <c r="F239" i="14"/>
  <c r="L238" i="14"/>
  <c r="O238" i="14" s="1"/>
  <c r="K238" i="14"/>
  <c r="I238" i="14"/>
  <c r="F238" i="14"/>
  <c r="J238" i="14" s="1"/>
  <c r="L237" i="14"/>
  <c r="K237" i="14"/>
  <c r="N236" i="14"/>
  <c r="L236" i="14"/>
  <c r="K236" i="14"/>
  <c r="J236" i="14"/>
  <c r="I236" i="14"/>
  <c r="F236" i="14"/>
  <c r="L235" i="14"/>
  <c r="K235" i="14"/>
  <c r="I235" i="14"/>
  <c r="F235" i="14"/>
  <c r="J235" i="14" s="1"/>
  <c r="P234" i="14"/>
  <c r="N234" i="14"/>
  <c r="M234" i="14"/>
  <c r="L234" i="14"/>
  <c r="K234" i="14"/>
  <c r="J234" i="14"/>
  <c r="I234" i="14"/>
  <c r="F234" i="14"/>
  <c r="O233" i="14"/>
  <c r="L233" i="14"/>
  <c r="K233" i="14"/>
  <c r="J233" i="14"/>
  <c r="I233" i="14"/>
  <c r="F233" i="14"/>
  <c r="L232" i="14"/>
  <c r="K232" i="14"/>
  <c r="I232" i="14"/>
  <c r="F232" i="14"/>
  <c r="J232" i="14" s="1"/>
  <c r="L231" i="14"/>
  <c r="K231" i="14"/>
  <c r="I231" i="14"/>
  <c r="F231" i="14"/>
  <c r="J231" i="14" s="1"/>
  <c r="L230" i="14"/>
  <c r="K230" i="14"/>
  <c r="I230" i="14"/>
  <c r="I218" i="14" s="1"/>
  <c r="F230" i="14"/>
  <c r="L229" i="14"/>
  <c r="O229" i="14" s="1"/>
  <c r="K229" i="14"/>
  <c r="I229" i="14"/>
  <c r="F229" i="14"/>
  <c r="J229" i="14" s="1"/>
  <c r="L228" i="14"/>
  <c r="O228" i="14" s="1"/>
  <c r="K228" i="14"/>
  <c r="I228" i="14"/>
  <c r="F228" i="14"/>
  <c r="L227" i="14"/>
  <c r="O227" i="14" s="1"/>
  <c r="K227" i="14"/>
  <c r="I227" i="14"/>
  <c r="F227" i="14"/>
  <c r="P226" i="14"/>
  <c r="N226" i="14"/>
  <c r="M226" i="14"/>
  <c r="L226" i="14"/>
  <c r="K226" i="14"/>
  <c r="J226" i="14"/>
  <c r="I226" i="14"/>
  <c r="F226" i="14"/>
  <c r="O225" i="14"/>
  <c r="L225" i="14"/>
  <c r="K225" i="14"/>
  <c r="J225" i="14"/>
  <c r="I225" i="14"/>
  <c r="F225" i="14"/>
  <c r="L224" i="14"/>
  <c r="K224" i="14"/>
  <c r="J224" i="14"/>
  <c r="I224" i="14"/>
  <c r="F224" i="14"/>
  <c r="N224" i="14" s="1"/>
  <c r="O223" i="14"/>
  <c r="L223" i="14"/>
  <c r="K223" i="14"/>
  <c r="J223" i="14"/>
  <c r="I223" i="14"/>
  <c r="F223" i="14"/>
  <c r="M222" i="14"/>
  <c r="L222" i="14"/>
  <c r="K222" i="14"/>
  <c r="I222" i="14"/>
  <c r="F222" i="14"/>
  <c r="L221" i="14"/>
  <c r="K221" i="14"/>
  <c r="M221" i="14" s="1"/>
  <c r="I221" i="14"/>
  <c r="F221" i="14"/>
  <c r="J221" i="14" s="1"/>
  <c r="L220" i="14"/>
  <c r="K220" i="14"/>
  <c r="I220" i="14"/>
  <c r="F220" i="14"/>
  <c r="O219" i="14"/>
  <c r="N219" i="14"/>
  <c r="L219" i="14"/>
  <c r="K219" i="14"/>
  <c r="J219" i="14"/>
  <c r="I219" i="14"/>
  <c r="F219" i="14"/>
  <c r="L218" i="14"/>
  <c r="K218" i="14"/>
  <c r="L217" i="14"/>
  <c r="K217" i="14"/>
  <c r="I217" i="14"/>
  <c r="F217" i="14"/>
  <c r="L216" i="14"/>
  <c r="O216" i="14" s="1"/>
  <c r="K216" i="14"/>
  <c r="I216" i="14"/>
  <c r="F216" i="14"/>
  <c r="J216" i="14" s="1"/>
  <c r="L215" i="14"/>
  <c r="O215" i="14" s="1"/>
  <c r="K215" i="14"/>
  <c r="I215" i="14"/>
  <c r="F215" i="14"/>
  <c r="L214" i="14"/>
  <c r="K214" i="14"/>
  <c r="I214" i="14"/>
  <c r="F214" i="14"/>
  <c r="P213" i="14"/>
  <c r="N213" i="14"/>
  <c r="M213" i="14"/>
  <c r="L213" i="14"/>
  <c r="K213" i="14"/>
  <c r="J213" i="14"/>
  <c r="I213" i="14"/>
  <c r="F213" i="14"/>
  <c r="O212" i="14"/>
  <c r="L212" i="14"/>
  <c r="K212" i="14"/>
  <c r="J212" i="14"/>
  <c r="I212" i="14"/>
  <c r="F212" i="14"/>
  <c r="L211" i="14"/>
  <c r="O211" i="14" s="1"/>
  <c r="K211" i="14"/>
  <c r="I211" i="14"/>
  <c r="F211" i="14"/>
  <c r="J211" i="14" s="1"/>
  <c r="O210" i="14"/>
  <c r="M210" i="14"/>
  <c r="P210" i="14" s="1"/>
  <c r="Q210" i="14" s="1"/>
  <c r="L210" i="14"/>
  <c r="K210" i="14"/>
  <c r="N210" i="14" s="1"/>
  <c r="J210" i="14"/>
  <c r="I210" i="14"/>
  <c r="F210" i="14"/>
  <c r="O209" i="14"/>
  <c r="M209" i="14"/>
  <c r="L209" i="14"/>
  <c r="K209" i="14"/>
  <c r="I209" i="14"/>
  <c r="F209" i="14"/>
  <c r="J209" i="14" s="1"/>
  <c r="O208" i="14"/>
  <c r="N208" i="14"/>
  <c r="M208" i="14"/>
  <c r="P208" i="14" s="1"/>
  <c r="L208" i="14"/>
  <c r="K208" i="14"/>
  <c r="J208" i="14"/>
  <c r="Q208" i="14" s="1"/>
  <c r="I208" i="14"/>
  <c r="F208" i="14"/>
  <c r="M207" i="14"/>
  <c r="L207" i="14"/>
  <c r="K207" i="14"/>
  <c r="I207" i="14"/>
  <c r="F207" i="14"/>
  <c r="O206" i="14"/>
  <c r="N206" i="14"/>
  <c r="M206" i="14"/>
  <c r="P206" i="14" s="1"/>
  <c r="L206" i="14"/>
  <c r="K206" i="14"/>
  <c r="J206" i="14"/>
  <c r="I206" i="14"/>
  <c r="F206" i="14"/>
  <c r="O205" i="14"/>
  <c r="L205" i="14"/>
  <c r="K205" i="14"/>
  <c r="I205" i="14"/>
  <c r="F205" i="14"/>
  <c r="J205" i="14" s="1"/>
  <c r="O204" i="14"/>
  <c r="L204" i="14"/>
  <c r="K204" i="14"/>
  <c r="J204" i="14"/>
  <c r="I204" i="14"/>
  <c r="F204" i="14"/>
  <c r="L203" i="14"/>
  <c r="O203" i="14" s="1"/>
  <c r="K203" i="14"/>
  <c r="I203" i="14"/>
  <c r="F203" i="14"/>
  <c r="J203" i="14" s="1"/>
  <c r="O202" i="14"/>
  <c r="L202" i="14"/>
  <c r="K202" i="14"/>
  <c r="J202" i="14"/>
  <c r="I202" i="14"/>
  <c r="F202" i="14"/>
  <c r="O201" i="14"/>
  <c r="L201" i="14"/>
  <c r="M201" i="14" s="1"/>
  <c r="P201" i="14" s="1"/>
  <c r="Q201" i="14" s="1"/>
  <c r="K201" i="14"/>
  <c r="I201" i="14"/>
  <c r="F201" i="14"/>
  <c r="J201" i="14" s="1"/>
  <c r="Q200" i="14"/>
  <c r="O200" i="14"/>
  <c r="N200" i="14"/>
  <c r="M200" i="14"/>
  <c r="P200" i="14" s="1"/>
  <c r="L200" i="14"/>
  <c r="K200" i="14"/>
  <c r="L199" i="14"/>
  <c r="K199" i="14"/>
  <c r="I199" i="14"/>
  <c r="F199" i="14"/>
  <c r="L198" i="14"/>
  <c r="O198" i="14" s="1"/>
  <c r="K198" i="14"/>
  <c r="J198" i="14"/>
  <c r="I198" i="14"/>
  <c r="F198" i="14"/>
  <c r="L197" i="14"/>
  <c r="O197" i="14" s="1"/>
  <c r="K197" i="14"/>
  <c r="I197" i="14"/>
  <c r="F197" i="14"/>
  <c r="L196" i="14"/>
  <c r="O196" i="14" s="1"/>
  <c r="K196" i="14"/>
  <c r="I196" i="14"/>
  <c r="F196" i="14"/>
  <c r="J196" i="14" s="1"/>
  <c r="L195" i="14"/>
  <c r="K195" i="14"/>
  <c r="I195" i="14"/>
  <c r="F195" i="14"/>
  <c r="O194" i="14"/>
  <c r="L194" i="14"/>
  <c r="K194" i="14"/>
  <c r="J194" i="14"/>
  <c r="I194" i="14"/>
  <c r="F194" i="14"/>
  <c r="N194" i="14" s="1"/>
  <c r="P193" i="14"/>
  <c r="N193" i="14"/>
  <c r="M193" i="14"/>
  <c r="L193" i="14"/>
  <c r="K193" i="14"/>
  <c r="J193" i="14"/>
  <c r="Q193" i="14" s="1"/>
  <c r="I193" i="14"/>
  <c r="F193" i="14"/>
  <c r="O192" i="14"/>
  <c r="L192" i="14"/>
  <c r="K192" i="14"/>
  <c r="J192" i="14"/>
  <c r="I192" i="14"/>
  <c r="F192" i="14"/>
  <c r="L191" i="14"/>
  <c r="K191" i="14"/>
  <c r="J191" i="14"/>
  <c r="I191" i="14"/>
  <c r="F191" i="14"/>
  <c r="N191" i="14" s="1"/>
  <c r="O190" i="14"/>
  <c r="L190" i="14"/>
  <c r="K190" i="14"/>
  <c r="J190" i="14"/>
  <c r="I190" i="14"/>
  <c r="F190" i="14"/>
  <c r="M189" i="14"/>
  <c r="L189" i="14"/>
  <c r="K189" i="14"/>
  <c r="I189" i="14"/>
  <c r="F189" i="14"/>
  <c r="L188" i="14"/>
  <c r="O188" i="14" s="1"/>
  <c r="K188" i="14"/>
  <c r="I188" i="14"/>
  <c r="F188" i="14"/>
  <c r="J188" i="14" s="1"/>
  <c r="N187" i="14"/>
  <c r="L187" i="14"/>
  <c r="K187" i="14"/>
  <c r="J187" i="14"/>
  <c r="I187" i="14"/>
  <c r="F187" i="14"/>
  <c r="O186" i="14"/>
  <c r="N186" i="14"/>
  <c r="L186" i="14"/>
  <c r="K186" i="14"/>
  <c r="J186" i="14"/>
  <c r="I186" i="14"/>
  <c r="F186" i="14"/>
  <c r="N185" i="14"/>
  <c r="M185" i="14"/>
  <c r="P185" i="14" s="1"/>
  <c r="L185" i="14"/>
  <c r="K185" i="14"/>
  <c r="J185" i="14"/>
  <c r="I185" i="14"/>
  <c r="F185" i="14"/>
  <c r="O184" i="14"/>
  <c r="N184" i="14"/>
  <c r="L184" i="14"/>
  <c r="K184" i="14"/>
  <c r="M184" i="14" s="1"/>
  <c r="P184" i="14" s="1"/>
  <c r="J184" i="14"/>
  <c r="I184" i="14"/>
  <c r="F184" i="14"/>
  <c r="N183" i="14"/>
  <c r="L183" i="14"/>
  <c r="K183" i="14"/>
  <c r="J183" i="14"/>
  <c r="I183" i="14"/>
  <c r="F183" i="14"/>
  <c r="L182" i="14"/>
  <c r="K182" i="14"/>
  <c r="I182" i="14"/>
  <c r="F182" i="14"/>
  <c r="J182" i="14" s="1"/>
  <c r="M181" i="14"/>
  <c r="L181" i="14"/>
  <c r="K181" i="14"/>
  <c r="I181" i="14"/>
  <c r="F181" i="14"/>
  <c r="L180" i="14"/>
  <c r="O180" i="14" s="1"/>
  <c r="K180" i="14"/>
  <c r="I180" i="14"/>
  <c r="F180" i="14"/>
  <c r="J180" i="14" s="1"/>
  <c r="N179" i="14"/>
  <c r="M179" i="14"/>
  <c r="P179" i="14" s="1"/>
  <c r="L179" i="14"/>
  <c r="K179" i="14"/>
  <c r="J179" i="14"/>
  <c r="I179" i="14"/>
  <c r="F179" i="14"/>
  <c r="L178" i="14"/>
  <c r="O178" i="14" s="1"/>
  <c r="K178" i="14"/>
  <c r="I178" i="14"/>
  <c r="F178" i="14"/>
  <c r="J178" i="14" s="1"/>
  <c r="N177" i="14"/>
  <c r="M177" i="14"/>
  <c r="P177" i="14" s="1"/>
  <c r="L177" i="14"/>
  <c r="K177" i="14"/>
  <c r="J177" i="14"/>
  <c r="I177" i="14"/>
  <c r="I165" i="14" s="1"/>
  <c r="F177" i="14"/>
  <c r="O176" i="14"/>
  <c r="N176" i="14"/>
  <c r="L176" i="14"/>
  <c r="K176" i="14"/>
  <c r="M176" i="14" s="1"/>
  <c r="P176" i="14" s="1"/>
  <c r="J176" i="14"/>
  <c r="I176" i="14"/>
  <c r="F176" i="14"/>
  <c r="L175" i="14"/>
  <c r="K175" i="14"/>
  <c r="I175" i="14"/>
  <c r="F175" i="14"/>
  <c r="J175" i="14" s="1"/>
  <c r="L174" i="14"/>
  <c r="K174" i="14"/>
  <c r="I174" i="14"/>
  <c r="F174" i="14"/>
  <c r="J174" i="14" s="1"/>
  <c r="L173" i="14"/>
  <c r="K173" i="14"/>
  <c r="I173" i="14"/>
  <c r="F173" i="14"/>
  <c r="L172" i="14"/>
  <c r="K172" i="14"/>
  <c r="M172" i="14" s="1"/>
  <c r="I172" i="14"/>
  <c r="F172" i="14"/>
  <c r="M171" i="14"/>
  <c r="L171" i="14"/>
  <c r="K171" i="14"/>
  <c r="I171" i="14"/>
  <c r="F171" i="14"/>
  <c r="L170" i="14"/>
  <c r="K170" i="14"/>
  <c r="I170" i="14"/>
  <c r="F170" i="14"/>
  <c r="P169" i="14"/>
  <c r="N169" i="14"/>
  <c r="M169" i="14"/>
  <c r="L169" i="14"/>
  <c r="K169" i="14"/>
  <c r="J169" i="14"/>
  <c r="I169" i="14"/>
  <c r="F169" i="14"/>
  <c r="O168" i="14"/>
  <c r="L168" i="14"/>
  <c r="K168" i="14"/>
  <c r="J168" i="14"/>
  <c r="I168" i="14"/>
  <c r="F168" i="14"/>
  <c r="L167" i="14"/>
  <c r="K167" i="14"/>
  <c r="I167" i="14"/>
  <c r="F167" i="14"/>
  <c r="L166" i="14"/>
  <c r="O166" i="14" s="1"/>
  <c r="K166" i="14"/>
  <c r="J166" i="14"/>
  <c r="I166" i="14"/>
  <c r="F166" i="14"/>
  <c r="L165" i="14"/>
  <c r="K165" i="14"/>
  <c r="P164" i="14"/>
  <c r="N164" i="14"/>
  <c r="M164" i="14"/>
  <c r="L164" i="14"/>
  <c r="K164" i="14"/>
  <c r="J164" i="14"/>
  <c r="I164" i="14"/>
  <c r="F164" i="14"/>
  <c r="O163" i="14"/>
  <c r="L163" i="14"/>
  <c r="K163" i="14"/>
  <c r="J163" i="14"/>
  <c r="I163" i="14"/>
  <c r="F163" i="14"/>
  <c r="L162" i="14"/>
  <c r="K162" i="14"/>
  <c r="I162" i="14"/>
  <c r="F162" i="14"/>
  <c r="L161" i="14"/>
  <c r="O161" i="14" s="1"/>
  <c r="K161" i="14"/>
  <c r="J161" i="14"/>
  <c r="I161" i="14"/>
  <c r="F161" i="14"/>
  <c r="L160" i="14"/>
  <c r="O160" i="14" s="1"/>
  <c r="K160" i="14"/>
  <c r="I160" i="14"/>
  <c r="F160" i="14"/>
  <c r="L159" i="14"/>
  <c r="K159" i="14"/>
  <c r="I159" i="14"/>
  <c r="F159" i="14"/>
  <c r="J159" i="14" s="1"/>
  <c r="L158" i="14"/>
  <c r="K158" i="14"/>
  <c r="I158" i="14"/>
  <c r="F158" i="14"/>
  <c r="O157" i="14"/>
  <c r="L157" i="14"/>
  <c r="K157" i="14"/>
  <c r="J157" i="14"/>
  <c r="I157" i="14"/>
  <c r="F157" i="14"/>
  <c r="N157" i="14" s="1"/>
  <c r="P156" i="14"/>
  <c r="N156" i="14"/>
  <c r="M156" i="14"/>
  <c r="L156" i="14"/>
  <c r="K156" i="14"/>
  <c r="J156" i="14"/>
  <c r="I156" i="14"/>
  <c r="F156" i="14"/>
  <c r="O155" i="14"/>
  <c r="L155" i="14"/>
  <c r="K155" i="14"/>
  <c r="J155" i="14"/>
  <c r="I155" i="14"/>
  <c r="F155" i="14"/>
  <c r="L154" i="14"/>
  <c r="K154" i="14"/>
  <c r="J154" i="14"/>
  <c r="I154" i="14"/>
  <c r="F154" i="14"/>
  <c r="N154" i="14" s="1"/>
  <c r="O153" i="14"/>
  <c r="L153" i="14"/>
  <c r="K153" i="14"/>
  <c r="J153" i="14"/>
  <c r="I153" i="14"/>
  <c r="F153" i="14"/>
  <c r="M152" i="14"/>
  <c r="P152" i="14" s="1"/>
  <c r="L152" i="14"/>
  <c r="K152" i="14"/>
  <c r="I152" i="14"/>
  <c r="F152" i="14"/>
  <c r="L151" i="14"/>
  <c r="O151" i="14" s="1"/>
  <c r="K151" i="14"/>
  <c r="I151" i="14"/>
  <c r="F151" i="14"/>
  <c r="J151" i="14" s="1"/>
  <c r="N150" i="14"/>
  <c r="L150" i="14"/>
  <c r="K150" i="14"/>
  <c r="J150" i="14"/>
  <c r="I150" i="14"/>
  <c r="F150" i="14"/>
  <c r="O149" i="14"/>
  <c r="N149" i="14"/>
  <c r="L149" i="14"/>
  <c r="K149" i="14"/>
  <c r="J149" i="14"/>
  <c r="I149" i="14"/>
  <c r="F149" i="14"/>
  <c r="N148" i="14"/>
  <c r="M148" i="14"/>
  <c r="P148" i="14" s="1"/>
  <c r="L148" i="14"/>
  <c r="K148" i="14"/>
  <c r="J148" i="14"/>
  <c r="I148" i="14"/>
  <c r="F148" i="14"/>
  <c r="O147" i="14"/>
  <c r="N147" i="14"/>
  <c r="L147" i="14"/>
  <c r="K147" i="14"/>
  <c r="M147" i="14" s="1"/>
  <c r="P147" i="14" s="1"/>
  <c r="J147" i="14"/>
  <c r="I147" i="14"/>
  <c r="F147" i="14"/>
  <c r="N146" i="14"/>
  <c r="L146" i="14"/>
  <c r="K146" i="14"/>
  <c r="J146" i="14"/>
  <c r="I146" i="14"/>
  <c r="F146" i="14"/>
  <c r="M145" i="14"/>
  <c r="L145" i="14"/>
  <c r="K145" i="14"/>
  <c r="I145" i="14"/>
  <c r="F145" i="14"/>
  <c r="O144" i="14"/>
  <c r="N144" i="14"/>
  <c r="M144" i="14"/>
  <c r="P144" i="14" s="1"/>
  <c r="L144" i="14"/>
  <c r="K144" i="14"/>
  <c r="J144" i="14"/>
  <c r="I144" i="14"/>
  <c r="F144" i="14"/>
  <c r="O143" i="14"/>
  <c r="L143" i="14"/>
  <c r="K143" i="14"/>
  <c r="I143" i="14"/>
  <c r="F143" i="14"/>
  <c r="J143" i="14" s="1"/>
  <c r="O142" i="14"/>
  <c r="N142" i="14"/>
  <c r="L142" i="14"/>
  <c r="K142" i="14"/>
  <c r="M142" i="14" s="1"/>
  <c r="P142" i="14" s="1"/>
  <c r="J142" i="14"/>
  <c r="Q142" i="14" s="1"/>
  <c r="I142" i="14"/>
  <c r="F142" i="14"/>
  <c r="L141" i="14"/>
  <c r="O141" i="14" s="1"/>
  <c r="K141" i="14"/>
  <c r="I141" i="14"/>
  <c r="F141" i="14"/>
  <c r="J141" i="14" s="1"/>
  <c r="O140" i="14"/>
  <c r="L140" i="14"/>
  <c r="K140" i="14"/>
  <c r="J140" i="14"/>
  <c r="I140" i="14"/>
  <c r="F140" i="14"/>
  <c r="M139" i="14"/>
  <c r="L139" i="14"/>
  <c r="K139" i="14"/>
  <c r="I139" i="14"/>
  <c r="F139" i="14"/>
  <c r="J139" i="14" s="1"/>
  <c r="O138" i="14"/>
  <c r="N138" i="14"/>
  <c r="M138" i="14"/>
  <c r="P138" i="14" s="1"/>
  <c r="Q138" i="14" s="1"/>
  <c r="L138" i="14"/>
  <c r="K138" i="14"/>
  <c r="J138" i="14"/>
  <c r="I138" i="14"/>
  <c r="F138" i="14"/>
  <c r="M137" i="14"/>
  <c r="L137" i="14"/>
  <c r="K137" i="14"/>
  <c r="I137" i="14"/>
  <c r="F137" i="14"/>
  <c r="J137" i="14" s="1"/>
  <c r="O136" i="14"/>
  <c r="L136" i="14"/>
  <c r="K136" i="14"/>
  <c r="J136" i="14"/>
  <c r="I136" i="14"/>
  <c r="F136" i="14"/>
  <c r="L135" i="14"/>
  <c r="O135" i="14" s="1"/>
  <c r="K135" i="14"/>
  <c r="I135" i="14"/>
  <c r="F135" i="14"/>
  <c r="J135" i="14" s="1"/>
  <c r="O134" i="14"/>
  <c r="L134" i="14"/>
  <c r="K134" i="14"/>
  <c r="M134" i="14" s="1"/>
  <c r="P134" i="14" s="1"/>
  <c r="J134" i="14"/>
  <c r="Q134" i="14" s="1"/>
  <c r="I134" i="14"/>
  <c r="F134" i="14"/>
  <c r="L133" i="14"/>
  <c r="K133" i="14"/>
  <c r="N133" i="14" s="1"/>
  <c r="I133" i="14"/>
  <c r="F133" i="14"/>
  <c r="J133" i="14" s="1"/>
  <c r="O132" i="14"/>
  <c r="M132" i="14"/>
  <c r="P132" i="14" s="1"/>
  <c r="Q132" i="14" s="1"/>
  <c r="L132" i="14"/>
  <c r="K132" i="14"/>
  <c r="N132" i="14" s="1"/>
  <c r="J132" i="14"/>
  <c r="I132" i="14"/>
  <c r="F132" i="14"/>
  <c r="M131" i="14"/>
  <c r="L131" i="14"/>
  <c r="K131" i="14"/>
  <c r="I131" i="14"/>
  <c r="F131" i="14"/>
  <c r="O130" i="14"/>
  <c r="N130" i="14"/>
  <c r="M130" i="14"/>
  <c r="P130" i="14" s="1"/>
  <c r="L130" i="14"/>
  <c r="K130" i="14"/>
  <c r="J130" i="14"/>
  <c r="Q130" i="14" s="1"/>
  <c r="I130" i="14"/>
  <c r="F130" i="14"/>
  <c r="M129" i="14"/>
  <c r="L129" i="14"/>
  <c r="K129" i="14"/>
  <c r="I129" i="14"/>
  <c r="F129" i="14"/>
  <c r="O128" i="14"/>
  <c r="M128" i="14"/>
  <c r="P128" i="14" s="1"/>
  <c r="L128" i="14"/>
  <c r="K128" i="14"/>
  <c r="N128" i="14" s="1"/>
  <c r="J128" i="14"/>
  <c r="I128" i="14"/>
  <c r="F128" i="14"/>
  <c r="L127" i="14"/>
  <c r="O127" i="14" s="1"/>
  <c r="K127" i="14"/>
  <c r="I127" i="14"/>
  <c r="F127" i="14"/>
  <c r="J127" i="14" s="1"/>
  <c r="O126" i="14"/>
  <c r="L126" i="14"/>
  <c r="K126" i="14"/>
  <c r="J126" i="14"/>
  <c r="I126" i="14"/>
  <c r="F126" i="14"/>
  <c r="L125" i="14"/>
  <c r="O125" i="14" s="1"/>
  <c r="K125" i="14"/>
  <c r="I125" i="14"/>
  <c r="F125" i="14"/>
  <c r="J125" i="14" s="1"/>
  <c r="O124" i="14"/>
  <c r="L124" i="14"/>
  <c r="K124" i="14"/>
  <c r="N124" i="14" s="1"/>
  <c r="J124" i="14"/>
  <c r="I124" i="14"/>
  <c r="F124" i="14"/>
  <c r="O123" i="14"/>
  <c r="M123" i="14"/>
  <c r="L123" i="14"/>
  <c r="K123" i="14"/>
  <c r="I123" i="14"/>
  <c r="F123" i="14"/>
  <c r="J123" i="14" s="1"/>
  <c r="O122" i="14"/>
  <c r="N122" i="14"/>
  <c r="M122" i="14"/>
  <c r="P122" i="14" s="1"/>
  <c r="L122" i="14"/>
  <c r="K122" i="14"/>
  <c r="J122" i="14"/>
  <c r="Q122" i="14" s="1"/>
  <c r="I122" i="14"/>
  <c r="F122" i="14"/>
  <c r="O121" i="14"/>
  <c r="L121" i="14"/>
  <c r="K121" i="14"/>
  <c r="N121" i="14" s="1"/>
  <c r="I121" i="14"/>
  <c r="F121" i="14"/>
  <c r="J121" i="14" s="1"/>
  <c r="O120" i="14"/>
  <c r="N120" i="14"/>
  <c r="M120" i="14"/>
  <c r="P120" i="14" s="1"/>
  <c r="L120" i="14"/>
  <c r="K120" i="14"/>
  <c r="J120" i="14"/>
  <c r="I120" i="14"/>
  <c r="F120" i="14"/>
  <c r="O119" i="14"/>
  <c r="L119" i="14"/>
  <c r="K119" i="14"/>
  <c r="I119" i="14"/>
  <c r="F119" i="14"/>
  <c r="J119" i="14" s="1"/>
  <c r="O118" i="14"/>
  <c r="N118" i="14"/>
  <c r="L118" i="14"/>
  <c r="K118" i="14"/>
  <c r="M118" i="14" s="1"/>
  <c r="P118" i="14" s="1"/>
  <c r="Q118" i="14" s="1"/>
  <c r="J118" i="14"/>
  <c r="I118" i="14"/>
  <c r="F118" i="14"/>
  <c r="L117" i="14"/>
  <c r="K117" i="14"/>
  <c r="I117" i="14"/>
  <c r="F117" i="14"/>
  <c r="J117" i="14" s="1"/>
  <c r="O116" i="14"/>
  <c r="L116" i="14"/>
  <c r="K116" i="14"/>
  <c r="J116" i="14"/>
  <c r="I116" i="14"/>
  <c r="F116" i="14"/>
  <c r="L115" i="14"/>
  <c r="O115" i="14" s="1"/>
  <c r="K115" i="14"/>
  <c r="I115" i="14"/>
  <c r="F115" i="14"/>
  <c r="J115" i="14" s="1"/>
  <c r="Q114" i="14"/>
  <c r="O114" i="14"/>
  <c r="N114" i="14"/>
  <c r="M114" i="14"/>
  <c r="P114" i="14" s="1"/>
  <c r="L114" i="14"/>
  <c r="K114" i="14"/>
  <c r="J114" i="14"/>
  <c r="I114" i="14"/>
  <c r="F114" i="14"/>
  <c r="O113" i="14"/>
  <c r="L113" i="14"/>
  <c r="K113" i="14"/>
  <c r="I113" i="14"/>
  <c r="F113" i="14"/>
  <c r="J113" i="14" s="1"/>
  <c r="O112" i="14"/>
  <c r="N112" i="14"/>
  <c r="L112" i="14"/>
  <c r="K112" i="14"/>
  <c r="M112" i="14" s="1"/>
  <c r="P112" i="14" s="1"/>
  <c r="J112" i="14"/>
  <c r="Q112" i="14" s="1"/>
  <c r="I112" i="14"/>
  <c r="F112" i="14"/>
  <c r="O111" i="14"/>
  <c r="L111" i="14"/>
  <c r="K111" i="14"/>
  <c r="I111" i="14"/>
  <c r="F111" i="14"/>
  <c r="J111" i="14" s="1"/>
  <c r="O110" i="14"/>
  <c r="N110" i="14"/>
  <c r="L110" i="14"/>
  <c r="K110" i="14"/>
  <c r="M110" i="14" s="1"/>
  <c r="P110" i="14" s="1"/>
  <c r="J110" i="14"/>
  <c r="Q110" i="14" s="1"/>
  <c r="I110" i="14"/>
  <c r="F110" i="14"/>
  <c r="M109" i="14"/>
  <c r="P109" i="14" s="1"/>
  <c r="L109" i="14"/>
  <c r="K109" i="14"/>
  <c r="I109" i="14"/>
  <c r="F109" i="14"/>
  <c r="J109" i="14" s="1"/>
  <c r="O108" i="14"/>
  <c r="M108" i="14"/>
  <c r="P108" i="14" s="1"/>
  <c r="Q108" i="14" s="1"/>
  <c r="L108" i="14"/>
  <c r="K108" i="14"/>
  <c r="N108" i="14" s="1"/>
  <c r="J108" i="14"/>
  <c r="I108" i="14"/>
  <c r="F108" i="14"/>
  <c r="L107" i="14"/>
  <c r="K107" i="14"/>
  <c r="I107" i="14"/>
  <c r="F107" i="14"/>
  <c r="J107" i="14" s="1"/>
  <c r="Q106" i="14"/>
  <c r="O106" i="14"/>
  <c r="N106" i="14"/>
  <c r="M106" i="14"/>
  <c r="P106" i="14" s="1"/>
  <c r="L106" i="14"/>
  <c r="K106" i="14"/>
  <c r="J106" i="14"/>
  <c r="I106" i="14"/>
  <c r="F106" i="14"/>
  <c r="M105" i="14"/>
  <c r="P105" i="14" s="1"/>
  <c r="L105" i="14"/>
  <c r="K105" i="14"/>
  <c r="I105" i="14"/>
  <c r="F105" i="14"/>
  <c r="J105" i="14" s="1"/>
  <c r="O104" i="14"/>
  <c r="L104" i="14"/>
  <c r="K104" i="14"/>
  <c r="J104" i="14"/>
  <c r="I104" i="14"/>
  <c r="F104" i="14"/>
  <c r="L103" i="14"/>
  <c r="O103" i="14" s="1"/>
  <c r="K103" i="14"/>
  <c r="I103" i="14"/>
  <c r="F103" i="14"/>
  <c r="J103" i="14" s="1"/>
  <c r="O102" i="14"/>
  <c r="L102" i="14"/>
  <c r="K102" i="14"/>
  <c r="M102" i="14" s="1"/>
  <c r="P102" i="14" s="1"/>
  <c r="J102" i="14"/>
  <c r="Q102" i="14" s="1"/>
  <c r="I102" i="14"/>
  <c r="F102" i="14"/>
  <c r="L101" i="14"/>
  <c r="K101" i="14"/>
  <c r="N101" i="14" s="1"/>
  <c r="I101" i="14"/>
  <c r="F101" i="14"/>
  <c r="J101" i="14" s="1"/>
  <c r="O100" i="14"/>
  <c r="M100" i="14"/>
  <c r="P100" i="14" s="1"/>
  <c r="Q100" i="14" s="1"/>
  <c r="L100" i="14"/>
  <c r="K100" i="14"/>
  <c r="N100" i="14" s="1"/>
  <c r="J100" i="14"/>
  <c r="I100" i="14"/>
  <c r="F100" i="14"/>
  <c r="M99" i="14"/>
  <c r="L99" i="14"/>
  <c r="K99" i="14"/>
  <c r="I99" i="14"/>
  <c r="F99" i="14"/>
  <c r="O98" i="14"/>
  <c r="N98" i="14"/>
  <c r="M98" i="14"/>
  <c r="P98" i="14" s="1"/>
  <c r="L98" i="14"/>
  <c r="K98" i="14"/>
  <c r="J98" i="14"/>
  <c r="Q98" i="14" s="1"/>
  <c r="I98" i="14"/>
  <c r="F98" i="14"/>
  <c r="M97" i="14"/>
  <c r="L97" i="14"/>
  <c r="K97" i="14"/>
  <c r="I97" i="14"/>
  <c r="F97" i="14"/>
  <c r="O96" i="14"/>
  <c r="M96" i="14"/>
  <c r="P96" i="14" s="1"/>
  <c r="L96" i="14"/>
  <c r="K96" i="14"/>
  <c r="N96" i="14" s="1"/>
  <c r="J96" i="14"/>
  <c r="I96" i="14"/>
  <c r="F96" i="14"/>
  <c r="L95" i="14"/>
  <c r="K95" i="14"/>
  <c r="Q94" i="14"/>
  <c r="O94" i="14"/>
  <c r="M94" i="14"/>
  <c r="P94" i="14" s="1"/>
  <c r="L94" i="14"/>
  <c r="K94" i="14"/>
  <c r="N94" i="14" s="1"/>
  <c r="O93" i="14"/>
  <c r="L93" i="14"/>
  <c r="K93" i="14"/>
  <c r="J93" i="14"/>
  <c r="I93" i="14"/>
  <c r="F93" i="14"/>
  <c r="L92" i="14"/>
  <c r="K92" i="14"/>
  <c r="I92" i="14"/>
  <c r="F92" i="14"/>
  <c r="O91" i="14"/>
  <c r="L91" i="14"/>
  <c r="K91" i="14"/>
  <c r="J91" i="14"/>
  <c r="I91" i="14"/>
  <c r="F91" i="14"/>
  <c r="P90" i="14"/>
  <c r="M90" i="14"/>
  <c r="L90" i="14"/>
  <c r="K90" i="14"/>
  <c r="I90" i="14"/>
  <c r="F90" i="14"/>
  <c r="L89" i="14"/>
  <c r="K89" i="14"/>
  <c r="I89" i="14"/>
  <c r="F89" i="14"/>
  <c r="J89" i="14" s="1"/>
  <c r="L88" i="14"/>
  <c r="K88" i="14"/>
  <c r="I88" i="14"/>
  <c r="F88" i="14"/>
  <c r="O87" i="14"/>
  <c r="N87" i="14"/>
  <c r="L87" i="14"/>
  <c r="K87" i="14"/>
  <c r="O86" i="14"/>
  <c r="L86" i="14"/>
  <c r="K86" i="14"/>
  <c r="J86" i="14"/>
  <c r="I86" i="14"/>
  <c r="F86" i="14"/>
  <c r="L85" i="14"/>
  <c r="O85" i="14" s="1"/>
  <c r="K85" i="14"/>
  <c r="I85" i="14"/>
  <c r="F85" i="14"/>
  <c r="J85" i="14" s="1"/>
  <c r="O84" i="14"/>
  <c r="L84" i="14"/>
  <c r="K84" i="14"/>
  <c r="J84" i="14"/>
  <c r="I84" i="14"/>
  <c r="F84" i="14"/>
  <c r="O83" i="14"/>
  <c r="M83" i="14"/>
  <c r="L83" i="14"/>
  <c r="K83" i="14"/>
  <c r="I83" i="14"/>
  <c r="F83" i="14"/>
  <c r="J83" i="14" s="1"/>
  <c r="O82" i="14"/>
  <c r="N82" i="14"/>
  <c r="M82" i="14"/>
  <c r="P82" i="14" s="1"/>
  <c r="L82" i="14"/>
  <c r="K82" i="14"/>
  <c r="J82" i="14"/>
  <c r="Q82" i="14" s="1"/>
  <c r="I82" i="14"/>
  <c r="F82" i="14"/>
  <c r="O81" i="14"/>
  <c r="L81" i="14"/>
  <c r="K81" i="14"/>
  <c r="I81" i="14"/>
  <c r="F81" i="14"/>
  <c r="J81" i="14" s="1"/>
  <c r="O80" i="14"/>
  <c r="N80" i="14"/>
  <c r="M80" i="14"/>
  <c r="P80" i="14" s="1"/>
  <c r="L80" i="14"/>
  <c r="K80" i="14"/>
  <c r="J80" i="14"/>
  <c r="I80" i="14"/>
  <c r="F80" i="14"/>
  <c r="O79" i="14"/>
  <c r="L79" i="14"/>
  <c r="K79" i="14"/>
  <c r="I79" i="14"/>
  <c r="F79" i="14"/>
  <c r="J79" i="14" s="1"/>
  <c r="O78" i="14"/>
  <c r="N78" i="14"/>
  <c r="L78" i="14"/>
  <c r="K78" i="14"/>
  <c r="M78" i="14" s="1"/>
  <c r="P78" i="14" s="1"/>
  <c r="Q78" i="14" s="1"/>
  <c r="J78" i="14"/>
  <c r="I78" i="14"/>
  <c r="F78" i="14"/>
  <c r="L77" i="14"/>
  <c r="O77" i="14" s="1"/>
  <c r="K77" i="14"/>
  <c r="I77" i="14"/>
  <c r="F77" i="14"/>
  <c r="J77" i="14" s="1"/>
  <c r="O76" i="14"/>
  <c r="L76" i="14"/>
  <c r="K76" i="14"/>
  <c r="L75" i="14"/>
  <c r="K75" i="14"/>
  <c r="M74" i="14"/>
  <c r="P74" i="14" s="1"/>
  <c r="L74" i="14"/>
  <c r="K74" i="14"/>
  <c r="I74" i="14"/>
  <c r="F74" i="14"/>
  <c r="L73" i="14"/>
  <c r="O73" i="14" s="1"/>
  <c r="K73" i="14"/>
  <c r="I73" i="14"/>
  <c r="F73" i="14"/>
  <c r="J73" i="14" s="1"/>
  <c r="Q72" i="14"/>
  <c r="N72" i="14"/>
  <c r="M72" i="14"/>
  <c r="P72" i="14" s="1"/>
  <c r="L72" i="14"/>
  <c r="K72" i="14"/>
  <c r="J72" i="14"/>
  <c r="I72" i="14"/>
  <c r="I70" i="14" s="1"/>
  <c r="F72" i="14"/>
  <c r="O71" i="14"/>
  <c r="N71" i="14"/>
  <c r="L71" i="14"/>
  <c r="K71" i="14"/>
  <c r="J71" i="14"/>
  <c r="I71" i="14"/>
  <c r="F71" i="14"/>
  <c r="L70" i="14"/>
  <c r="K70" i="14"/>
  <c r="P69" i="14"/>
  <c r="M69" i="14"/>
  <c r="L69" i="14"/>
  <c r="K69" i="14"/>
  <c r="I69" i="14"/>
  <c r="F69" i="14"/>
  <c r="L68" i="14"/>
  <c r="O68" i="14" s="1"/>
  <c r="K68" i="14"/>
  <c r="I68" i="14"/>
  <c r="F68" i="14"/>
  <c r="J68" i="14" s="1"/>
  <c r="L67" i="14"/>
  <c r="K67" i="14"/>
  <c r="I67" i="14"/>
  <c r="F67" i="14"/>
  <c r="O66" i="14"/>
  <c r="N66" i="14"/>
  <c r="L66" i="14"/>
  <c r="K66" i="14"/>
  <c r="J66" i="14"/>
  <c r="I66" i="14"/>
  <c r="F66" i="14"/>
  <c r="P65" i="14"/>
  <c r="N65" i="14"/>
  <c r="M65" i="14"/>
  <c r="L65" i="14"/>
  <c r="K65" i="14"/>
  <c r="J65" i="14"/>
  <c r="Q65" i="14" s="1"/>
  <c r="I65" i="14"/>
  <c r="F65" i="14"/>
  <c r="O64" i="14"/>
  <c r="L64" i="14"/>
  <c r="K64" i="14"/>
  <c r="J64" i="14"/>
  <c r="I64" i="14"/>
  <c r="F64" i="14"/>
  <c r="N63" i="14"/>
  <c r="L63" i="14"/>
  <c r="K63" i="14"/>
  <c r="J63" i="14"/>
  <c r="I63" i="14"/>
  <c r="F63" i="14"/>
  <c r="O62" i="14"/>
  <c r="L62" i="14"/>
  <c r="K62" i="14"/>
  <c r="J62" i="14"/>
  <c r="I62" i="14"/>
  <c r="F62" i="14"/>
  <c r="P61" i="14"/>
  <c r="M61" i="14"/>
  <c r="L61" i="14"/>
  <c r="K61" i="14"/>
  <c r="I61" i="14"/>
  <c r="I58" i="14" s="1"/>
  <c r="F61" i="14"/>
  <c r="L60" i="14"/>
  <c r="O60" i="14" s="1"/>
  <c r="K60" i="14"/>
  <c r="I60" i="14"/>
  <c r="F60" i="14"/>
  <c r="J60" i="14" s="1"/>
  <c r="O59" i="14"/>
  <c r="L59" i="14"/>
  <c r="K59" i="14"/>
  <c r="J59" i="14"/>
  <c r="I59" i="14"/>
  <c r="F59" i="14"/>
  <c r="L58" i="14"/>
  <c r="K58" i="14"/>
  <c r="N57" i="14"/>
  <c r="M57" i="14"/>
  <c r="P57" i="14" s="1"/>
  <c r="L57" i="14"/>
  <c r="K57" i="14"/>
  <c r="J57" i="14"/>
  <c r="I57" i="14"/>
  <c r="F57" i="14"/>
  <c r="L56" i="14"/>
  <c r="K56" i="14"/>
  <c r="I56" i="14"/>
  <c r="F56" i="14"/>
  <c r="J56" i="14" s="1"/>
  <c r="N55" i="14"/>
  <c r="M55" i="14"/>
  <c r="P55" i="14" s="1"/>
  <c r="L55" i="14"/>
  <c r="K55" i="14"/>
  <c r="J55" i="14"/>
  <c r="I55" i="14"/>
  <c r="I50" i="14" s="1"/>
  <c r="F55" i="14"/>
  <c r="O54" i="14"/>
  <c r="N54" i="14"/>
  <c r="L54" i="14"/>
  <c r="K54" i="14"/>
  <c r="M54" i="14" s="1"/>
  <c r="P54" i="14" s="1"/>
  <c r="J54" i="14"/>
  <c r="I54" i="14"/>
  <c r="F54" i="14"/>
  <c r="L53" i="14"/>
  <c r="K53" i="14"/>
  <c r="I53" i="14"/>
  <c r="F53" i="14"/>
  <c r="J53" i="14" s="1"/>
  <c r="L52" i="14"/>
  <c r="O52" i="14" s="1"/>
  <c r="K52" i="14"/>
  <c r="I52" i="14"/>
  <c r="F52" i="14"/>
  <c r="J52" i="14" s="1"/>
  <c r="L51" i="14"/>
  <c r="K51" i="14"/>
  <c r="I51" i="14"/>
  <c r="F51" i="14"/>
  <c r="L50" i="14"/>
  <c r="K50" i="14"/>
  <c r="O49" i="14"/>
  <c r="L49" i="14"/>
  <c r="K49" i="14"/>
  <c r="J49" i="14"/>
  <c r="I49" i="14"/>
  <c r="F49" i="14"/>
  <c r="P48" i="14"/>
  <c r="M48" i="14"/>
  <c r="L48" i="14"/>
  <c r="K48" i="14"/>
  <c r="I48" i="14"/>
  <c r="F48" i="14"/>
  <c r="L47" i="14"/>
  <c r="K47" i="14"/>
  <c r="I47" i="14"/>
  <c r="F47" i="14"/>
  <c r="J47" i="14" s="1"/>
  <c r="L46" i="14"/>
  <c r="K46" i="14"/>
  <c r="I46" i="14"/>
  <c r="F46" i="14"/>
  <c r="O45" i="14"/>
  <c r="N45" i="14"/>
  <c r="L45" i="14"/>
  <c r="K45" i="14"/>
  <c r="J45" i="14"/>
  <c r="I45" i="14"/>
  <c r="F45" i="14"/>
  <c r="P44" i="14"/>
  <c r="N44" i="14"/>
  <c r="M44" i="14"/>
  <c r="L44" i="14"/>
  <c r="K44" i="14"/>
  <c r="J44" i="14"/>
  <c r="Q44" i="14" s="1"/>
  <c r="I44" i="14"/>
  <c r="F44" i="14"/>
  <c r="O43" i="14"/>
  <c r="L43" i="14"/>
  <c r="K43" i="14"/>
  <c r="J43" i="14"/>
  <c r="I43" i="14"/>
  <c r="F43" i="14"/>
  <c r="N42" i="14"/>
  <c r="L42" i="14"/>
  <c r="K42" i="14"/>
  <c r="J42" i="14"/>
  <c r="I42" i="14"/>
  <c r="F42" i="14"/>
  <c r="O41" i="14"/>
  <c r="L41" i="14"/>
  <c r="K41" i="14"/>
  <c r="J41" i="14"/>
  <c r="I41" i="14"/>
  <c r="F41" i="14"/>
  <c r="M40" i="14"/>
  <c r="P40" i="14" s="1"/>
  <c r="L40" i="14"/>
  <c r="K40" i="14"/>
  <c r="I40" i="14"/>
  <c r="I37" i="14" s="1"/>
  <c r="F40" i="14"/>
  <c r="L39" i="14"/>
  <c r="O39" i="14" s="1"/>
  <c r="K39" i="14"/>
  <c r="I39" i="14"/>
  <c r="F39" i="14"/>
  <c r="J39" i="14" s="1"/>
  <c r="N38" i="14"/>
  <c r="M38" i="14"/>
  <c r="P38" i="14" s="1"/>
  <c r="L38" i="14"/>
  <c r="K38" i="14"/>
  <c r="J38" i="14"/>
  <c r="Q38" i="14" s="1"/>
  <c r="I38" i="14"/>
  <c r="F38" i="14"/>
  <c r="L37" i="14"/>
  <c r="K37" i="14"/>
  <c r="L36" i="14"/>
  <c r="O36" i="14" s="1"/>
  <c r="K36" i="14"/>
  <c r="I36" i="14"/>
  <c r="F36" i="14"/>
  <c r="J36" i="14" s="1"/>
  <c r="N35" i="14"/>
  <c r="M35" i="14"/>
  <c r="P35" i="14" s="1"/>
  <c r="L35" i="14"/>
  <c r="K35" i="14"/>
  <c r="J35" i="14"/>
  <c r="Q35" i="14" s="1"/>
  <c r="I35" i="14"/>
  <c r="F35" i="14"/>
  <c r="O34" i="14"/>
  <c r="N34" i="14"/>
  <c r="L34" i="14"/>
  <c r="K34" i="14"/>
  <c r="J34" i="14"/>
  <c r="I34" i="14"/>
  <c r="F34" i="14"/>
  <c r="N33" i="14"/>
  <c r="M33" i="14"/>
  <c r="P33" i="14" s="1"/>
  <c r="L33" i="14"/>
  <c r="K33" i="14"/>
  <c r="J33" i="14"/>
  <c r="I33" i="14"/>
  <c r="F33" i="14"/>
  <c r="O32" i="14"/>
  <c r="N32" i="14"/>
  <c r="L32" i="14"/>
  <c r="K32" i="14"/>
  <c r="M32" i="14" s="1"/>
  <c r="P32" i="14" s="1"/>
  <c r="J32" i="14"/>
  <c r="I32" i="14"/>
  <c r="F32" i="14"/>
  <c r="N31" i="14"/>
  <c r="L31" i="14"/>
  <c r="K31" i="14"/>
  <c r="J31" i="14"/>
  <c r="I31" i="14"/>
  <c r="F31" i="14"/>
  <c r="L30" i="14"/>
  <c r="O30" i="14" s="1"/>
  <c r="K30" i="14"/>
  <c r="I30" i="14"/>
  <c r="F30" i="14"/>
  <c r="J30" i="14" s="1"/>
  <c r="M29" i="14"/>
  <c r="L29" i="14"/>
  <c r="K29" i="14"/>
  <c r="I29" i="14"/>
  <c r="F29" i="14"/>
  <c r="L28" i="14"/>
  <c r="K28" i="14"/>
  <c r="I28" i="14"/>
  <c r="F28" i="14"/>
  <c r="J28" i="14" s="1"/>
  <c r="N27" i="14"/>
  <c r="M27" i="14"/>
  <c r="P27" i="14" s="1"/>
  <c r="L27" i="14"/>
  <c r="K27" i="14"/>
  <c r="J27" i="14"/>
  <c r="I27" i="14"/>
  <c r="F27" i="14"/>
  <c r="L26" i="14"/>
  <c r="O26" i="14" s="1"/>
  <c r="K26" i="14"/>
  <c r="I26" i="14"/>
  <c r="F26" i="14"/>
  <c r="J26" i="14" s="1"/>
  <c r="N25" i="14"/>
  <c r="M25" i="14"/>
  <c r="P25" i="14" s="1"/>
  <c r="L25" i="14"/>
  <c r="K25" i="14"/>
  <c r="J25" i="14"/>
  <c r="I25" i="14"/>
  <c r="I20" i="14" s="1"/>
  <c r="F25" i="14"/>
  <c r="O24" i="14"/>
  <c r="N24" i="14"/>
  <c r="L24" i="14"/>
  <c r="K24" i="14"/>
  <c r="M24" i="14" s="1"/>
  <c r="P24" i="14" s="1"/>
  <c r="J24" i="14"/>
  <c r="I24" i="14"/>
  <c r="F24" i="14"/>
  <c r="L23" i="14"/>
  <c r="K23" i="14"/>
  <c r="I23" i="14"/>
  <c r="F23" i="14"/>
  <c r="J23" i="14" s="1"/>
  <c r="L22" i="14"/>
  <c r="K22" i="14"/>
  <c r="I22" i="14"/>
  <c r="F22" i="14"/>
  <c r="J22" i="14" s="1"/>
  <c r="L21" i="14"/>
  <c r="K21" i="14"/>
  <c r="I21" i="14"/>
  <c r="F21" i="14"/>
  <c r="L20" i="14"/>
  <c r="K20" i="14"/>
  <c r="O19" i="14"/>
  <c r="L19" i="14"/>
  <c r="K19" i="14"/>
  <c r="J19" i="14"/>
  <c r="I19" i="14"/>
  <c r="F19" i="14"/>
  <c r="P18" i="14"/>
  <c r="M18" i="14"/>
  <c r="L18" i="14"/>
  <c r="K18" i="14"/>
  <c r="I18" i="14"/>
  <c r="I11" i="14" s="1"/>
  <c r="F18" i="14"/>
  <c r="L17" i="14"/>
  <c r="O17" i="14" s="1"/>
  <c r="K17" i="14"/>
  <c r="I17" i="14"/>
  <c r="F17" i="14"/>
  <c r="J17" i="14" s="1"/>
  <c r="L16" i="14"/>
  <c r="K16" i="14"/>
  <c r="I16" i="14"/>
  <c r="F16" i="14"/>
  <c r="O15" i="14"/>
  <c r="N15" i="14"/>
  <c r="L15" i="14"/>
  <c r="K15" i="14"/>
  <c r="J15" i="14"/>
  <c r="I15" i="14"/>
  <c r="F15" i="14"/>
  <c r="P14" i="14"/>
  <c r="N14" i="14"/>
  <c r="M14" i="14"/>
  <c r="L14" i="14"/>
  <c r="K14" i="14"/>
  <c r="J14" i="14"/>
  <c r="Q14" i="14" s="1"/>
  <c r="I14" i="14"/>
  <c r="F14" i="14"/>
  <c r="O13" i="14"/>
  <c r="L13" i="14"/>
  <c r="K13" i="14"/>
  <c r="J13" i="14"/>
  <c r="I13" i="14"/>
  <c r="F13" i="14"/>
  <c r="N12" i="14"/>
  <c r="L12" i="14"/>
  <c r="K12" i="14"/>
  <c r="J12" i="14"/>
  <c r="I12" i="14"/>
  <c r="F12" i="14"/>
  <c r="E221" i="13"/>
  <c r="D192" i="13"/>
  <c r="E177" i="13"/>
  <c r="G176" i="13"/>
  <c r="G175" i="13"/>
  <c r="E175" i="13"/>
  <c r="E174" i="13"/>
  <c r="E74" i="13"/>
  <c r="E73" i="13"/>
  <c r="D73" i="13"/>
  <c r="D74" i="13" s="1"/>
  <c r="E70" i="13"/>
  <c r="E57" i="13"/>
  <c r="E52" i="13"/>
  <c r="E53" i="13" s="1"/>
  <c r="E47" i="13"/>
  <c r="D47" i="13"/>
  <c r="E45" i="13"/>
  <c r="E44" i="13"/>
  <c r="L267" i="12"/>
  <c r="O267" i="12" s="1"/>
  <c r="K267" i="12"/>
  <c r="L266" i="12"/>
  <c r="O266" i="12" s="1"/>
  <c r="K266" i="12"/>
  <c r="N266" i="12" s="1"/>
  <c r="I266" i="12"/>
  <c r="F266" i="12"/>
  <c r="J266" i="12" s="1"/>
  <c r="L265" i="12"/>
  <c r="K265" i="12"/>
  <c r="N265" i="12" s="1"/>
  <c r="J265" i="12"/>
  <c r="I265" i="12"/>
  <c r="F265" i="12"/>
  <c r="L264" i="12"/>
  <c r="K264" i="12"/>
  <c r="M264" i="12" s="1"/>
  <c r="P264" i="12" s="1"/>
  <c r="I264" i="12"/>
  <c r="F264" i="12"/>
  <c r="L263" i="12"/>
  <c r="K263" i="12"/>
  <c r="I263" i="12"/>
  <c r="L262" i="12"/>
  <c r="O262" i="12" s="1"/>
  <c r="K262" i="12"/>
  <c r="J262" i="12"/>
  <c r="I262" i="12"/>
  <c r="F262" i="12"/>
  <c r="L261" i="12"/>
  <c r="K261" i="12"/>
  <c r="I261" i="12"/>
  <c r="F261" i="12"/>
  <c r="N260" i="12"/>
  <c r="L260" i="12"/>
  <c r="O260" i="12" s="1"/>
  <c r="K260" i="12"/>
  <c r="J260" i="12"/>
  <c r="I260" i="12"/>
  <c r="F260" i="12"/>
  <c r="L259" i="12"/>
  <c r="K259" i="12"/>
  <c r="I259" i="12"/>
  <c r="L258" i="12"/>
  <c r="O258" i="12" s="1"/>
  <c r="K258" i="12"/>
  <c r="I258" i="12"/>
  <c r="F258" i="12"/>
  <c r="L257" i="12"/>
  <c r="O257" i="12" s="1"/>
  <c r="K257" i="12"/>
  <c r="M257" i="12" s="1"/>
  <c r="P257" i="12" s="1"/>
  <c r="J257" i="12"/>
  <c r="Q257" i="12" s="1"/>
  <c r="I257" i="12"/>
  <c r="F257" i="12"/>
  <c r="L256" i="12"/>
  <c r="O256" i="12" s="1"/>
  <c r="K256" i="12"/>
  <c r="I256" i="12"/>
  <c r="F256" i="12"/>
  <c r="N255" i="12"/>
  <c r="L255" i="12"/>
  <c r="O255" i="12" s="1"/>
  <c r="K255" i="12"/>
  <c r="J255" i="12"/>
  <c r="I255" i="12"/>
  <c r="F255" i="12"/>
  <c r="L254" i="12"/>
  <c r="K254" i="12"/>
  <c r="I254" i="12"/>
  <c r="F254" i="12"/>
  <c r="L253" i="12"/>
  <c r="O253" i="12" s="1"/>
  <c r="K253" i="12"/>
  <c r="M253" i="12" s="1"/>
  <c r="P253" i="12" s="1"/>
  <c r="J253" i="12"/>
  <c r="I253" i="12"/>
  <c r="F253" i="12"/>
  <c r="L252" i="12"/>
  <c r="K252" i="12"/>
  <c r="I252" i="12"/>
  <c r="F252" i="12"/>
  <c r="N251" i="12"/>
  <c r="L251" i="12"/>
  <c r="O251" i="12" s="1"/>
  <c r="K251" i="12"/>
  <c r="J251" i="12"/>
  <c r="I251" i="12"/>
  <c r="F251" i="12"/>
  <c r="L250" i="12"/>
  <c r="O250" i="12" s="1"/>
  <c r="K250" i="12"/>
  <c r="I250" i="12"/>
  <c r="F250" i="12"/>
  <c r="L249" i="12"/>
  <c r="O249" i="12" s="1"/>
  <c r="K249" i="12"/>
  <c r="M249" i="12" s="1"/>
  <c r="P249" i="12" s="1"/>
  <c r="J249" i="12"/>
  <c r="Q249" i="12" s="1"/>
  <c r="I249" i="12"/>
  <c r="F249" i="12"/>
  <c r="L248" i="12"/>
  <c r="O248" i="12" s="1"/>
  <c r="K248" i="12"/>
  <c r="M248" i="12" s="1"/>
  <c r="P248" i="12" s="1"/>
  <c r="I248" i="12"/>
  <c r="F248" i="12"/>
  <c r="N247" i="12"/>
  <c r="L247" i="12"/>
  <c r="O247" i="12" s="1"/>
  <c r="K247" i="12"/>
  <c r="J247" i="12"/>
  <c r="I247" i="12"/>
  <c r="F247" i="12"/>
  <c r="L246" i="12"/>
  <c r="K246" i="12"/>
  <c r="I246" i="12"/>
  <c r="N245" i="12"/>
  <c r="L245" i="12"/>
  <c r="O245" i="12" s="1"/>
  <c r="K245" i="12"/>
  <c r="I245" i="12"/>
  <c r="F245" i="12"/>
  <c r="L244" i="12"/>
  <c r="K244" i="12"/>
  <c r="N244" i="12" s="1"/>
  <c r="J244" i="12"/>
  <c r="I244" i="12"/>
  <c r="F244" i="12"/>
  <c r="O243" i="12"/>
  <c r="L243" i="12"/>
  <c r="K243" i="12"/>
  <c r="I243" i="12"/>
  <c r="F243" i="12"/>
  <c r="J243" i="12" s="1"/>
  <c r="O242" i="12"/>
  <c r="M242" i="12"/>
  <c r="P242" i="12" s="1"/>
  <c r="Q242" i="12" s="1"/>
  <c r="L242" i="12"/>
  <c r="K242" i="12"/>
  <c r="N242" i="12" s="1"/>
  <c r="J242" i="12"/>
  <c r="I242" i="12"/>
  <c r="F242" i="12"/>
  <c r="L241" i="12"/>
  <c r="O241" i="12" s="1"/>
  <c r="K241" i="12"/>
  <c r="I241" i="12"/>
  <c r="F241" i="12"/>
  <c r="J241" i="12" s="1"/>
  <c r="O240" i="12"/>
  <c r="M240" i="12"/>
  <c r="P240" i="12" s="1"/>
  <c r="Q240" i="12" s="1"/>
  <c r="L240" i="12"/>
  <c r="K240" i="12"/>
  <c r="N240" i="12" s="1"/>
  <c r="F240" i="12"/>
  <c r="L239" i="12"/>
  <c r="O239" i="12" s="1"/>
  <c r="K239" i="12"/>
  <c r="I239" i="12"/>
  <c r="F239" i="12"/>
  <c r="J239" i="12" s="1"/>
  <c r="L238" i="12"/>
  <c r="O238" i="12" s="1"/>
  <c r="K238" i="12"/>
  <c r="I238" i="12"/>
  <c r="F238" i="12"/>
  <c r="J238" i="12" s="1"/>
  <c r="L237" i="12"/>
  <c r="K237" i="12"/>
  <c r="L236" i="12"/>
  <c r="O236" i="12" s="1"/>
  <c r="K236" i="12"/>
  <c r="M236" i="12" s="1"/>
  <c r="P236" i="12" s="1"/>
  <c r="I236" i="12"/>
  <c r="F236" i="12"/>
  <c r="L235" i="12"/>
  <c r="O235" i="12" s="1"/>
  <c r="K235" i="12"/>
  <c r="J235" i="12"/>
  <c r="I235" i="12"/>
  <c r="F235" i="12"/>
  <c r="L234" i="12"/>
  <c r="K234" i="12"/>
  <c r="I234" i="12"/>
  <c r="F234" i="12"/>
  <c r="N233" i="12"/>
  <c r="L233" i="12"/>
  <c r="O233" i="12" s="1"/>
  <c r="K233" i="12"/>
  <c r="M233" i="12" s="1"/>
  <c r="P233" i="12" s="1"/>
  <c r="J233" i="12"/>
  <c r="I233" i="12"/>
  <c r="F233" i="12"/>
  <c r="L232" i="12"/>
  <c r="K232" i="12"/>
  <c r="I232" i="12"/>
  <c r="F232" i="12"/>
  <c r="L231" i="12"/>
  <c r="O231" i="12" s="1"/>
  <c r="K231" i="12"/>
  <c r="J231" i="12"/>
  <c r="I231" i="12"/>
  <c r="F231" i="12"/>
  <c r="L230" i="12"/>
  <c r="O230" i="12" s="1"/>
  <c r="K230" i="12"/>
  <c r="I230" i="12"/>
  <c r="F230" i="12"/>
  <c r="N229" i="12"/>
  <c r="L229" i="12"/>
  <c r="O229" i="12" s="1"/>
  <c r="K229" i="12"/>
  <c r="M229" i="12" s="1"/>
  <c r="P229" i="12" s="1"/>
  <c r="J229" i="12"/>
  <c r="Q229" i="12" s="1"/>
  <c r="I229" i="12"/>
  <c r="F229" i="12"/>
  <c r="L228" i="12"/>
  <c r="O228" i="12" s="1"/>
  <c r="K228" i="12"/>
  <c r="I228" i="12"/>
  <c r="F228" i="12"/>
  <c r="L227" i="12"/>
  <c r="O227" i="12" s="1"/>
  <c r="K227" i="12"/>
  <c r="J227" i="12"/>
  <c r="I227" i="12"/>
  <c r="F227" i="12"/>
  <c r="L226" i="12"/>
  <c r="K226" i="12"/>
  <c r="I226" i="12"/>
  <c r="F226" i="12"/>
  <c r="N225" i="12"/>
  <c r="L225" i="12"/>
  <c r="O225" i="12" s="1"/>
  <c r="K225" i="12"/>
  <c r="M225" i="12" s="1"/>
  <c r="P225" i="12" s="1"/>
  <c r="J225" i="12"/>
  <c r="I225" i="12"/>
  <c r="F225" i="12"/>
  <c r="L224" i="12"/>
  <c r="K224" i="12"/>
  <c r="I224" i="12"/>
  <c r="F224" i="12"/>
  <c r="L223" i="12"/>
  <c r="O223" i="12" s="1"/>
  <c r="K223" i="12"/>
  <c r="J223" i="12"/>
  <c r="I223" i="12"/>
  <c r="F223" i="12"/>
  <c r="L222" i="12"/>
  <c r="O222" i="12" s="1"/>
  <c r="K222" i="12"/>
  <c r="I222" i="12"/>
  <c r="F222" i="12"/>
  <c r="N221" i="12"/>
  <c r="L221" i="12"/>
  <c r="O221" i="12" s="1"/>
  <c r="K221" i="12"/>
  <c r="M221" i="12" s="1"/>
  <c r="P221" i="12" s="1"/>
  <c r="J221" i="12"/>
  <c r="Q221" i="12" s="1"/>
  <c r="I221" i="12"/>
  <c r="F221" i="12"/>
  <c r="L220" i="12"/>
  <c r="O220" i="12" s="1"/>
  <c r="K220" i="12"/>
  <c r="I220" i="12"/>
  <c r="F220" i="12"/>
  <c r="N219" i="12"/>
  <c r="L219" i="12"/>
  <c r="K219" i="12"/>
  <c r="J219" i="12"/>
  <c r="I219" i="12"/>
  <c r="F219" i="12"/>
  <c r="L218" i="12"/>
  <c r="K218" i="12"/>
  <c r="I218" i="12"/>
  <c r="L217" i="12"/>
  <c r="K217" i="12"/>
  <c r="J217" i="12"/>
  <c r="I217" i="12"/>
  <c r="F217" i="12"/>
  <c r="N216" i="12"/>
  <c r="L216" i="12"/>
  <c r="K216" i="12"/>
  <c r="J216" i="12"/>
  <c r="I216" i="12"/>
  <c r="F216" i="12"/>
  <c r="L215" i="12"/>
  <c r="K215" i="12"/>
  <c r="I215" i="12"/>
  <c r="F215" i="12"/>
  <c r="J215" i="12" s="1"/>
  <c r="L214" i="12"/>
  <c r="K214" i="12"/>
  <c r="M214" i="12" s="1"/>
  <c r="I214" i="12"/>
  <c r="F214" i="12"/>
  <c r="L213" i="12"/>
  <c r="K213" i="12"/>
  <c r="J213" i="12"/>
  <c r="I213" i="12"/>
  <c r="F213" i="12"/>
  <c r="N212" i="12"/>
  <c r="L212" i="12"/>
  <c r="K212" i="12"/>
  <c r="J212" i="12"/>
  <c r="I212" i="12"/>
  <c r="F212" i="12"/>
  <c r="L211" i="12"/>
  <c r="O211" i="12" s="1"/>
  <c r="K211" i="12"/>
  <c r="J211" i="12"/>
  <c r="I211" i="12"/>
  <c r="F211" i="12"/>
  <c r="M210" i="12"/>
  <c r="L210" i="12"/>
  <c r="K210" i="12"/>
  <c r="I210" i="12"/>
  <c r="F210" i="12"/>
  <c r="J210" i="12" s="1"/>
  <c r="L209" i="12"/>
  <c r="O209" i="12" s="1"/>
  <c r="K209" i="12"/>
  <c r="J209" i="12"/>
  <c r="I209" i="12"/>
  <c r="F209" i="12"/>
  <c r="L208" i="12"/>
  <c r="M208" i="12" s="1"/>
  <c r="K208" i="12"/>
  <c r="I208" i="12"/>
  <c r="F208" i="12"/>
  <c r="J208" i="12" s="1"/>
  <c r="O207" i="12"/>
  <c r="L207" i="12"/>
  <c r="K207" i="12"/>
  <c r="J207" i="12"/>
  <c r="I207" i="12"/>
  <c r="F207" i="12"/>
  <c r="L206" i="12"/>
  <c r="K206" i="12"/>
  <c r="I206" i="12"/>
  <c r="F206" i="12"/>
  <c r="J206" i="12" s="1"/>
  <c r="O205" i="12"/>
  <c r="N205" i="12"/>
  <c r="L205" i="12"/>
  <c r="K205" i="12"/>
  <c r="M205" i="12" s="1"/>
  <c r="P205" i="12" s="1"/>
  <c r="J205" i="12"/>
  <c r="I205" i="12"/>
  <c r="F205" i="12"/>
  <c r="L204" i="12"/>
  <c r="K204" i="12"/>
  <c r="M204" i="12" s="1"/>
  <c r="P204" i="12" s="1"/>
  <c r="I204" i="12"/>
  <c r="F204" i="12"/>
  <c r="J204" i="12" s="1"/>
  <c r="L203" i="12"/>
  <c r="O203" i="12" s="1"/>
  <c r="K203" i="12"/>
  <c r="J203" i="12"/>
  <c r="I203" i="12"/>
  <c r="F203" i="12"/>
  <c r="L202" i="12"/>
  <c r="K202" i="12"/>
  <c r="I202" i="12"/>
  <c r="F202" i="12"/>
  <c r="J202" i="12" s="1"/>
  <c r="O201" i="12"/>
  <c r="N201" i="12"/>
  <c r="L201" i="12"/>
  <c r="K201" i="12"/>
  <c r="M201" i="12" s="1"/>
  <c r="P201" i="12" s="1"/>
  <c r="J201" i="12"/>
  <c r="I201" i="12"/>
  <c r="F201" i="12"/>
  <c r="L200" i="12"/>
  <c r="K200" i="12"/>
  <c r="N200" i="12" s="1"/>
  <c r="L199" i="12"/>
  <c r="O199" i="12" s="1"/>
  <c r="K199" i="12"/>
  <c r="I199" i="12"/>
  <c r="F199" i="12"/>
  <c r="J199" i="12" s="1"/>
  <c r="N198" i="12"/>
  <c r="L198" i="12"/>
  <c r="O198" i="12" s="1"/>
  <c r="K198" i="12"/>
  <c r="M198" i="12" s="1"/>
  <c r="P198" i="12" s="1"/>
  <c r="J198" i="12"/>
  <c r="I198" i="12"/>
  <c r="F198" i="12"/>
  <c r="L197" i="12"/>
  <c r="K197" i="12"/>
  <c r="I197" i="12"/>
  <c r="F197" i="12"/>
  <c r="J197" i="12" s="1"/>
  <c r="M196" i="12"/>
  <c r="P196" i="12" s="1"/>
  <c r="L196" i="12"/>
  <c r="O196" i="12" s="1"/>
  <c r="K196" i="12"/>
  <c r="N196" i="12" s="1"/>
  <c r="J196" i="12"/>
  <c r="I196" i="12"/>
  <c r="F196" i="12"/>
  <c r="L195" i="12"/>
  <c r="O195" i="12" s="1"/>
  <c r="K195" i="12"/>
  <c r="I195" i="12"/>
  <c r="F195" i="12"/>
  <c r="J195" i="12" s="1"/>
  <c r="M194" i="12"/>
  <c r="P194" i="12" s="1"/>
  <c r="Q194" i="12" s="1"/>
  <c r="L194" i="12"/>
  <c r="O194" i="12" s="1"/>
  <c r="K194" i="12"/>
  <c r="N194" i="12" s="1"/>
  <c r="J194" i="12"/>
  <c r="I194" i="12"/>
  <c r="F194" i="12"/>
  <c r="L193" i="12"/>
  <c r="K193" i="12"/>
  <c r="I193" i="12"/>
  <c r="F193" i="12"/>
  <c r="J193" i="12" s="1"/>
  <c r="N192" i="12"/>
  <c r="L192" i="12"/>
  <c r="K192" i="12"/>
  <c r="J192" i="12"/>
  <c r="I192" i="12"/>
  <c r="F192" i="12"/>
  <c r="L191" i="12"/>
  <c r="O191" i="12" s="1"/>
  <c r="K191" i="12"/>
  <c r="I191" i="12"/>
  <c r="F191" i="12"/>
  <c r="J191" i="12" s="1"/>
  <c r="L190" i="12"/>
  <c r="O190" i="12" s="1"/>
  <c r="K190" i="12"/>
  <c r="J190" i="12"/>
  <c r="I190" i="12"/>
  <c r="F190" i="12"/>
  <c r="L189" i="12"/>
  <c r="K189" i="12"/>
  <c r="I189" i="12"/>
  <c r="F189" i="12"/>
  <c r="J189" i="12" s="1"/>
  <c r="N188" i="12"/>
  <c r="L188" i="12"/>
  <c r="O188" i="12" s="1"/>
  <c r="K188" i="12"/>
  <c r="J188" i="12"/>
  <c r="I188" i="12"/>
  <c r="F188" i="12"/>
  <c r="L187" i="12"/>
  <c r="O187" i="12" s="1"/>
  <c r="K187" i="12"/>
  <c r="I187" i="12"/>
  <c r="F187" i="12"/>
  <c r="J187" i="12" s="1"/>
  <c r="N186" i="12"/>
  <c r="L186" i="12"/>
  <c r="O186" i="12" s="1"/>
  <c r="K186" i="12"/>
  <c r="M186" i="12" s="1"/>
  <c r="P186" i="12" s="1"/>
  <c r="Q186" i="12" s="1"/>
  <c r="J186" i="12"/>
  <c r="I186" i="12"/>
  <c r="F186" i="12"/>
  <c r="L185" i="12"/>
  <c r="K185" i="12"/>
  <c r="I185" i="12"/>
  <c r="F185" i="12"/>
  <c r="J185" i="12" s="1"/>
  <c r="M184" i="12"/>
  <c r="P184" i="12" s="1"/>
  <c r="L184" i="12"/>
  <c r="O184" i="12" s="1"/>
  <c r="K184" i="12"/>
  <c r="N184" i="12" s="1"/>
  <c r="J184" i="12"/>
  <c r="I184" i="12"/>
  <c r="F184" i="12"/>
  <c r="L183" i="12"/>
  <c r="O183" i="12" s="1"/>
  <c r="K183" i="12"/>
  <c r="I183" i="12"/>
  <c r="F183" i="12"/>
  <c r="J183" i="12" s="1"/>
  <c r="N182" i="12"/>
  <c r="L182" i="12"/>
  <c r="O182" i="12" s="1"/>
  <c r="K182" i="12"/>
  <c r="J182" i="12"/>
  <c r="I182" i="12"/>
  <c r="F182" i="12"/>
  <c r="L181" i="12"/>
  <c r="K181" i="12"/>
  <c r="I181" i="12"/>
  <c r="F181" i="12"/>
  <c r="J181" i="12" s="1"/>
  <c r="L180" i="12"/>
  <c r="O180" i="12" s="1"/>
  <c r="K180" i="12"/>
  <c r="J180" i="12"/>
  <c r="I180" i="12"/>
  <c r="F180" i="12"/>
  <c r="L179" i="12"/>
  <c r="O179" i="12" s="1"/>
  <c r="K179" i="12"/>
  <c r="I179" i="12"/>
  <c r="F179" i="12"/>
  <c r="J179" i="12" s="1"/>
  <c r="L178" i="12"/>
  <c r="O178" i="12" s="1"/>
  <c r="K178" i="12"/>
  <c r="J178" i="12"/>
  <c r="I178" i="12"/>
  <c r="F178" i="12"/>
  <c r="L177" i="12"/>
  <c r="K177" i="12"/>
  <c r="I177" i="12"/>
  <c r="F177" i="12"/>
  <c r="J177" i="12" s="1"/>
  <c r="O176" i="12"/>
  <c r="L176" i="12"/>
  <c r="K176" i="12"/>
  <c r="J176" i="12"/>
  <c r="I176" i="12"/>
  <c r="F176" i="12"/>
  <c r="N175" i="12"/>
  <c r="L175" i="12"/>
  <c r="K175" i="12"/>
  <c r="J175" i="12"/>
  <c r="I175" i="12"/>
  <c r="F175" i="12"/>
  <c r="L174" i="12"/>
  <c r="O174" i="12" s="1"/>
  <c r="K174" i="12"/>
  <c r="J174" i="12"/>
  <c r="I174" i="12"/>
  <c r="F174" i="12"/>
  <c r="L173" i="12"/>
  <c r="K173" i="12"/>
  <c r="I173" i="12"/>
  <c r="F173" i="12"/>
  <c r="L172" i="12"/>
  <c r="O172" i="12" s="1"/>
  <c r="K172" i="12"/>
  <c r="I172" i="12"/>
  <c r="F172" i="12"/>
  <c r="J172" i="12" s="1"/>
  <c r="L171" i="12"/>
  <c r="O171" i="12" s="1"/>
  <c r="K171" i="12"/>
  <c r="I171" i="12"/>
  <c r="F171" i="12"/>
  <c r="L170" i="12"/>
  <c r="O170" i="12" s="1"/>
  <c r="K170" i="12"/>
  <c r="I170" i="12"/>
  <c r="F170" i="12"/>
  <c r="J170" i="12" s="1"/>
  <c r="N169" i="12"/>
  <c r="M169" i="12"/>
  <c r="P169" i="12" s="1"/>
  <c r="L169" i="12"/>
  <c r="K169" i="12"/>
  <c r="J169" i="12"/>
  <c r="I169" i="12"/>
  <c r="I165" i="12" s="1"/>
  <c r="F169" i="12"/>
  <c r="N168" i="12"/>
  <c r="L168" i="12"/>
  <c r="O168" i="12" s="1"/>
  <c r="K168" i="12"/>
  <c r="J168" i="12"/>
  <c r="I168" i="12"/>
  <c r="F168" i="12"/>
  <c r="L167" i="12"/>
  <c r="K167" i="12"/>
  <c r="N167" i="12" s="1"/>
  <c r="J167" i="12"/>
  <c r="I167" i="12"/>
  <c r="F167" i="12"/>
  <c r="L166" i="12"/>
  <c r="O166" i="12" s="1"/>
  <c r="K166" i="12"/>
  <c r="J166" i="12"/>
  <c r="I166" i="12"/>
  <c r="F166" i="12"/>
  <c r="L165" i="12"/>
  <c r="K165" i="12"/>
  <c r="N164" i="12"/>
  <c r="M164" i="12"/>
  <c r="P164" i="12" s="1"/>
  <c r="L164" i="12"/>
  <c r="K164" i="12"/>
  <c r="J164" i="12"/>
  <c r="I164" i="12"/>
  <c r="F164" i="12"/>
  <c r="N163" i="12"/>
  <c r="L163" i="12"/>
  <c r="O163" i="12" s="1"/>
  <c r="K163" i="12"/>
  <c r="J163" i="12"/>
  <c r="I163" i="12"/>
  <c r="F163" i="12"/>
  <c r="L162" i="12"/>
  <c r="K162" i="12"/>
  <c r="N162" i="12" s="1"/>
  <c r="J162" i="12"/>
  <c r="I162" i="12"/>
  <c r="F162" i="12"/>
  <c r="L161" i="12"/>
  <c r="O161" i="12" s="1"/>
  <c r="K161" i="12"/>
  <c r="J161" i="12"/>
  <c r="I161" i="12"/>
  <c r="F161" i="12"/>
  <c r="L160" i="12"/>
  <c r="K160" i="12"/>
  <c r="I160" i="12"/>
  <c r="F160" i="12"/>
  <c r="L159" i="12"/>
  <c r="O159" i="12" s="1"/>
  <c r="K159" i="12"/>
  <c r="I159" i="12"/>
  <c r="F159" i="12"/>
  <c r="J159" i="12" s="1"/>
  <c r="L158" i="12"/>
  <c r="K158" i="12"/>
  <c r="M158" i="12" s="1"/>
  <c r="I158" i="12"/>
  <c r="F158" i="12"/>
  <c r="L157" i="12"/>
  <c r="O157" i="12" s="1"/>
  <c r="K157" i="12"/>
  <c r="I157" i="12"/>
  <c r="F157" i="12"/>
  <c r="J157" i="12" s="1"/>
  <c r="L156" i="12"/>
  <c r="M156" i="12" s="1"/>
  <c r="P156" i="12" s="1"/>
  <c r="K156" i="12"/>
  <c r="N156" i="12" s="1"/>
  <c r="J156" i="12"/>
  <c r="I156" i="12"/>
  <c r="F156" i="12"/>
  <c r="L155" i="12"/>
  <c r="O155" i="12" s="1"/>
  <c r="K155" i="12"/>
  <c r="J155" i="12"/>
  <c r="I155" i="12"/>
  <c r="F155" i="12"/>
  <c r="N154" i="12"/>
  <c r="L154" i="12"/>
  <c r="K154" i="12"/>
  <c r="J154" i="12"/>
  <c r="I154" i="12"/>
  <c r="F154" i="12"/>
  <c r="L153" i="12"/>
  <c r="O153" i="12" s="1"/>
  <c r="K153" i="12"/>
  <c r="J153" i="12"/>
  <c r="I153" i="12"/>
  <c r="F153" i="12"/>
  <c r="L152" i="12"/>
  <c r="K152" i="12"/>
  <c r="I152" i="12"/>
  <c r="F152" i="12"/>
  <c r="L151" i="12"/>
  <c r="K151" i="12"/>
  <c r="I151" i="12"/>
  <c r="F151" i="12"/>
  <c r="J151" i="12" s="1"/>
  <c r="L150" i="12"/>
  <c r="O150" i="12" s="1"/>
  <c r="K150" i="12"/>
  <c r="I150" i="12"/>
  <c r="F150" i="12"/>
  <c r="L149" i="12"/>
  <c r="O149" i="12" s="1"/>
  <c r="K149" i="12"/>
  <c r="I149" i="12"/>
  <c r="F149" i="12"/>
  <c r="J149" i="12" s="1"/>
  <c r="N148" i="12"/>
  <c r="M148" i="12"/>
  <c r="P148" i="12" s="1"/>
  <c r="L148" i="12"/>
  <c r="K148" i="12"/>
  <c r="J148" i="12"/>
  <c r="Q148" i="12" s="1"/>
  <c r="I148" i="12"/>
  <c r="F148" i="12"/>
  <c r="N147" i="12"/>
  <c r="L147" i="12"/>
  <c r="O147" i="12" s="1"/>
  <c r="K147" i="12"/>
  <c r="J147" i="12"/>
  <c r="I147" i="12"/>
  <c r="F147" i="12"/>
  <c r="L146" i="12"/>
  <c r="K146" i="12"/>
  <c r="N146" i="12" s="1"/>
  <c r="J146" i="12"/>
  <c r="I146" i="12"/>
  <c r="F146" i="12"/>
  <c r="O145" i="12"/>
  <c r="L145" i="12"/>
  <c r="K145" i="12"/>
  <c r="J145" i="12"/>
  <c r="I145" i="12"/>
  <c r="F145" i="12"/>
  <c r="L144" i="12"/>
  <c r="K144" i="12"/>
  <c r="I144" i="12"/>
  <c r="F144" i="12"/>
  <c r="L143" i="12"/>
  <c r="O143" i="12" s="1"/>
  <c r="K143" i="12"/>
  <c r="I143" i="12"/>
  <c r="F143" i="12"/>
  <c r="J143" i="12" s="1"/>
  <c r="L142" i="12"/>
  <c r="K142" i="12"/>
  <c r="M142" i="12" s="1"/>
  <c r="I142" i="12"/>
  <c r="F142" i="12"/>
  <c r="L141" i="12"/>
  <c r="O141" i="12" s="1"/>
  <c r="K141" i="12"/>
  <c r="I141" i="12"/>
  <c r="F141" i="12"/>
  <c r="J141" i="12" s="1"/>
  <c r="M140" i="12"/>
  <c r="P140" i="12" s="1"/>
  <c r="L140" i="12"/>
  <c r="K140" i="12"/>
  <c r="N140" i="12" s="1"/>
  <c r="J140" i="12"/>
  <c r="I140" i="12"/>
  <c r="F140" i="12"/>
  <c r="N139" i="12"/>
  <c r="L139" i="12"/>
  <c r="O139" i="12" s="1"/>
  <c r="K139" i="12"/>
  <c r="J139" i="12"/>
  <c r="I139" i="12"/>
  <c r="F139" i="12"/>
  <c r="L138" i="12"/>
  <c r="K138" i="12"/>
  <c r="N138" i="12" s="1"/>
  <c r="J138" i="12"/>
  <c r="I138" i="12"/>
  <c r="F138" i="12"/>
  <c r="L137" i="12"/>
  <c r="O137" i="12" s="1"/>
  <c r="K137" i="12"/>
  <c r="J137" i="12"/>
  <c r="I137" i="12"/>
  <c r="F137" i="12"/>
  <c r="L136" i="12"/>
  <c r="K136" i="12"/>
  <c r="I136" i="12"/>
  <c r="F136" i="12"/>
  <c r="L135" i="12"/>
  <c r="K135" i="12"/>
  <c r="I135" i="12"/>
  <c r="F135" i="12"/>
  <c r="J135" i="12" s="1"/>
  <c r="L134" i="12"/>
  <c r="O134" i="12" s="1"/>
  <c r="K134" i="12"/>
  <c r="I134" i="12"/>
  <c r="F134" i="12"/>
  <c r="L133" i="12"/>
  <c r="O133" i="12" s="1"/>
  <c r="K133" i="12"/>
  <c r="I133" i="12"/>
  <c r="F133" i="12"/>
  <c r="J133" i="12" s="1"/>
  <c r="L132" i="12"/>
  <c r="K132" i="12"/>
  <c r="J132" i="12"/>
  <c r="I132" i="12"/>
  <c r="F132" i="12"/>
  <c r="O131" i="12"/>
  <c r="N131" i="12"/>
  <c r="L131" i="12"/>
  <c r="K131" i="12"/>
  <c r="J131" i="12"/>
  <c r="I131" i="12"/>
  <c r="F131" i="12"/>
  <c r="L130" i="12"/>
  <c r="K130" i="12"/>
  <c r="N130" i="12" s="1"/>
  <c r="J130" i="12"/>
  <c r="I130" i="12"/>
  <c r="F130" i="12"/>
  <c r="O129" i="12"/>
  <c r="L129" i="12"/>
  <c r="K129" i="12"/>
  <c r="J129" i="12"/>
  <c r="I129" i="12"/>
  <c r="F129" i="12"/>
  <c r="L128" i="12"/>
  <c r="K128" i="12"/>
  <c r="I128" i="12"/>
  <c r="F128" i="12"/>
  <c r="L127" i="12"/>
  <c r="O127" i="12" s="1"/>
  <c r="K127" i="12"/>
  <c r="I127" i="12"/>
  <c r="F127" i="12"/>
  <c r="J127" i="12" s="1"/>
  <c r="L126" i="12"/>
  <c r="K126" i="12"/>
  <c r="M126" i="12" s="1"/>
  <c r="I126" i="12"/>
  <c r="F126" i="12"/>
  <c r="L125" i="12"/>
  <c r="O125" i="12" s="1"/>
  <c r="K125" i="12"/>
  <c r="I125" i="12"/>
  <c r="F125" i="12"/>
  <c r="J125" i="12" s="1"/>
  <c r="N124" i="12"/>
  <c r="M124" i="12"/>
  <c r="P124" i="12" s="1"/>
  <c r="L124" i="12"/>
  <c r="K124" i="12"/>
  <c r="J124" i="12"/>
  <c r="I124" i="12"/>
  <c r="F124" i="12"/>
  <c r="N123" i="12"/>
  <c r="L123" i="12"/>
  <c r="O123" i="12" s="1"/>
  <c r="K123" i="12"/>
  <c r="J123" i="12"/>
  <c r="I123" i="12"/>
  <c r="F123" i="12"/>
  <c r="L122" i="12"/>
  <c r="K122" i="12"/>
  <c r="N122" i="12" s="1"/>
  <c r="J122" i="12"/>
  <c r="I122" i="12"/>
  <c r="F122" i="12"/>
  <c r="O121" i="12"/>
  <c r="L121" i="12"/>
  <c r="K121" i="12"/>
  <c r="J121" i="12"/>
  <c r="I121" i="12"/>
  <c r="F121" i="12"/>
  <c r="L120" i="12"/>
  <c r="K120" i="12"/>
  <c r="I120" i="12"/>
  <c r="F120" i="12"/>
  <c r="L119" i="12"/>
  <c r="K119" i="12"/>
  <c r="I119" i="12"/>
  <c r="F119" i="12"/>
  <c r="J119" i="12" s="1"/>
  <c r="L118" i="12"/>
  <c r="O118" i="12" s="1"/>
  <c r="K118" i="12"/>
  <c r="I118" i="12"/>
  <c r="F118" i="12"/>
  <c r="L117" i="12"/>
  <c r="O117" i="12" s="1"/>
  <c r="K117" i="12"/>
  <c r="I117" i="12"/>
  <c r="F117" i="12"/>
  <c r="J117" i="12" s="1"/>
  <c r="N116" i="12"/>
  <c r="L116" i="12"/>
  <c r="K116" i="12"/>
  <c r="J116" i="12"/>
  <c r="I116" i="12"/>
  <c r="F116" i="12"/>
  <c r="L115" i="12"/>
  <c r="O115" i="12" s="1"/>
  <c r="K115" i="12"/>
  <c r="N115" i="12" s="1"/>
  <c r="J115" i="12"/>
  <c r="I115" i="12"/>
  <c r="F115" i="12"/>
  <c r="L114" i="12"/>
  <c r="K114" i="12"/>
  <c r="J114" i="12"/>
  <c r="I114" i="12"/>
  <c r="F114" i="12"/>
  <c r="O113" i="12"/>
  <c r="L113" i="12"/>
  <c r="K113" i="12"/>
  <c r="J113" i="12"/>
  <c r="I113" i="12"/>
  <c r="F113" i="12"/>
  <c r="L112" i="12"/>
  <c r="K112" i="12"/>
  <c r="I112" i="12"/>
  <c r="F112" i="12"/>
  <c r="L111" i="12"/>
  <c r="O111" i="12" s="1"/>
  <c r="K111" i="12"/>
  <c r="I111" i="12"/>
  <c r="F111" i="12"/>
  <c r="J111" i="12" s="1"/>
  <c r="L110" i="12"/>
  <c r="O110" i="12" s="1"/>
  <c r="K110" i="12"/>
  <c r="I110" i="12"/>
  <c r="F110" i="12"/>
  <c r="L109" i="12"/>
  <c r="O109" i="12" s="1"/>
  <c r="K109" i="12"/>
  <c r="I109" i="12"/>
  <c r="F109" i="12"/>
  <c r="J109" i="12" s="1"/>
  <c r="N108" i="12"/>
  <c r="L108" i="12"/>
  <c r="M108" i="12" s="1"/>
  <c r="P108" i="12" s="1"/>
  <c r="K108" i="12"/>
  <c r="J108" i="12"/>
  <c r="I108" i="12"/>
  <c r="F108" i="12"/>
  <c r="L107" i="12"/>
  <c r="O107" i="12" s="1"/>
  <c r="K107" i="12"/>
  <c r="N107" i="12" s="1"/>
  <c r="J107" i="12"/>
  <c r="I107" i="12"/>
  <c r="F107" i="12"/>
  <c r="L106" i="12"/>
  <c r="K106" i="12"/>
  <c r="J106" i="12"/>
  <c r="I106" i="12"/>
  <c r="F106" i="12"/>
  <c r="O105" i="12"/>
  <c r="L105" i="12"/>
  <c r="K105" i="12"/>
  <c r="J105" i="12"/>
  <c r="I105" i="12"/>
  <c r="F105" i="12"/>
  <c r="L104" i="12"/>
  <c r="K104" i="12"/>
  <c r="I104" i="12"/>
  <c r="F104" i="12"/>
  <c r="L103" i="12"/>
  <c r="O103" i="12" s="1"/>
  <c r="K103" i="12"/>
  <c r="I103" i="12"/>
  <c r="F103" i="12"/>
  <c r="J103" i="12" s="1"/>
  <c r="L102" i="12"/>
  <c r="K102" i="12"/>
  <c r="M102" i="12" s="1"/>
  <c r="I102" i="12"/>
  <c r="F102" i="12"/>
  <c r="L101" i="12"/>
  <c r="O101" i="12" s="1"/>
  <c r="K101" i="12"/>
  <c r="I101" i="12"/>
  <c r="F101" i="12"/>
  <c r="J101" i="12" s="1"/>
  <c r="M100" i="12"/>
  <c r="P100" i="12" s="1"/>
  <c r="L100" i="12"/>
  <c r="K100" i="12"/>
  <c r="N100" i="12" s="1"/>
  <c r="J100" i="12"/>
  <c r="I100" i="12"/>
  <c r="F100" i="12"/>
  <c r="N99" i="12"/>
  <c r="L99" i="12"/>
  <c r="O99" i="12" s="1"/>
  <c r="K99" i="12"/>
  <c r="J99" i="12"/>
  <c r="I99" i="12"/>
  <c r="F99" i="12"/>
  <c r="N98" i="12"/>
  <c r="L98" i="12"/>
  <c r="M98" i="12" s="1"/>
  <c r="P98" i="12" s="1"/>
  <c r="K98" i="12"/>
  <c r="J98" i="12"/>
  <c r="I98" i="12"/>
  <c r="F98" i="12"/>
  <c r="L97" i="12"/>
  <c r="O97" i="12" s="1"/>
  <c r="K97" i="12"/>
  <c r="J97" i="12"/>
  <c r="I97" i="12"/>
  <c r="F97" i="12"/>
  <c r="L96" i="12"/>
  <c r="K96" i="12"/>
  <c r="I96" i="12"/>
  <c r="F96" i="12"/>
  <c r="L95" i="12"/>
  <c r="K95" i="12"/>
  <c r="L94" i="12"/>
  <c r="O94" i="12" s="1"/>
  <c r="K94" i="12"/>
  <c r="L93" i="12"/>
  <c r="O93" i="12" s="1"/>
  <c r="K93" i="12"/>
  <c r="J93" i="12"/>
  <c r="I93" i="12"/>
  <c r="F93" i="12"/>
  <c r="O92" i="12"/>
  <c r="L92" i="12"/>
  <c r="K92" i="12"/>
  <c r="M92" i="12" s="1"/>
  <c r="I92" i="12"/>
  <c r="F92" i="12"/>
  <c r="J92" i="12" s="1"/>
  <c r="O91" i="12"/>
  <c r="M91" i="12"/>
  <c r="P91" i="12" s="1"/>
  <c r="L91" i="12"/>
  <c r="K91" i="12"/>
  <c r="N91" i="12" s="1"/>
  <c r="J91" i="12"/>
  <c r="I91" i="12"/>
  <c r="I75" i="12" s="1"/>
  <c r="F91" i="12"/>
  <c r="O90" i="12"/>
  <c r="L90" i="12"/>
  <c r="K90" i="12"/>
  <c r="I90" i="12"/>
  <c r="F90" i="12"/>
  <c r="J90" i="12" s="1"/>
  <c r="L89" i="12"/>
  <c r="O89" i="12" s="1"/>
  <c r="K89" i="12"/>
  <c r="J89" i="12"/>
  <c r="I89" i="12"/>
  <c r="F89" i="12"/>
  <c r="L88" i="12"/>
  <c r="O88" i="12" s="1"/>
  <c r="K88" i="12"/>
  <c r="I88" i="12"/>
  <c r="F88" i="12"/>
  <c r="J88" i="12" s="1"/>
  <c r="L87" i="12"/>
  <c r="O87" i="12" s="1"/>
  <c r="K87" i="12"/>
  <c r="L86" i="12"/>
  <c r="O86" i="12" s="1"/>
  <c r="K86" i="12"/>
  <c r="J86" i="12"/>
  <c r="I86" i="12"/>
  <c r="F86" i="12"/>
  <c r="L85" i="12"/>
  <c r="O85" i="12" s="1"/>
  <c r="K85" i="12"/>
  <c r="I85" i="12"/>
  <c r="F85" i="12"/>
  <c r="O84" i="12"/>
  <c r="L84" i="12"/>
  <c r="K84" i="12"/>
  <c r="J84" i="12"/>
  <c r="I84" i="12"/>
  <c r="F84" i="12"/>
  <c r="M83" i="12"/>
  <c r="P83" i="12" s="1"/>
  <c r="L83" i="12"/>
  <c r="K83" i="12"/>
  <c r="I83" i="12"/>
  <c r="F83" i="12"/>
  <c r="L82" i="12"/>
  <c r="O82" i="12" s="1"/>
  <c r="K82" i="12"/>
  <c r="J82" i="12"/>
  <c r="I82" i="12"/>
  <c r="F82" i="12"/>
  <c r="L81" i="12"/>
  <c r="O81" i="12" s="1"/>
  <c r="K81" i="12"/>
  <c r="I81" i="12"/>
  <c r="F81" i="12"/>
  <c r="N80" i="12"/>
  <c r="L80" i="12"/>
  <c r="O80" i="12" s="1"/>
  <c r="K80" i="12"/>
  <c r="M80" i="12" s="1"/>
  <c r="P80" i="12" s="1"/>
  <c r="J80" i="12"/>
  <c r="I80" i="12"/>
  <c r="F80" i="12"/>
  <c r="L79" i="12"/>
  <c r="K79" i="12"/>
  <c r="M79" i="12" s="1"/>
  <c r="P79" i="12" s="1"/>
  <c r="I79" i="12"/>
  <c r="F79" i="12"/>
  <c r="L78" i="12"/>
  <c r="O78" i="12" s="1"/>
  <c r="K78" i="12"/>
  <c r="J78" i="12"/>
  <c r="I78" i="12"/>
  <c r="F78" i="12"/>
  <c r="L77" i="12"/>
  <c r="O77" i="12" s="1"/>
  <c r="K77" i="12"/>
  <c r="I77" i="12"/>
  <c r="F77" i="12"/>
  <c r="O76" i="12"/>
  <c r="L76" i="12"/>
  <c r="K76" i="12"/>
  <c r="L75" i="12"/>
  <c r="K75" i="12"/>
  <c r="O74" i="12"/>
  <c r="L74" i="12"/>
  <c r="K74" i="12"/>
  <c r="J74" i="12"/>
  <c r="I74" i="12"/>
  <c r="I70" i="12" s="1"/>
  <c r="F74" i="12"/>
  <c r="L73" i="12"/>
  <c r="O73" i="12" s="1"/>
  <c r="K73" i="12"/>
  <c r="I73" i="12"/>
  <c r="F73" i="12"/>
  <c r="J73" i="12" s="1"/>
  <c r="L72" i="12"/>
  <c r="O72" i="12" s="1"/>
  <c r="K72" i="12"/>
  <c r="N72" i="12" s="1"/>
  <c r="J72" i="12"/>
  <c r="I72" i="12"/>
  <c r="F72" i="12"/>
  <c r="L71" i="12"/>
  <c r="O71" i="12" s="1"/>
  <c r="K71" i="12"/>
  <c r="I71" i="12"/>
  <c r="F71" i="12"/>
  <c r="J71" i="12" s="1"/>
  <c r="L70" i="12"/>
  <c r="K70" i="12"/>
  <c r="M69" i="12"/>
  <c r="P69" i="12" s="1"/>
  <c r="L69" i="12"/>
  <c r="K69" i="12"/>
  <c r="N69" i="12" s="1"/>
  <c r="J69" i="12"/>
  <c r="I69" i="12"/>
  <c r="F69" i="12"/>
  <c r="O69" i="12" s="1"/>
  <c r="L68" i="12"/>
  <c r="K68" i="12"/>
  <c r="I68" i="12"/>
  <c r="F68" i="12"/>
  <c r="J68" i="12" s="1"/>
  <c r="M67" i="12"/>
  <c r="P67" i="12" s="1"/>
  <c r="L67" i="12"/>
  <c r="O67" i="12" s="1"/>
  <c r="K67" i="12"/>
  <c r="N67" i="12" s="1"/>
  <c r="J67" i="12"/>
  <c r="I67" i="12"/>
  <c r="F67" i="12"/>
  <c r="O66" i="12"/>
  <c r="L66" i="12"/>
  <c r="K66" i="12"/>
  <c r="N66" i="12" s="1"/>
  <c r="I66" i="12"/>
  <c r="F66" i="12"/>
  <c r="J66" i="12" s="1"/>
  <c r="N65" i="12"/>
  <c r="M65" i="12"/>
  <c r="P65" i="12" s="1"/>
  <c r="Q65" i="12" s="1"/>
  <c r="L65" i="12"/>
  <c r="O65" i="12" s="1"/>
  <c r="K65" i="12"/>
  <c r="J65" i="12"/>
  <c r="I65" i="12"/>
  <c r="F65" i="12"/>
  <c r="L64" i="12"/>
  <c r="O64" i="12" s="1"/>
  <c r="K64" i="12"/>
  <c r="N64" i="12" s="1"/>
  <c r="I64" i="12"/>
  <c r="F64" i="12"/>
  <c r="J64" i="12" s="1"/>
  <c r="O63" i="12"/>
  <c r="L63" i="12"/>
  <c r="K63" i="12"/>
  <c r="J63" i="12"/>
  <c r="I63" i="12"/>
  <c r="F63" i="12"/>
  <c r="O62" i="12"/>
  <c r="L62" i="12"/>
  <c r="K62" i="12"/>
  <c r="N62" i="12" s="1"/>
  <c r="I62" i="12"/>
  <c r="F62" i="12"/>
  <c r="J62" i="12" s="1"/>
  <c r="L61" i="12"/>
  <c r="O61" i="12" s="1"/>
  <c r="K61" i="12"/>
  <c r="N61" i="12" s="1"/>
  <c r="J61" i="12"/>
  <c r="I61" i="12"/>
  <c r="I58" i="12" s="1"/>
  <c r="F61" i="12"/>
  <c r="O60" i="12"/>
  <c r="L60" i="12"/>
  <c r="K60" i="12"/>
  <c r="N60" i="12" s="1"/>
  <c r="I60" i="12"/>
  <c r="F60" i="12"/>
  <c r="J60" i="12" s="1"/>
  <c r="O59" i="12"/>
  <c r="L59" i="12"/>
  <c r="K59" i="12"/>
  <c r="N59" i="12" s="1"/>
  <c r="I59" i="12"/>
  <c r="F59" i="12"/>
  <c r="J59" i="12" s="1"/>
  <c r="L58" i="12"/>
  <c r="K58" i="12"/>
  <c r="L57" i="12"/>
  <c r="O57" i="12" s="1"/>
  <c r="K57" i="12"/>
  <c r="N57" i="12" s="1"/>
  <c r="J57" i="12"/>
  <c r="I57" i="12"/>
  <c r="F57" i="12"/>
  <c r="O56" i="12"/>
  <c r="L56" i="12"/>
  <c r="K56" i="12"/>
  <c r="N56" i="12" s="1"/>
  <c r="I56" i="12"/>
  <c r="F56" i="12"/>
  <c r="J56" i="12" s="1"/>
  <c r="M55" i="12"/>
  <c r="P55" i="12" s="1"/>
  <c r="Q55" i="12" s="1"/>
  <c r="L55" i="12"/>
  <c r="O55" i="12" s="1"/>
  <c r="K55" i="12"/>
  <c r="N55" i="12" s="1"/>
  <c r="J55" i="12"/>
  <c r="I55" i="12"/>
  <c r="F55" i="12"/>
  <c r="O54" i="12"/>
  <c r="L54" i="12"/>
  <c r="K54" i="12"/>
  <c r="N54" i="12" s="1"/>
  <c r="I54" i="12"/>
  <c r="F54" i="12"/>
  <c r="J54" i="12" s="1"/>
  <c r="N53" i="12"/>
  <c r="M53" i="12"/>
  <c r="P53" i="12" s="1"/>
  <c r="Q53" i="12" s="1"/>
  <c r="L53" i="12"/>
  <c r="O53" i="12" s="1"/>
  <c r="K53" i="12"/>
  <c r="J53" i="12"/>
  <c r="I53" i="12"/>
  <c r="F53" i="12"/>
  <c r="L52" i="12"/>
  <c r="O52" i="12" s="1"/>
  <c r="K52" i="12"/>
  <c r="N52" i="12" s="1"/>
  <c r="I52" i="12"/>
  <c r="F52" i="12"/>
  <c r="J52" i="12" s="1"/>
  <c r="O51" i="12"/>
  <c r="L51" i="12"/>
  <c r="K51" i="12"/>
  <c r="J51" i="12"/>
  <c r="I51" i="12"/>
  <c r="I50" i="12" s="1"/>
  <c r="F51" i="12"/>
  <c r="L50" i="12"/>
  <c r="K50" i="12"/>
  <c r="L49" i="12"/>
  <c r="O49" i="12" s="1"/>
  <c r="K49" i="12"/>
  <c r="N49" i="12" s="1"/>
  <c r="I49" i="12"/>
  <c r="F49" i="12"/>
  <c r="J49" i="12" s="1"/>
  <c r="O48" i="12"/>
  <c r="N48" i="12"/>
  <c r="L48" i="12"/>
  <c r="K48" i="12"/>
  <c r="M48" i="12" s="1"/>
  <c r="P48" i="12" s="1"/>
  <c r="Q48" i="12" s="1"/>
  <c r="J48" i="12"/>
  <c r="I48" i="12"/>
  <c r="F48" i="12"/>
  <c r="O47" i="12"/>
  <c r="L47" i="12"/>
  <c r="K47" i="12"/>
  <c r="N47" i="12" s="1"/>
  <c r="I47" i="12"/>
  <c r="F47" i="12"/>
  <c r="J47" i="12" s="1"/>
  <c r="L46" i="12"/>
  <c r="O46" i="12" s="1"/>
  <c r="K46" i="12"/>
  <c r="J46" i="12"/>
  <c r="I46" i="12"/>
  <c r="F46" i="12"/>
  <c r="O45" i="12"/>
  <c r="L45" i="12"/>
  <c r="K45" i="12"/>
  <c r="N45" i="12" s="1"/>
  <c r="I45" i="12"/>
  <c r="F45" i="12"/>
  <c r="J45" i="12" s="1"/>
  <c r="M44" i="12"/>
  <c r="P44" i="12" s="1"/>
  <c r="Q44" i="12" s="1"/>
  <c r="L44" i="12"/>
  <c r="O44" i="12" s="1"/>
  <c r="K44" i="12"/>
  <c r="N44" i="12" s="1"/>
  <c r="J44" i="12"/>
  <c r="I44" i="12"/>
  <c r="F44" i="12"/>
  <c r="O43" i="12"/>
  <c r="L43" i="12"/>
  <c r="K43" i="12"/>
  <c r="N43" i="12" s="1"/>
  <c r="I43" i="12"/>
  <c r="F43" i="12"/>
  <c r="J43" i="12" s="1"/>
  <c r="N42" i="12"/>
  <c r="M42" i="12"/>
  <c r="P42" i="12" s="1"/>
  <c r="Q42" i="12" s="1"/>
  <c r="L42" i="12"/>
  <c r="O42" i="12" s="1"/>
  <c r="K42" i="12"/>
  <c r="J42" i="12"/>
  <c r="I42" i="12"/>
  <c r="F42" i="12"/>
  <c r="L41" i="12"/>
  <c r="O41" i="12" s="1"/>
  <c r="K41" i="12"/>
  <c r="N41" i="12" s="1"/>
  <c r="I41" i="12"/>
  <c r="F41" i="12"/>
  <c r="J41" i="12" s="1"/>
  <c r="O40" i="12"/>
  <c r="L40" i="12"/>
  <c r="K40" i="12"/>
  <c r="M40" i="12" s="1"/>
  <c r="P40" i="12" s="1"/>
  <c r="Q40" i="12" s="1"/>
  <c r="J40" i="12"/>
  <c r="I40" i="12"/>
  <c r="F40" i="12"/>
  <c r="L39" i="12"/>
  <c r="O39" i="12" s="1"/>
  <c r="K39" i="12"/>
  <c r="N39" i="12" s="1"/>
  <c r="I39" i="12"/>
  <c r="F39" i="12"/>
  <c r="J39" i="12" s="1"/>
  <c r="O38" i="12"/>
  <c r="L38" i="12"/>
  <c r="K38" i="12"/>
  <c r="J38" i="12"/>
  <c r="I38" i="12"/>
  <c r="I37" i="12" s="1"/>
  <c r="F38" i="12"/>
  <c r="L37" i="12"/>
  <c r="K37" i="12"/>
  <c r="L36" i="12"/>
  <c r="O36" i="12" s="1"/>
  <c r="K36" i="12"/>
  <c r="N36" i="12" s="1"/>
  <c r="I36" i="12"/>
  <c r="F36" i="12"/>
  <c r="J36" i="12" s="1"/>
  <c r="O35" i="12"/>
  <c r="L35" i="12"/>
  <c r="K35" i="12"/>
  <c r="J35" i="12"/>
  <c r="I35" i="12"/>
  <c r="F35" i="12"/>
  <c r="O34" i="12"/>
  <c r="L34" i="12"/>
  <c r="K34" i="12"/>
  <c r="N34" i="12" s="1"/>
  <c r="I34" i="12"/>
  <c r="F34" i="12"/>
  <c r="J34" i="12" s="1"/>
  <c r="L33" i="12"/>
  <c r="O33" i="12" s="1"/>
  <c r="K33" i="12"/>
  <c r="N33" i="12" s="1"/>
  <c r="J33" i="12"/>
  <c r="I33" i="12"/>
  <c r="F33" i="12"/>
  <c r="O32" i="12"/>
  <c r="L32" i="12"/>
  <c r="K32" i="12"/>
  <c r="N32" i="12" s="1"/>
  <c r="I32" i="12"/>
  <c r="F32" i="12"/>
  <c r="J32" i="12" s="1"/>
  <c r="N31" i="12"/>
  <c r="M31" i="12"/>
  <c r="P31" i="12" s="1"/>
  <c r="Q31" i="12" s="1"/>
  <c r="L31" i="12"/>
  <c r="O31" i="12" s="1"/>
  <c r="K31" i="12"/>
  <c r="J31" i="12"/>
  <c r="I31" i="12"/>
  <c r="F31" i="12"/>
  <c r="L30" i="12"/>
  <c r="O30" i="12" s="1"/>
  <c r="K30" i="12"/>
  <c r="N30" i="12" s="1"/>
  <c r="I30" i="12"/>
  <c r="F30" i="12"/>
  <c r="J30" i="12" s="1"/>
  <c r="O29" i="12"/>
  <c r="N29" i="12"/>
  <c r="L29" i="12"/>
  <c r="K29" i="12"/>
  <c r="M29" i="12" s="1"/>
  <c r="P29" i="12" s="1"/>
  <c r="Q29" i="12" s="1"/>
  <c r="J29" i="12"/>
  <c r="I29" i="12"/>
  <c r="F29" i="12"/>
  <c r="O28" i="12"/>
  <c r="L28" i="12"/>
  <c r="K28" i="12"/>
  <c r="N28" i="12" s="1"/>
  <c r="I28" i="12"/>
  <c r="F28" i="12"/>
  <c r="J28" i="12" s="1"/>
  <c r="L27" i="12"/>
  <c r="O27" i="12" s="1"/>
  <c r="K27" i="12"/>
  <c r="J27" i="12"/>
  <c r="I27" i="12"/>
  <c r="F27" i="12"/>
  <c r="O26" i="12"/>
  <c r="L26" i="12"/>
  <c r="K26" i="12"/>
  <c r="N26" i="12" s="1"/>
  <c r="I26" i="12"/>
  <c r="F26" i="12"/>
  <c r="J26" i="12" s="1"/>
  <c r="M25" i="12"/>
  <c r="P25" i="12" s="1"/>
  <c r="Q25" i="12" s="1"/>
  <c r="L25" i="12"/>
  <c r="O25" i="12" s="1"/>
  <c r="K25" i="12"/>
  <c r="N25" i="12" s="1"/>
  <c r="J25" i="12"/>
  <c r="I25" i="12"/>
  <c r="F25" i="12"/>
  <c r="O24" i="12"/>
  <c r="L24" i="12"/>
  <c r="K24" i="12"/>
  <c r="N24" i="12" s="1"/>
  <c r="I24" i="12"/>
  <c r="F24" i="12"/>
  <c r="J24" i="12" s="1"/>
  <c r="N23" i="12"/>
  <c r="M23" i="12"/>
  <c r="P23" i="12" s="1"/>
  <c r="Q23" i="12" s="1"/>
  <c r="L23" i="12"/>
  <c r="O23" i="12" s="1"/>
  <c r="K23" i="12"/>
  <c r="J23" i="12"/>
  <c r="I23" i="12"/>
  <c r="F23" i="12"/>
  <c r="L22" i="12"/>
  <c r="O22" i="12" s="1"/>
  <c r="K22" i="12"/>
  <c r="N22" i="12" s="1"/>
  <c r="I22" i="12"/>
  <c r="F22" i="12"/>
  <c r="J22" i="12" s="1"/>
  <c r="O21" i="12"/>
  <c r="O20" i="12" s="1"/>
  <c r="N21" i="12"/>
  <c r="L21" i="12"/>
  <c r="K21" i="12"/>
  <c r="M21" i="12" s="1"/>
  <c r="P21" i="12" s="1"/>
  <c r="J21" i="12"/>
  <c r="I21" i="12"/>
  <c r="I20" i="12" s="1"/>
  <c r="F21" i="12"/>
  <c r="L20" i="12"/>
  <c r="K20" i="12"/>
  <c r="L19" i="12"/>
  <c r="O19" i="12" s="1"/>
  <c r="K19" i="12"/>
  <c r="N19" i="12" s="1"/>
  <c r="I19" i="12"/>
  <c r="F19" i="12"/>
  <c r="J19" i="12" s="1"/>
  <c r="O18" i="12"/>
  <c r="N18" i="12"/>
  <c r="L18" i="12"/>
  <c r="K18" i="12"/>
  <c r="M18" i="12" s="1"/>
  <c r="P18" i="12" s="1"/>
  <c r="Q18" i="12" s="1"/>
  <c r="J18" i="12"/>
  <c r="I18" i="12"/>
  <c r="F18" i="12"/>
  <c r="L17" i="12"/>
  <c r="O17" i="12" s="1"/>
  <c r="K17" i="12"/>
  <c r="N17" i="12" s="1"/>
  <c r="I17" i="12"/>
  <c r="F17" i="12"/>
  <c r="J17" i="12" s="1"/>
  <c r="O16" i="12"/>
  <c r="L16" i="12"/>
  <c r="K16" i="12"/>
  <c r="J16" i="12"/>
  <c r="I16" i="12"/>
  <c r="F16" i="12"/>
  <c r="O15" i="12"/>
  <c r="L15" i="12"/>
  <c r="K15" i="12"/>
  <c r="N15" i="12" s="1"/>
  <c r="I15" i="12"/>
  <c r="F15" i="12"/>
  <c r="J15" i="12" s="1"/>
  <c r="L14" i="12"/>
  <c r="O14" i="12" s="1"/>
  <c r="K14" i="12"/>
  <c r="N14" i="12" s="1"/>
  <c r="J14" i="12"/>
  <c r="I14" i="12"/>
  <c r="F14" i="12"/>
  <c r="O13" i="12"/>
  <c r="L13" i="12"/>
  <c r="K13" i="12"/>
  <c r="N13" i="12" s="1"/>
  <c r="I13" i="12"/>
  <c r="F13" i="12"/>
  <c r="J13" i="12" s="1"/>
  <c r="N12" i="12"/>
  <c r="M12" i="12"/>
  <c r="P12" i="12" s="1"/>
  <c r="L12" i="12"/>
  <c r="O12" i="12" s="1"/>
  <c r="K12" i="12"/>
  <c r="J12" i="12"/>
  <c r="I12" i="12"/>
  <c r="I11" i="12" s="1"/>
  <c r="F12" i="12"/>
  <c r="E249" i="11"/>
  <c r="E248" i="11"/>
  <c r="E247" i="11"/>
  <c r="E120" i="11"/>
  <c r="E119" i="11"/>
  <c r="E118" i="11"/>
  <c r="E117" i="11"/>
  <c r="E84" i="11"/>
  <c r="F81" i="11"/>
  <c r="E53" i="11"/>
  <c r="E44" i="11"/>
  <c r="E38" i="11"/>
  <c r="E34" i="11"/>
  <c r="E33" i="11"/>
  <c r="E31" i="11"/>
  <c r="L267" i="10"/>
  <c r="O267" i="10" s="1"/>
  <c r="K267" i="10"/>
  <c r="L266" i="10"/>
  <c r="O266" i="10" s="1"/>
  <c r="K266" i="10"/>
  <c r="N266" i="10" s="1"/>
  <c r="I266" i="10"/>
  <c r="F266" i="10"/>
  <c r="J266" i="10" s="1"/>
  <c r="L265" i="10"/>
  <c r="K265" i="10"/>
  <c r="N265" i="10" s="1"/>
  <c r="J265" i="10"/>
  <c r="I265" i="10"/>
  <c r="F265" i="10"/>
  <c r="L264" i="10"/>
  <c r="K264" i="10"/>
  <c r="I264" i="10"/>
  <c r="F264" i="10"/>
  <c r="L263" i="10"/>
  <c r="K263" i="10"/>
  <c r="I263" i="10"/>
  <c r="L262" i="10"/>
  <c r="O262" i="10" s="1"/>
  <c r="K262" i="10"/>
  <c r="J262" i="10"/>
  <c r="I262" i="10"/>
  <c r="F262" i="10"/>
  <c r="L261" i="10"/>
  <c r="K261" i="10"/>
  <c r="I261" i="10"/>
  <c r="F261" i="10"/>
  <c r="L260" i="10"/>
  <c r="K260" i="10"/>
  <c r="N260" i="10" s="1"/>
  <c r="J260" i="10"/>
  <c r="I260" i="10"/>
  <c r="F260" i="10"/>
  <c r="L259" i="10"/>
  <c r="K259" i="10"/>
  <c r="I259" i="10"/>
  <c r="L258" i="10"/>
  <c r="O258" i="10" s="1"/>
  <c r="K258" i="10"/>
  <c r="I258" i="10"/>
  <c r="F258" i="10"/>
  <c r="N257" i="10"/>
  <c r="L257" i="10"/>
  <c r="O257" i="10" s="1"/>
  <c r="K257" i="10"/>
  <c r="J257" i="10"/>
  <c r="I257" i="10"/>
  <c r="F257" i="10"/>
  <c r="L256" i="10"/>
  <c r="O256" i="10" s="1"/>
  <c r="K256" i="10"/>
  <c r="I256" i="10"/>
  <c r="F256" i="10"/>
  <c r="L255" i="10"/>
  <c r="O255" i="10" s="1"/>
  <c r="K255" i="10"/>
  <c r="N255" i="10" s="1"/>
  <c r="J255" i="10"/>
  <c r="I255" i="10"/>
  <c r="F255" i="10"/>
  <c r="L254" i="10"/>
  <c r="K254" i="10"/>
  <c r="I254" i="10"/>
  <c r="F254" i="10"/>
  <c r="L253" i="10"/>
  <c r="O253" i="10" s="1"/>
  <c r="K253" i="10"/>
  <c r="N253" i="10" s="1"/>
  <c r="J253" i="10"/>
  <c r="I253" i="10"/>
  <c r="F253" i="10"/>
  <c r="L252" i="10"/>
  <c r="K252" i="10"/>
  <c r="I252" i="10"/>
  <c r="F252" i="10"/>
  <c r="N251" i="10"/>
  <c r="L251" i="10"/>
  <c r="O251" i="10" s="1"/>
  <c r="K251" i="10"/>
  <c r="J251" i="10"/>
  <c r="I251" i="10"/>
  <c r="F251" i="10"/>
  <c r="L250" i="10"/>
  <c r="K250" i="10"/>
  <c r="I250" i="10"/>
  <c r="F250" i="10"/>
  <c r="L249" i="10"/>
  <c r="O249" i="10" s="1"/>
  <c r="K249" i="10"/>
  <c r="N249" i="10" s="1"/>
  <c r="J249" i="10"/>
  <c r="I249" i="10"/>
  <c r="F249" i="10"/>
  <c r="L248" i="10"/>
  <c r="O248" i="10" s="1"/>
  <c r="K248" i="10"/>
  <c r="I248" i="10"/>
  <c r="F248" i="10"/>
  <c r="N247" i="10"/>
  <c r="L247" i="10"/>
  <c r="O247" i="10" s="1"/>
  <c r="K247" i="10"/>
  <c r="J247" i="10"/>
  <c r="I247" i="10"/>
  <c r="F247" i="10"/>
  <c r="L246" i="10"/>
  <c r="K246" i="10"/>
  <c r="I246" i="10"/>
  <c r="L245" i="10"/>
  <c r="O245" i="10" s="1"/>
  <c r="K245" i="10"/>
  <c r="N245" i="10" s="1"/>
  <c r="I245" i="10"/>
  <c r="F245" i="10"/>
  <c r="O244" i="10"/>
  <c r="L244" i="10"/>
  <c r="K244" i="10"/>
  <c r="J244" i="10"/>
  <c r="I244" i="10"/>
  <c r="F244" i="10"/>
  <c r="L243" i="10"/>
  <c r="O243" i="10" s="1"/>
  <c r="K243" i="10"/>
  <c r="I243" i="10"/>
  <c r="F243" i="10"/>
  <c r="J243" i="10" s="1"/>
  <c r="L242" i="10"/>
  <c r="O242" i="10" s="1"/>
  <c r="K242" i="10"/>
  <c r="I242" i="10"/>
  <c r="F242" i="10"/>
  <c r="J242" i="10" s="1"/>
  <c r="L241" i="10"/>
  <c r="O241" i="10" s="1"/>
  <c r="K241" i="10"/>
  <c r="I241" i="10"/>
  <c r="F241" i="10"/>
  <c r="J241" i="10" s="1"/>
  <c r="O240" i="10"/>
  <c r="L240" i="10"/>
  <c r="K240" i="10"/>
  <c r="F240" i="10"/>
  <c r="L239" i="10"/>
  <c r="O239" i="10" s="1"/>
  <c r="K239" i="10"/>
  <c r="N239" i="10" s="1"/>
  <c r="I239" i="10"/>
  <c r="F239" i="10"/>
  <c r="J239" i="10" s="1"/>
  <c r="O238" i="10"/>
  <c r="L238" i="10"/>
  <c r="K238" i="10"/>
  <c r="I238" i="10"/>
  <c r="F238" i="10"/>
  <c r="J238" i="10" s="1"/>
  <c r="L237" i="10"/>
  <c r="K237" i="10"/>
  <c r="L236" i="10"/>
  <c r="K236" i="10"/>
  <c r="M236" i="10" s="1"/>
  <c r="P236" i="10" s="1"/>
  <c r="I236" i="10"/>
  <c r="F236" i="10"/>
  <c r="L235" i="10"/>
  <c r="K235" i="10"/>
  <c r="N235" i="10" s="1"/>
  <c r="J235" i="10"/>
  <c r="I235" i="10"/>
  <c r="F235" i="10"/>
  <c r="L234" i="10"/>
  <c r="K234" i="10"/>
  <c r="I234" i="10"/>
  <c r="F234" i="10"/>
  <c r="N233" i="10"/>
  <c r="L233" i="10"/>
  <c r="O233" i="10" s="1"/>
  <c r="K233" i="10"/>
  <c r="J233" i="10"/>
  <c r="I233" i="10"/>
  <c r="F233" i="10"/>
  <c r="L232" i="10"/>
  <c r="O232" i="10" s="1"/>
  <c r="K232" i="10"/>
  <c r="I232" i="10"/>
  <c r="F232" i="10"/>
  <c r="L231" i="10"/>
  <c r="O231" i="10" s="1"/>
  <c r="K231" i="10"/>
  <c r="N231" i="10" s="1"/>
  <c r="J231" i="10"/>
  <c r="I231" i="10"/>
  <c r="F231" i="10"/>
  <c r="L230" i="10"/>
  <c r="O230" i="10" s="1"/>
  <c r="K230" i="10"/>
  <c r="I230" i="10"/>
  <c r="F230" i="10"/>
  <c r="N229" i="10"/>
  <c r="L229" i="10"/>
  <c r="O229" i="10" s="1"/>
  <c r="K229" i="10"/>
  <c r="J229" i="10"/>
  <c r="I229" i="10"/>
  <c r="F229" i="10"/>
  <c r="L228" i="10"/>
  <c r="O228" i="10" s="1"/>
  <c r="K228" i="10"/>
  <c r="M228" i="10" s="1"/>
  <c r="P228" i="10" s="1"/>
  <c r="I228" i="10"/>
  <c r="F228" i="10"/>
  <c r="L227" i="10"/>
  <c r="O227" i="10" s="1"/>
  <c r="K227" i="10"/>
  <c r="N227" i="10" s="1"/>
  <c r="J227" i="10"/>
  <c r="I227" i="10"/>
  <c r="F227" i="10"/>
  <c r="L226" i="10"/>
  <c r="K226" i="10"/>
  <c r="I226" i="10"/>
  <c r="F226" i="10"/>
  <c r="L225" i="10"/>
  <c r="O225" i="10" s="1"/>
  <c r="K225" i="10"/>
  <c r="J225" i="10"/>
  <c r="I225" i="10"/>
  <c r="F225" i="10"/>
  <c r="L224" i="10"/>
  <c r="K224" i="10"/>
  <c r="I224" i="10"/>
  <c r="F224" i="10"/>
  <c r="L223" i="10"/>
  <c r="O223" i="10" s="1"/>
  <c r="K223" i="10"/>
  <c r="N223" i="10" s="1"/>
  <c r="J223" i="10"/>
  <c r="I223" i="10"/>
  <c r="F223" i="10"/>
  <c r="L222" i="10"/>
  <c r="O222" i="10" s="1"/>
  <c r="K222" i="10"/>
  <c r="I222" i="10"/>
  <c r="F222" i="10"/>
  <c r="J222" i="10" s="1"/>
  <c r="L221" i="10"/>
  <c r="O221" i="10" s="1"/>
  <c r="K221" i="10"/>
  <c r="I221" i="10"/>
  <c r="F221" i="10"/>
  <c r="L220" i="10"/>
  <c r="K220" i="10"/>
  <c r="M220" i="10" s="1"/>
  <c r="P220" i="10" s="1"/>
  <c r="J220" i="10"/>
  <c r="I220" i="10"/>
  <c r="F220" i="10"/>
  <c r="N219" i="10"/>
  <c r="L219" i="10"/>
  <c r="K219" i="10"/>
  <c r="J219" i="10"/>
  <c r="I219" i="10"/>
  <c r="F219" i="10"/>
  <c r="L218" i="10"/>
  <c r="K218" i="10"/>
  <c r="I218" i="10"/>
  <c r="L217" i="10"/>
  <c r="K217" i="10"/>
  <c r="J217" i="10"/>
  <c r="I217" i="10"/>
  <c r="F217" i="10"/>
  <c r="L216" i="10"/>
  <c r="K216" i="10"/>
  <c r="I216" i="10"/>
  <c r="F216" i="10"/>
  <c r="J216" i="10" s="1"/>
  <c r="L215" i="10"/>
  <c r="K215" i="10"/>
  <c r="I215" i="10"/>
  <c r="F215" i="10"/>
  <c r="L214" i="10"/>
  <c r="K214" i="10"/>
  <c r="J214" i="10"/>
  <c r="I214" i="10"/>
  <c r="F214" i="10"/>
  <c r="N214" i="10" s="1"/>
  <c r="L213" i="10"/>
  <c r="K213" i="10"/>
  <c r="J213" i="10"/>
  <c r="I213" i="10"/>
  <c r="F213" i="10"/>
  <c r="L212" i="10"/>
  <c r="O212" i="10" s="1"/>
  <c r="K212" i="10"/>
  <c r="I212" i="10"/>
  <c r="F212" i="10"/>
  <c r="J212" i="10" s="1"/>
  <c r="L211" i="10"/>
  <c r="O211" i="10" s="1"/>
  <c r="K211" i="10"/>
  <c r="J211" i="10"/>
  <c r="I211" i="10"/>
  <c r="F211" i="10"/>
  <c r="L210" i="10"/>
  <c r="K210" i="10"/>
  <c r="I210" i="10"/>
  <c r="F210" i="10"/>
  <c r="J210" i="10" s="1"/>
  <c r="O209" i="10"/>
  <c r="L209" i="10"/>
  <c r="K209" i="10"/>
  <c r="J209" i="10"/>
  <c r="I209" i="10"/>
  <c r="F209" i="10"/>
  <c r="L208" i="10"/>
  <c r="O208" i="10" s="1"/>
  <c r="K208" i="10"/>
  <c r="I208" i="10"/>
  <c r="F208" i="10"/>
  <c r="J208" i="10" s="1"/>
  <c r="L207" i="10"/>
  <c r="O207" i="10" s="1"/>
  <c r="K207" i="10"/>
  <c r="N207" i="10" s="1"/>
  <c r="J207" i="10"/>
  <c r="I207" i="10"/>
  <c r="F207" i="10"/>
  <c r="L206" i="10"/>
  <c r="O206" i="10" s="1"/>
  <c r="K206" i="10"/>
  <c r="I206" i="10"/>
  <c r="F206" i="10"/>
  <c r="J206" i="10" s="1"/>
  <c r="M205" i="10"/>
  <c r="P205" i="10" s="1"/>
  <c r="Q205" i="10" s="1"/>
  <c r="L205" i="10"/>
  <c r="O205" i="10" s="1"/>
  <c r="K205" i="10"/>
  <c r="N205" i="10" s="1"/>
  <c r="J205" i="10"/>
  <c r="I205" i="10"/>
  <c r="F205" i="10"/>
  <c r="L204" i="10"/>
  <c r="K204" i="10"/>
  <c r="I204" i="10"/>
  <c r="F204" i="10"/>
  <c r="J204" i="10" s="1"/>
  <c r="L203" i="10"/>
  <c r="O203" i="10" s="1"/>
  <c r="K203" i="10"/>
  <c r="J203" i="10"/>
  <c r="I203" i="10"/>
  <c r="F203" i="10"/>
  <c r="L202" i="10"/>
  <c r="K202" i="10"/>
  <c r="I202" i="10"/>
  <c r="F202" i="10"/>
  <c r="J202" i="10" s="1"/>
  <c r="M201" i="10"/>
  <c r="P201" i="10" s="1"/>
  <c r="L201" i="10"/>
  <c r="O201" i="10" s="1"/>
  <c r="K201" i="10"/>
  <c r="N201" i="10" s="1"/>
  <c r="J201" i="10"/>
  <c r="I201" i="10"/>
  <c r="F201" i="10"/>
  <c r="L200" i="10"/>
  <c r="O200" i="10" s="1"/>
  <c r="K200" i="10"/>
  <c r="O199" i="10"/>
  <c r="L199" i="10"/>
  <c r="K199" i="10"/>
  <c r="N199" i="10" s="1"/>
  <c r="J199" i="10"/>
  <c r="I199" i="10"/>
  <c r="F199" i="10"/>
  <c r="L198" i="10"/>
  <c r="O198" i="10" s="1"/>
  <c r="K198" i="10"/>
  <c r="I198" i="10"/>
  <c r="F198" i="10"/>
  <c r="L197" i="10"/>
  <c r="O197" i="10" s="1"/>
  <c r="K197" i="10"/>
  <c r="J197" i="10"/>
  <c r="I197" i="10"/>
  <c r="F197" i="10"/>
  <c r="L196" i="10"/>
  <c r="K196" i="10"/>
  <c r="I196" i="10"/>
  <c r="F196" i="10"/>
  <c r="N195" i="10"/>
  <c r="L195" i="10"/>
  <c r="O195" i="10" s="1"/>
  <c r="K195" i="10"/>
  <c r="J195" i="10"/>
  <c r="I195" i="10"/>
  <c r="F195" i="10"/>
  <c r="L194" i="10"/>
  <c r="O194" i="10" s="1"/>
  <c r="K194" i="10"/>
  <c r="I194" i="10"/>
  <c r="F194" i="10"/>
  <c r="L193" i="10"/>
  <c r="O193" i="10" s="1"/>
  <c r="K193" i="10"/>
  <c r="J193" i="10"/>
  <c r="I193" i="10"/>
  <c r="F193" i="10"/>
  <c r="M192" i="10"/>
  <c r="P192" i="10" s="1"/>
  <c r="L192" i="10"/>
  <c r="K192" i="10"/>
  <c r="I192" i="10"/>
  <c r="F192" i="10"/>
  <c r="L191" i="10"/>
  <c r="O191" i="10" s="1"/>
  <c r="K191" i="10"/>
  <c r="N191" i="10" s="1"/>
  <c r="J191" i="10"/>
  <c r="I191" i="10"/>
  <c r="F191" i="10"/>
  <c r="L190" i="10"/>
  <c r="O190" i="10" s="1"/>
  <c r="K190" i="10"/>
  <c r="I190" i="10"/>
  <c r="F190" i="10"/>
  <c r="O189" i="10"/>
  <c r="L189" i="10"/>
  <c r="K189" i="10"/>
  <c r="J189" i="10"/>
  <c r="I189" i="10"/>
  <c r="F189" i="10"/>
  <c r="M188" i="10"/>
  <c r="P188" i="10" s="1"/>
  <c r="L188" i="10"/>
  <c r="K188" i="10"/>
  <c r="I188" i="10"/>
  <c r="F188" i="10"/>
  <c r="L187" i="10"/>
  <c r="O187" i="10" s="1"/>
  <c r="K187" i="10"/>
  <c r="J187" i="10"/>
  <c r="I187" i="10"/>
  <c r="F187" i="10"/>
  <c r="L186" i="10"/>
  <c r="K186" i="10"/>
  <c r="M186" i="10" s="1"/>
  <c r="I186" i="10"/>
  <c r="F186" i="10"/>
  <c r="O185" i="10"/>
  <c r="L185" i="10"/>
  <c r="K185" i="10"/>
  <c r="J185" i="10"/>
  <c r="I185" i="10"/>
  <c r="F185" i="10"/>
  <c r="L184" i="10"/>
  <c r="K184" i="10"/>
  <c r="M184" i="10" s="1"/>
  <c r="P184" i="10" s="1"/>
  <c r="I184" i="10"/>
  <c r="F184" i="10"/>
  <c r="L183" i="10"/>
  <c r="O183" i="10" s="1"/>
  <c r="K183" i="10"/>
  <c r="J183" i="10"/>
  <c r="I183" i="10"/>
  <c r="F183" i="10"/>
  <c r="L182" i="10"/>
  <c r="O182" i="10" s="1"/>
  <c r="K182" i="10"/>
  <c r="I182" i="10"/>
  <c r="F182" i="10"/>
  <c r="L181" i="10"/>
  <c r="O181" i="10" s="1"/>
  <c r="K181" i="10"/>
  <c r="J181" i="10"/>
  <c r="I181" i="10"/>
  <c r="F181" i="10"/>
  <c r="L180" i="10"/>
  <c r="K180" i="10"/>
  <c r="M180" i="10" s="1"/>
  <c r="P180" i="10" s="1"/>
  <c r="I180" i="10"/>
  <c r="F180" i="10"/>
  <c r="N179" i="10"/>
  <c r="L179" i="10"/>
  <c r="O179" i="10" s="1"/>
  <c r="K179" i="10"/>
  <c r="J179" i="10"/>
  <c r="I179" i="10"/>
  <c r="F179" i="10"/>
  <c r="L178" i="10"/>
  <c r="O178" i="10" s="1"/>
  <c r="K178" i="10"/>
  <c r="I178" i="10"/>
  <c r="F178" i="10"/>
  <c r="L177" i="10"/>
  <c r="O177" i="10" s="1"/>
  <c r="K177" i="10"/>
  <c r="J177" i="10"/>
  <c r="I177" i="10"/>
  <c r="F177" i="10"/>
  <c r="L176" i="10"/>
  <c r="K176" i="10"/>
  <c r="M176" i="10" s="1"/>
  <c r="P176" i="10" s="1"/>
  <c r="I176" i="10"/>
  <c r="F176" i="10"/>
  <c r="L175" i="10"/>
  <c r="O175" i="10" s="1"/>
  <c r="K175" i="10"/>
  <c r="N175" i="10" s="1"/>
  <c r="J175" i="10"/>
  <c r="I175" i="10"/>
  <c r="F175" i="10"/>
  <c r="L174" i="10"/>
  <c r="O174" i="10" s="1"/>
  <c r="K174" i="10"/>
  <c r="I174" i="10"/>
  <c r="F174" i="10"/>
  <c r="L173" i="10"/>
  <c r="O173" i="10" s="1"/>
  <c r="K173" i="10"/>
  <c r="J173" i="10"/>
  <c r="I173" i="10"/>
  <c r="F173" i="10"/>
  <c r="M172" i="10"/>
  <c r="P172" i="10" s="1"/>
  <c r="L172" i="10"/>
  <c r="K172" i="10"/>
  <c r="I172" i="10"/>
  <c r="F172" i="10"/>
  <c r="L171" i="10"/>
  <c r="O171" i="10" s="1"/>
  <c r="K171" i="10"/>
  <c r="N171" i="10" s="1"/>
  <c r="J171" i="10"/>
  <c r="I171" i="10"/>
  <c r="F171" i="10"/>
  <c r="L170" i="10"/>
  <c r="K170" i="10"/>
  <c r="M170" i="10" s="1"/>
  <c r="I170" i="10"/>
  <c r="F170" i="10"/>
  <c r="L169" i="10"/>
  <c r="O169" i="10" s="1"/>
  <c r="K169" i="10"/>
  <c r="I169" i="10"/>
  <c r="F169" i="10"/>
  <c r="J169" i="10" s="1"/>
  <c r="L168" i="10"/>
  <c r="K168" i="10"/>
  <c r="N168" i="10" s="1"/>
  <c r="J168" i="10"/>
  <c r="I168" i="10"/>
  <c r="F168" i="10"/>
  <c r="O167" i="10"/>
  <c r="L167" i="10"/>
  <c r="K167" i="10"/>
  <c r="N167" i="10" s="1"/>
  <c r="J167" i="10"/>
  <c r="I167" i="10"/>
  <c r="F167" i="10"/>
  <c r="L166" i="10"/>
  <c r="K166" i="10"/>
  <c r="J166" i="10"/>
  <c r="I166" i="10"/>
  <c r="F166" i="10"/>
  <c r="L165" i="10"/>
  <c r="K165" i="10"/>
  <c r="L164" i="10"/>
  <c r="O164" i="10" s="1"/>
  <c r="K164" i="10"/>
  <c r="N164" i="10" s="1"/>
  <c r="J164" i="10"/>
  <c r="I164" i="10"/>
  <c r="F164" i="10"/>
  <c r="L163" i="10"/>
  <c r="O163" i="10" s="1"/>
  <c r="K163" i="10"/>
  <c r="I163" i="10"/>
  <c r="F163" i="10"/>
  <c r="J163" i="10" s="1"/>
  <c r="L162" i="10"/>
  <c r="O162" i="10" s="1"/>
  <c r="K162" i="10"/>
  <c r="J162" i="10"/>
  <c r="I162" i="10"/>
  <c r="F162" i="10"/>
  <c r="L161" i="10"/>
  <c r="O161" i="10" s="1"/>
  <c r="K161" i="10"/>
  <c r="I161" i="10"/>
  <c r="F161" i="10"/>
  <c r="J161" i="10" s="1"/>
  <c r="L160" i="10"/>
  <c r="O160" i="10" s="1"/>
  <c r="K160" i="10"/>
  <c r="J160" i="10"/>
  <c r="I160" i="10"/>
  <c r="F160" i="10"/>
  <c r="L159" i="10"/>
  <c r="O159" i="10" s="1"/>
  <c r="K159" i="10"/>
  <c r="I159" i="10"/>
  <c r="F159" i="10"/>
  <c r="J159" i="10" s="1"/>
  <c r="N158" i="10"/>
  <c r="L158" i="10"/>
  <c r="O158" i="10" s="1"/>
  <c r="K158" i="10"/>
  <c r="M158" i="10" s="1"/>
  <c r="P158" i="10" s="1"/>
  <c r="J158" i="10"/>
  <c r="I158" i="10"/>
  <c r="F158" i="10"/>
  <c r="L157" i="10"/>
  <c r="O157" i="10" s="1"/>
  <c r="K157" i="10"/>
  <c r="I157" i="10"/>
  <c r="F157" i="10"/>
  <c r="J157" i="10" s="1"/>
  <c r="M156" i="10"/>
  <c r="P156" i="10" s="1"/>
  <c r="Q156" i="10" s="1"/>
  <c r="L156" i="10"/>
  <c r="O156" i="10" s="1"/>
  <c r="K156" i="10"/>
  <c r="N156" i="10" s="1"/>
  <c r="J156" i="10"/>
  <c r="I156" i="10"/>
  <c r="F156" i="10"/>
  <c r="L155" i="10"/>
  <c r="O155" i="10" s="1"/>
  <c r="K155" i="10"/>
  <c r="I155" i="10"/>
  <c r="F155" i="10"/>
  <c r="J155" i="10" s="1"/>
  <c r="N154" i="10"/>
  <c r="L154" i="10"/>
  <c r="O154" i="10" s="1"/>
  <c r="K154" i="10"/>
  <c r="J154" i="10"/>
  <c r="I154" i="10"/>
  <c r="F154" i="10"/>
  <c r="L153" i="10"/>
  <c r="O153" i="10" s="1"/>
  <c r="K153" i="10"/>
  <c r="I153" i="10"/>
  <c r="F153" i="10"/>
  <c r="J153" i="10" s="1"/>
  <c r="L152" i="10"/>
  <c r="O152" i="10" s="1"/>
  <c r="K152" i="10"/>
  <c r="N152" i="10" s="1"/>
  <c r="J152" i="10"/>
  <c r="I152" i="10"/>
  <c r="F152" i="10"/>
  <c r="L151" i="10"/>
  <c r="O151" i="10" s="1"/>
  <c r="K151" i="10"/>
  <c r="I151" i="10"/>
  <c r="F151" i="10"/>
  <c r="J151" i="10" s="1"/>
  <c r="L150" i="10"/>
  <c r="O150" i="10" s="1"/>
  <c r="K150" i="10"/>
  <c r="N150" i="10" s="1"/>
  <c r="J150" i="10"/>
  <c r="I150" i="10"/>
  <c r="F150" i="10"/>
  <c r="L149" i="10"/>
  <c r="O149" i="10" s="1"/>
  <c r="K149" i="10"/>
  <c r="I149" i="10"/>
  <c r="F149" i="10"/>
  <c r="J149" i="10" s="1"/>
  <c r="L148" i="10"/>
  <c r="O148" i="10" s="1"/>
  <c r="K148" i="10"/>
  <c r="N148" i="10" s="1"/>
  <c r="J148" i="10"/>
  <c r="I148" i="10"/>
  <c r="F148" i="10"/>
  <c r="L147" i="10"/>
  <c r="O147" i="10" s="1"/>
  <c r="K147" i="10"/>
  <c r="I147" i="10"/>
  <c r="F147" i="10"/>
  <c r="J147" i="10" s="1"/>
  <c r="L146" i="10"/>
  <c r="O146" i="10" s="1"/>
  <c r="K146" i="10"/>
  <c r="J146" i="10"/>
  <c r="I146" i="10"/>
  <c r="F146" i="10"/>
  <c r="L145" i="10"/>
  <c r="O145" i="10" s="1"/>
  <c r="K145" i="10"/>
  <c r="I145" i="10"/>
  <c r="F145" i="10"/>
  <c r="J145" i="10" s="1"/>
  <c r="L144" i="10"/>
  <c r="O144" i="10" s="1"/>
  <c r="K144" i="10"/>
  <c r="J144" i="10"/>
  <c r="I144" i="10"/>
  <c r="F144" i="10"/>
  <c r="L143" i="10"/>
  <c r="O143" i="10" s="1"/>
  <c r="K143" i="10"/>
  <c r="I143" i="10"/>
  <c r="F143" i="10"/>
  <c r="J143" i="10" s="1"/>
  <c r="N142" i="10"/>
  <c r="L142" i="10"/>
  <c r="O142" i="10" s="1"/>
  <c r="K142" i="10"/>
  <c r="M142" i="10" s="1"/>
  <c r="P142" i="10" s="1"/>
  <c r="J142" i="10"/>
  <c r="I142" i="10"/>
  <c r="F142" i="10"/>
  <c r="L141" i="10"/>
  <c r="O141" i="10" s="1"/>
  <c r="K141" i="10"/>
  <c r="I141" i="10"/>
  <c r="F141" i="10"/>
  <c r="J141" i="10" s="1"/>
  <c r="M140" i="10"/>
  <c r="P140" i="10" s="1"/>
  <c r="Q140" i="10" s="1"/>
  <c r="L140" i="10"/>
  <c r="O140" i="10" s="1"/>
  <c r="K140" i="10"/>
  <c r="N140" i="10" s="1"/>
  <c r="J140" i="10"/>
  <c r="I140" i="10"/>
  <c r="F140" i="10"/>
  <c r="L139" i="10"/>
  <c r="O139" i="10" s="1"/>
  <c r="K139" i="10"/>
  <c r="I139" i="10"/>
  <c r="F139" i="10"/>
  <c r="J139" i="10" s="1"/>
  <c r="N138" i="10"/>
  <c r="L138" i="10"/>
  <c r="O138" i="10" s="1"/>
  <c r="K138" i="10"/>
  <c r="M138" i="10" s="1"/>
  <c r="P138" i="10" s="1"/>
  <c r="J138" i="10"/>
  <c r="I138" i="10"/>
  <c r="F138" i="10"/>
  <c r="L137" i="10"/>
  <c r="O137" i="10" s="1"/>
  <c r="K137" i="10"/>
  <c r="I137" i="10"/>
  <c r="F137" i="10"/>
  <c r="J137" i="10" s="1"/>
  <c r="L136" i="10"/>
  <c r="O136" i="10" s="1"/>
  <c r="K136" i="10"/>
  <c r="N136" i="10" s="1"/>
  <c r="J136" i="10"/>
  <c r="I136" i="10"/>
  <c r="F136" i="10"/>
  <c r="L135" i="10"/>
  <c r="O135" i="10" s="1"/>
  <c r="K135" i="10"/>
  <c r="I135" i="10"/>
  <c r="F135" i="10"/>
  <c r="J135" i="10" s="1"/>
  <c r="L134" i="10"/>
  <c r="O134" i="10" s="1"/>
  <c r="K134" i="10"/>
  <c r="N134" i="10" s="1"/>
  <c r="J134" i="10"/>
  <c r="I134" i="10"/>
  <c r="F134" i="10"/>
  <c r="L133" i="10"/>
  <c r="K133" i="10"/>
  <c r="I133" i="10"/>
  <c r="F133" i="10"/>
  <c r="J133" i="10" s="1"/>
  <c r="L132" i="10"/>
  <c r="O132" i="10" s="1"/>
  <c r="K132" i="10"/>
  <c r="N132" i="10" s="1"/>
  <c r="J132" i="10"/>
  <c r="I132" i="10"/>
  <c r="F132" i="10"/>
  <c r="L131" i="10"/>
  <c r="O131" i="10" s="1"/>
  <c r="K131" i="10"/>
  <c r="I131" i="10"/>
  <c r="F131" i="10"/>
  <c r="J131" i="10" s="1"/>
  <c r="L130" i="10"/>
  <c r="O130" i="10" s="1"/>
  <c r="K130" i="10"/>
  <c r="J130" i="10"/>
  <c r="I130" i="10"/>
  <c r="F130" i="10"/>
  <c r="L129" i="10"/>
  <c r="K129" i="10"/>
  <c r="I129" i="10"/>
  <c r="F129" i="10"/>
  <c r="J129" i="10" s="1"/>
  <c r="L128" i="10"/>
  <c r="O128" i="10" s="1"/>
  <c r="K128" i="10"/>
  <c r="J128" i="10"/>
  <c r="I128" i="10"/>
  <c r="F128" i="10"/>
  <c r="L127" i="10"/>
  <c r="O127" i="10" s="1"/>
  <c r="K127" i="10"/>
  <c r="I127" i="10"/>
  <c r="F127" i="10"/>
  <c r="J127" i="10" s="1"/>
  <c r="M126" i="10"/>
  <c r="P126" i="10" s="1"/>
  <c r="L126" i="10"/>
  <c r="O126" i="10" s="1"/>
  <c r="K126" i="10"/>
  <c r="N126" i="10" s="1"/>
  <c r="J126" i="10"/>
  <c r="I126" i="10"/>
  <c r="F126" i="10"/>
  <c r="L125" i="10"/>
  <c r="K125" i="10"/>
  <c r="I125" i="10"/>
  <c r="F125" i="10"/>
  <c r="J125" i="10" s="1"/>
  <c r="N124" i="10"/>
  <c r="L124" i="10"/>
  <c r="O124" i="10" s="1"/>
  <c r="K124" i="10"/>
  <c r="J124" i="10"/>
  <c r="I124" i="10"/>
  <c r="F124" i="10"/>
  <c r="L123" i="10"/>
  <c r="K123" i="10"/>
  <c r="I123" i="10"/>
  <c r="F123" i="10"/>
  <c r="J123" i="10" s="1"/>
  <c r="L122" i="10"/>
  <c r="O122" i="10" s="1"/>
  <c r="K122" i="10"/>
  <c r="N122" i="10" s="1"/>
  <c r="J122" i="10"/>
  <c r="I122" i="10"/>
  <c r="F122" i="10"/>
  <c r="L121" i="10"/>
  <c r="K121" i="10"/>
  <c r="I121" i="10"/>
  <c r="F121" i="10"/>
  <c r="J121" i="10" s="1"/>
  <c r="L120" i="10"/>
  <c r="O120" i="10" s="1"/>
  <c r="K120" i="10"/>
  <c r="N120" i="10" s="1"/>
  <c r="J120" i="10"/>
  <c r="I120" i="10"/>
  <c r="F120" i="10"/>
  <c r="L119" i="10"/>
  <c r="K119" i="10"/>
  <c r="I119" i="10"/>
  <c r="F119" i="10"/>
  <c r="J119" i="10" s="1"/>
  <c r="L118" i="10"/>
  <c r="O118" i="10" s="1"/>
  <c r="K118" i="10"/>
  <c r="N118" i="10" s="1"/>
  <c r="J118" i="10"/>
  <c r="I118" i="10"/>
  <c r="F118" i="10"/>
  <c r="L117" i="10"/>
  <c r="K117" i="10"/>
  <c r="I117" i="10"/>
  <c r="F117" i="10"/>
  <c r="J117" i="10" s="1"/>
  <c r="L116" i="10"/>
  <c r="O116" i="10" s="1"/>
  <c r="K116" i="10"/>
  <c r="N116" i="10" s="1"/>
  <c r="J116" i="10"/>
  <c r="I116" i="10"/>
  <c r="F116" i="10"/>
  <c r="L115" i="10"/>
  <c r="K115" i="10"/>
  <c r="I115" i="10"/>
  <c r="F115" i="10"/>
  <c r="J115" i="10" s="1"/>
  <c r="L114" i="10"/>
  <c r="O114" i="10" s="1"/>
  <c r="K114" i="10"/>
  <c r="J114" i="10"/>
  <c r="I114" i="10"/>
  <c r="F114" i="10"/>
  <c r="L113" i="10"/>
  <c r="K113" i="10"/>
  <c r="I113" i="10"/>
  <c r="F113" i="10"/>
  <c r="J113" i="10" s="1"/>
  <c r="L112" i="10"/>
  <c r="O112" i="10" s="1"/>
  <c r="K112" i="10"/>
  <c r="J112" i="10"/>
  <c r="I112" i="10"/>
  <c r="F112" i="10"/>
  <c r="L111" i="10"/>
  <c r="K111" i="10"/>
  <c r="I111" i="10"/>
  <c r="F111" i="10"/>
  <c r="J111" i="10" s="1"/>
  <c r="L110" i="10"/>
  <c r="O110" i="10" s="1"/>
  <c r="K110" i="10"/>
  <c r="N110" i="10" s="1"/>
  <c r="J110" i="10"/>
  <c r="I110" i="10"/>
  <c r="F110" i="10"/>
  <c r="L109" i="10"/>
  <c r="K109" i="10"/>
  <c r="I109" i="10"/>
  <c r="F109" i="10"/>
  <c r="J109" i="10" s="1"/>
  <c r="M108" i="10"/>
  <c r="P108" i="10" s="1"/>
  <c r="L108" i="10"/>
  <c r="O108" i="10" s="1"/>
  <c r="K108" i="10"/>
  <c r="N108" i="10" s="1"/>
  <c r="J108" i="10"/>
  <c r="I108" i="10"/>
  <c r="F108" i="10"/>
  <c r="L107" i="10"/>
  <c r="K107" i="10"/>
  <c r="I107" i="10"/>
  <c r="F107" i="10"/>
  <c r="J107" i="10" s="1"/>
  <c r="L106" i="10"/>
  <c r="O106" i="10" s="1"/>
  <c r="K106" i="10"/>
  <c r="N106" i="10" s="1"/>
  <c r="J106" i="10"/>
  <c r="I106" i="10"/>
  <c r="F106" i="10"/>
  <c r="L105" i="10"/>
  <c r="K105" i="10"/>
  <c r="I105" i="10"/>
  <c r="F105" i="10"/>
  <c r="J105" i="10" s="1"/>
  <c r="L104" i="10"/>
  <c r="O104" i="10" s="1"/>
  <c r="K104" i="10"/>
  <c r="J104" i="10"/>
  <c r="I104" i="10"/>
  <c r="F104" i="10"/>
  <c r="L103" i="10"/>
  <c r="K103" i="10"/>
  <c r="I103" i="10"/>
  <c r="F103" i="10"/>
  <c r="J103" i="10" s="1"/>
  <c r="N102" i="10"/>
  <c r="L102" i="10"/>
  <c r="O102" i="10" s="1"/>
  <c r="K102" i="10"/>
  <c r="M102" i="10" s="1"/>
  <c r="P102" i="10" s="1"/>
  <c r="J102" i="10"/>
  <c r="I102" i="10"/>
  <c r="F102" i="10"/>
  <c r="L101" i="10"/>
  <c r="K101" i="10"/>
  <c r="I101" i="10"/>
  <c r="F101" i="10"/>
  <c r="J101" i="10" s="1"/>
  <c r="L100" i="10"/>
  <c r="O100" i="10" s="1"/>
  <c r="K100" i="10"/>
  <c r="N100" i="10" s="1"/>
  <c r="J100" i="10"/>
  <c r="I100" i="10"/>
  <c r="F100" i="10"/>
  <c r="L99" i="10"/>
  <c r="K99" i="10"/>
  <c r="I99" i="10"/>
  <c r="F99" i="10"/>
  <c r="J99" i="10" s="1"/>
  <c r="L98" i="10"/>
  <c r="O98" i="10" s="1"/>
  <c r="K98" i="10"/>
  <c r="N98" i="10" s="1"/>
  <c r="J98" i="10"/>
  <c r="I98" i="10"/>
  <c r="F98" i="10"/>
  <c r="L97" i="10"/>
  <c r="K97" i="10"/>
  <c r="I97" i="10"/>
  <c r="F97" i="10"/>
  <c r="J97" i="10" s="1"/>
  <c r="L96" i="10"/>
  <c r="O96" i="10" s="1"/>
  <c r="K96" i="10"/>
  <c r="J96" i="10"/>
  <c r="I96" i="10"/>
  <c r="F96" i="10"/>
  <c r="L95" i="10"/>
  <c r="K95" i="10"/>
  <c r="L94" i="10"/>
  <c r="O94" i="10" s="1"/>
  <c r="K94" i="10"/>
  <c r="L93" i="10"/>
  <c r="O93" i="10" s="1"/>
  <c r="K93" i="10"/>
  <c r="J93" i="10"/>
  <c r="I93" i="10"/>
  <c r="F93" i="10"/>
  <c r="L92" i="10"/>
  <c r="O92" i="10" s="1"/>
  <c r="K92" i="10"/>
  <c r="N92" i="10" s="1"/>
  <c r="I92" i="10"/>
  <c r="F92" i="10"/>
  <c r="J92" i="10" s="1"/>
  <c r="L91" i="10"/>
  <c r="O91" i="10" s="1"/>
  <c r="K91" i="10"/>
  <c r="N91" i="10" s="1"/>
  <c r="J91" i="10"/>
  <c r="I91" i="10"/>
  <c r="F91" i="10"/>
  <c r="L90" i="10"/>
  <c r="O90" i="10" s="1"/>
  <c r="K90" i="10"/>
  <c r="I90" i="10"/>
  <c r="F90" i="10"/>
  <c r="J90" i="10" s="1"/>
  <c r="O89" i="10"/>
  <c r="L89" i="10"/>
  <c r="K89" i="10"/>
  <c r="J89" i="10"/>
  <c r="I89" i="10"/>
  <c r="F89" i="10"/>
  <c r="L88" i="10"/>
  <c r="O88" i="10" s="1"/>
  <c r="K88" i="10"/>
  <c r="N88" i="10" s="1"/>
  <c r="I88" i="10"/>
  <c r="F88" i="10"/>
  <c r="J88" i="10" s="1"/>
  <c r="N87" i="10"/>
  <c r="L87" i="10"/>
  <c r="O87" i="10" s="1"/>
  <c r="K87" i="10"/>
  <c r="M86" i="10"/>
  <c r="P86" i="10" s="1"/>
  <c r="Q86" i="10" s="1"/>
  <c r="L86" i="10"/>
  <c r="O86" i="10" s="1"/>
  <c r="K86" i="10"/>
  <c r="N86" i="10" s="1"/>
  <c r="J86" i="10"/>
  <c r="I86" i="10"/>
  <c r="F86" i="10"/>
  <c r="L85" i="10"/>
  <c r="O85" i="10" s="1"/>
  <c r="K85" i="10"/>
  <c r="I85" i="10"/>
  <c r="F85" i="10"/>
  <c r="J85" i="10" s="1"/>
  <c r="N84" i="10"/>
  <c r="L84" i="10"/>
  <c r="O84" i="10" s="1"/>
  <c r="K84" i="10"/>
  <c r="M84" i="10" s="1"/>
  <c r="P84" i="10" s="1"/>
  <c r="Q84" i="10" s="1"/>
  <c r="J84" i="10"/>
  <c r="I84" i="10"/>
  <c r="F84" i="10"/>
  <c r="L83" i="10"/>
  <c r="O83" i="10" s="1"/>
  <c r="K83" i="10"/>
  <c r="I83" i="10"/>
  <c r="F83" i="10"/>
  <c r="J83" i="10" s="1"/>
  <c r="L82" i="10"/>
  <c r="K82" i="10"/>
  <c r="I82" i="10"/>
  <c r="F82" i="10"/>
  <c r="N82" i="10" s="1"/>
  <c r="L81" i="10"/>
  <c r="O81" i="10" s="1"/>
  <c r="K81" i="10"/>
  <c r="I81" i="10"/>
  <c r="F81" i="10"/>
  <c r="J81" i="10" s="1"/>
  <c r="L80" i="10"/>
  <c r="O80" i="10" s="1"/>
  <c r="K80" i="10"/>
  <c r="J80" i="10"/>
  <c r="I80" i="10"/>
  <c r="F80" i="10"/>
  <c r="L79" i="10"/>
  <c r="O79" i="10" s="1"/>
  <c r="K79" i="10"/>
  <c r="N79" i="10" s="1"/>
  <c r="I79" i="10"/>
  <c r="F79" i="10"/>
  <c r="J79" i="10" s="1"/>
  <c r="L78" i="10"/>
  <c r="O78" i="10" s="1"/>
  <c r="K78" i="10"/>
  <c r="M78" i="10" s="1"/>
  <c r="P78" i="10" s="1"/>
  <c r="J78" i="10"/>
  <c r="I78" i="10"/>
  <c r="F78" i="10"/>
  <c r="M77" i="10"/>
  <c r="P77" i="10" s="1"/>
  <c r="L77" i="10"/>
  <c r="O77" i="10" s="1"/>
  <c r="K77" i="10"/>
  <c r="N77" i="10" s="1"/>
  <c r="I77" i="10"/>
  <c r="F77" i="10"/>
  <c r="J77" i="10" s="1"/>
  <c r="L76" i="10"/>
  <c r="O76" i="10" s="1"/>
  <c r="K76" i="10"/>
  <c r="L75" i="10"/>
  <c r="K75" i="10"/>
  <c r="I75" i="10"/>
  <c r="L74" i="10"/>
  <c r="O74" i="10" s="1"/>
  <c r="K74" i="10"/>
  <c r="N74" i="10" s="1"/>
  <c r="J74" i="10"/>
  <c r="I74" i="10"/>
  <c r="F74" i="10"/>
  <c r="L73" i="10"/>
  <c r="O73" i="10" s="1"/>
  <c r="K73" i="10"/>
  <c r="I73" i="10"/>
  <c r="F73" i="10"/>
  <c r="J73" i="10" s="1"/>
  <c r="N72" i="10"/>
  <c r="L72" i="10"/>
  <c r="O72" i="10" s="1"/>
  <c r="K72" i="10"/>
  <c r="J72" i="10"/>
  <c r="I72" i="10"/>
  <c r="F72" i="10"/>
  <c r="L71" i="10"/>
  <c r="K71" i="10"/>
  <c r="I71" i="10"/>
  <c r="F71" i="10"/>
  <c r="L70" i="10"/>
  <c r="K70" i="10"/>
  <c r="I70" i="10"/>
  <c r="L69" i="10"/>
  <c r="O69" i="10" s="1"/>
  <c r="K69" i="10"/>
  <c r="N69" i="10" s="1"/>
  <c r="J69" i="10"/>
  <c r="I69" i="10"/>
  <c r="F69" i="10"/>
  <c r="L68" i="10"/>
  <c r="O68" i="10" s="1"/>
  <c r="K68" i="10"/>
  <c r="N68" i="10" s="1"/>
  <c r="I68" i="10"/>
  <c r="F68" i="10"/>
  <c r="J68" i="10" s="1"/>
  <c r="L67" i="10"/>
  <c r="O67" i="10" s="1"/>
  <c r="K67" i="10"/>
  <c r="N67" i="10" s="1"/>
  <c r="J67" i="10"/>
  <c r="I67" i="10"/>
  <c r="F67" i="10"/>
  <c r="L66" i="10"/>
  <c r="K66" i="10"/>
  <c r="I66" i="10"/>
  <c r="F66" i="10"/>
  <c r="J66" i="10" s="1"/>
  <c r="L65" i="10"/>
  <c r="O65" i="10" s="1"/>
  <c r="K65" i="10"/>
  <c r="J65" i="10"/>
  <c r="I65" i="10"/>
  <c r="F65" i="10"/>
  <c r="L64" i="10"/>
  <c r="O64" i="10" s="1"/>
  <c r="K64" i="10"/>
  <c r="I64" i="10"/>
  <c r="F64" i="10"/>
  <c r="J64" i="10" s="1"/>
  <c r="N63" i="10"/>
  <c r="L63" i="10"/>
  <c r="K63" i="10"/>
  <c r="J63" i="10"/>
  <c r="I63" i="10"/>
  <c r="F63" i="10"/>
  <c r="O63" i="10" s="1"/>
  <c r="L62" i="10"/>
  <c r="K62" i="10"/>
  <c r="N62" i="10" s="1"/>
  <c r="I62" i="10"/>
  <c r="F62" i="10"/>
  <c r="J62" i="10" s="1"/>
  <c r="L61" i="10"/>
  <c r="O61" i="10" s="1"/>
  <c r="K61" i="10"/>
  <c r="N61" i="10" s="1"/>
  <c r="J61" i="10"/>
  <c r="I61" i="10"/>
  <c r="F61" i="10"/>
  <c r="L60" i="10"/>
  <c r="K60" i="10"/>
  <c r="I60" i="10"/>
  <c r="F60" i="10"/>
  <c r="J60" i="10" s="1"/>
  <c r="O59" i="10"/>
  <c r="L59" i="10"/>
  <c r="K59" i="10"/>
  <c r="J59" i="10"/>
  <c r="I59" i="10"/>
  <c r="F59" i="10"/>
  <c r="L58" i="10"/>
  <c r="K58" i="10"/>
  <c r="I58" i="10"/>
  <c r="L57" i="10"/>
  <c r="K57" i="10"/>
  <c r="I57" i="10"/>
  <c r="F57" i="10"/>
  <c r="J57" i="10" s="1"/>
  <c r="N56" i="10"/>
  <c r="L56" i="10"/>
  <c r="O56" i="10" s="1"/>
  <c r="K56" i="10"/>
  <c r="J56" i="10"/>
  <c r="I56" i="10"/>
  <c r="F56" i="10"/>
  <c r="L55" i="10"/>
  <c r="K55" i="10"/>
  <c r="I55" i="10"/>
  <c r="F55" i="10"/>
  <c r="J55" i="10" s="1"/>
  <c r="L54" i="10"/>
  <c r="O54" i="10" s="1"/>
  <c r="K54" i="10"/>
  <c r="J54" i="10"/>
  <c r="I54" i="10"/>
  <c r="F54" i="10"/>
  <c r="L53" i="10"/>
  <c r="M53" i="10" s="1"/>
  <c r="P53" i="10" s="1"/>
  <c r="Q53" i="10" s="1"/>
  <c r="K53" i="10"/>
  <c r="N53" i="10" s="1"/>
  <c r="I53" i="10"/>
  <c r="F53" i="10"/>
  <c r="J53" i="10" s="1"/>
  <c r="L52" i="10"/>
  <c r="K52" i="10"/>
  <c r="J52" i="10"/>
  <c r="I52" i="10"/>
  <c r="F52" i="10"/>
  <c r="O52" i="10" s="1"/>
  <c r="L51" i="10"/>
  <c r="O51" i="10" s="1"/>
  <c r="K51" i="10"/>
  <c r="I51" i="10"/>
  <c r="F51" i="10"/>
  <c r="L50" i="10"/>
  <c r="K50" i="10"/>
  <c r="I50" i="10"/>
  <c r="L49" i="10"/>
  <c r="M49" i="10" s="1"/>
  <c r="P49" i="10" s="1"/>
  <c r="K49" i="10"/>
  <c r="N49" i="10" s="1"/>
  <c r="J49" i="10"/>
  <c r="I49" i="10"/>
  <c r="F49" i="10"/>
  <c r="L48" i="10"/>
  <c r="O48" i="10" s="1"/>
  <c r="K48" i="10"/>
  <c r="I48" i="10"/>
  <c r="F48" i="10"/>
  <c r="N47" i="10"/>
  <c r="L47" i="10"/>
  <c r="M47" i="10" s="1"/>
  <c r="P47" i="10" s="1"/>
  <c r="K47" i="10"/>
  <c r="J47" i="10"/>
  <c r="I47" i="10"/>
  <c r="F47" i="10"/>
  <c r="L46" i="10"/>
  <c r="O46" i="10" s="1"/>
  <c r="K46" i="10"/>
  <c r="M46" i="10" s="1"/>
  <c r="P46" i="10" s="1"/>
  <c r="I46" i="10"/>
  <c r="F46" i="10"/>
  <c r="L45" i="10"/>
  <c r="K45" i="10"/>
  <c r="N45" i="10" s="1"/>
  <c r="J45" i="10"/>
  <c r="I45" i="10"/>
  <c r="F45" i="10"/>
  <c r="L44" i="10"/>
  <c r="O44" i="10" s="1"/>
  <c r="K44" i="10"/>
  <c r="I44" i="10"/>
  <c r="F44" i="10"/>
  <c r="L43" i="10"/>
  <c r="K43" i="10"/>
  <c r="N43" i="10" s="1"/>
  <c r="J43" i="10"/>
  <c r="I43" i="10"/>
  <c r="F43" i="10"/>
  <c r="L42" i="10"/>
  <c r="O42" i="10" s="1"/>
  <c r="K42" i="10"/>
  <c r="I42" i="10"/>
  <c r="F42" i="10"/>
  <c r="L41" i="10"/>
  <c r="K41" i="10"/>
  <c r="N41" i="10" s="1"/>
  <c r="J41" i="10"/>
  <c r="I41" i="10"/>
  <c r="F41" i="10"/>
  <c r="L40" i="10"/>
  <c r="O40" i="10" s="1"/>
  <c r="K40" i="10"/>
  <c r="I40" i="10"/>
  <c r="F40" i="10"/>
  <c r="N40" i="10" s="1"/>
  <c r="N39" i="10"/>
  <c r="L39" i="10"/>
  <c r="M39" i="10" s="1"/>
  <c r="P39" i="10" s="1"/>
  <c r="K39" i="10"/>
  <c r="J39" i="10"/>
  <c r="Q39" i="10" s="1"/>
  <c r="I39" i="10"/>
  <c r="F39" i="10"/>
  <c r="L38" i="10"/>
  <c r="O38" i="10" s="1"/>
  <c r="K38" i="10"/>
  <c r="M38" i="10" s="1"/>
  <c r="P38" i="10" s="1"/>
  <c r="I38" i="10"/>
  <c r="F38" i="10"/>
  <c r="L37" i="10"/>
  <c r="K37" i="10"/>
  <c r="I37" i="10"/>
  <c r="L36" i="10"/>
  <c r="K36" i="10"/>
  <c r="N36" i="10" s="1"/>
  <c r="J36" i="10"/>
  <c r="I36" i="10"/>
  <c r="F36" i="10"/>
  <c r="L35" i="10"/>
  <c r="O35" i="10" s="1"/>
  <c r="K35" i="10"/>
  <c r="M35" i="10" s="1"/>
  <c r="P35" i="10" s="1"/>
  <c r="I35" i="10"/>
  <c r="F35" i="10"/>
  <c r="N34" i="10"/>
  <c r="L34" i="10"/>
  <c r="M34" i="10" s="1"/>
  <c r="P34" i="10" s="1"/>
  <c r="K34" i="10"/>
  <c r="J34" i="10"/>
  <c r="I34" i="10"/>
  <c r="F34" i="10"/>
  <c r="L33" i="10"/>
  <c r="O33" i="10" s="1"/>
  <c r="K33" i="10"/>
  <c r="I33" i="10"/>
  <c r="F33" i="10"/>
  <c r="N33" i="10" s="1"/>
  <c r="L32" i="10"/>
  <c r="K32" i="10"/>
  <c r="N32" i="10" s="1"/>
  <c r="J32" i="10"/>
  <c r="I32" i="10"/>
  <c r="F32" i="10"/>
  <c r="L31" i="10"/>
  <c r="O31" i="10" s="1"/>
  <c r="K31" i="10"/>
  <c r="I31" i="10"/>
  <c r="F31" i="10"/>
  <c r="L30" i="10"/>
  <c r="K30" i="10"/>
  <c r="N30" i="10" s="1"/>
  <c r="J30" i="10"/>
  <c r="I30" i="10"/>
  <c r="F30" i="10"/>
  <c r="L29" i="10"/>
  <c r="O29" i="10" s="1"/>
  <c r="K29" i="10"/>
  <c r="M29" i="10" s="1"/>
  <c r="P29" i="10" s="1"/>
  <c r="I29" i="10"/>
  <c r="F29" i="10"/>
  <c r="N28" i="10"/>
  <c r="L28" i="10"/>
  <c r="M28" i="10" s="1"/>
  <c r="P28" i="10" s="1"/>
  <c r="K28" i="10"/>
  <c r="J28" i="10"/>
  <c r="I28" i="10"/>
  <c r="F28" i="10"/>
  <c r="L27" i="10"/>
  <c r="O27" i="10" s="1"/>
  <c r="K27" i="10"/>
  <c r="I27" i="10"/>
  <c r="F27" i="10"/>
  <c r="N27" i="10" s="1"/>
  <c r="L26" i="10"/>
  <c r="K26" i="10"/>
  <c r="N26" i="10" s="1"/>
  <c r="J26" i="10"/>
  <c r="I26" i="10"/>
  <c r="F26" i="10"/>
  <c r="L25" i="10"/>
  <c r="O25" i="10" s="1"/>
  <c r="K25" i="10"/>
  <c r="I25" i="10"/>
  <c r="F25" i="10"/>
  <c r="L24" i="10"/>
  <c r="K24" i="10"/>
  <c r="N24" i="10" s="1"/>
  <c r="J24" i="10"/>
  <c r="I24" i="10"/>
  <c r="F24" i="10"/>
  <c r="L23" i="10"/>
  <c r="O23" i="10" s="1"/>
  <c r="K23" i="10"/>
  <c r="I23" i="10"/>
  <c r="F23" i="10"/>
  <c r="N23" i="10" s="1"/>
  <c r="L22" i="10"/>
  <c r="K22" i="10"/>
  <c r="N22" i="10" s="1"/>
  <c r="J22" i="10"/>
  <c r="I22" i="10"/>
  <c r="F22" i="10"/>
  <c r="L21" i="10"/>
  <c r="O21" i="10" s="1"/>
  <c r="K21" i="10"/>
  <c r="M21" i="10" s="1"/>
  <c r="P21" i="10" s="1"/>
  <c r="I21" i="10"/>
  <c r="F21" i="10"/>
  <c r="L20" i="10"/>
  <c r="K20" i="10"/>
  <c r="I20" i="10"/>
  <c r="L19" i="10"/>
  <c r="K19" i="10"/>
  <c r="N19" i="10" s="1"/>
  <c r="J19" i="10"/>
  <c r="I19" i="10"/>
  <c r="F19" i="10"/>
  <c r="L18" i="10"/>
  <c r="O18" i="10" s="1"/>
  <c r="K18" i="10"/>
  <c r="I18" i="10"/>
  <c r="F18" i="10"/>
  <c r="N18" i="10" s="1"/>
  <c r="N17" i="10"/>
  <c r="L17" i="10"/>
  <c r="M17" i="10" s="1"/>
  <c r="P17" i="10" s="1"/>
  <c r="K17" i="10"/>
  <c r="J17" i="10"/>
  <c r="I17" i="10"/>
  <c r="F17" i="10"/>
  <c r="L16" i="10"/>
  <c r="O16" i="10" s="1"/>
  <c r="K16" i="10"/>
  <c r="M16" i="10" s="1"/>
  <c r="P16" i="10" s="1"/>
  <c r="I16" i="10"/>
  <c r="F16" i="10"/>
  <c r="L15" i="10"/>
  <c r="K15" i="10"/>
  <c r="N15" i="10" s="1"/>
  <c r="J15" i="10"/>
  <c r="I15" i="10"/>
  <c r="F15" i="10"/>
  <c r="L14" i="10"/>
  <c r="O14" i="10" s="1"/>
  <c r="K14" i="10"/>
  <c r="I14" i="10"/>
  <c r="F14" i="10"/>
  <c r="N13" i="10"/>
  <c r="L13" i="10"/>
  <c r="K13" i="10"/>
  <c r="J13" i="10"/>
  <c r="I13" i="10"/>
  <c r="F13" i="10"/>
  <c r="L12" i="10"/>
  <c r="O12" i="10" s="1"/>
  <c r="K12" i="10"/>
  <c r="I12" i="10"/>
  <c r="F12" i="10"/>
  <c r="I11" i="10"/>
  <c r="D83" i="9"/>
  <c r="F81" i="9"/>
  <c r="E52" i="9"/>
  <c r="E48" i="9"/>
  <c r="E45" i="9"/>
  <c r="E44" i="9"/>
  <c r="E40" i="9"/>
  <c r="D40" i="9"/>
  <c r="F38" i="9"/>
  <c r="E35" i="9"/>
  <c r="E34" i="9"/>
  <c r="E33" i="9"/>
  <c r="E32" i="9"/>
  <c r="E31" i="9"/>
  <c r="L267" i="8"/>
  <c r="O267" i="8" s="1"/>
  <c r="K267" i="8"/>
  <c r="N267" i="8" s="1"/>
  <c r="L266" i="8"/>
  <c r="O266" i="8" s="1"/>
  <c r="K266" i="8"/>
  <c r="N266" i="8" s="1"/>
  <c r="I266" i="8"/>
  <c r="F266" i="8"/>
  <c r="J266" i="8" s="1"/>
  <c r="L265" i="8"/>
  <c r="K265" i="8"/>
  <c r="N265" i="8" s="1"/>
  <c r="J265" i="8"/>
  <c r="I265" i="8"/>
  <c r="F265" i="8"/>
  <c r="L264" i="8"/>
  <c r="K264" i="8"/>
  <c r="I264" i="8"/>
  <c r="F264" i="8"/>
  <c r="L263" i="8"/>
  <c r="K263" i="8"/>
  <c r="I263" i="8"/>
  <c r="L262" i="8"/>
  <c r="M262" i="8" s="1"/>
  <c r="P262" i="8" s="1"/>
  <c r="K262" i="8"/>
  <c r="N262" i="8" s="1"/>
  <c r="J262" i="8"/>
  <c r="I262" i="8"/>
  <c r="F262" i="8"/>
  <c r="L261" i="8"/>
  <c r="K261" i="8"/>
  <c r="I261" i="8"/>
  <c r="F261" i="8"/>
  <c r="L260" i="8"/>
  <c r="K260" i="8"/>
  <c r="N260" i="8" s="1"/>
  <c r="J260" i="8"/>
  <c r="I260" i="8"/>
  <c r="F260" i="8"/>
  <c r="L259" i="8"/>
  <c r="K259" i="8"/>
  <c r="I259" i="8"/>
  <c r="L258" i="8"/>
  <c r="O258" i="8" s="1"/>
  <c r="K258" i="8"/>
  <c r="I258" i="8"/>
  <c r="F258" i="8"/>
  <c r="L257" i="8"/>
  <c r="O257" i="8" s="1"/>
  <c r="K257" i="8"/>
  <c r="J257" i="8"/>
  <c r="I257" i="8"/>
  <c r="F257" i="8"/>
  <c r="L256" i="8"/>
  <c r="K256" i="8"/>
  <c r="I256" i="8"/>
  <c r="F256" i="8"/>
  <c r="L255" i="8"/>
  <c r="O255" i="8" s="1"/>
  <c r="K255" i="8"/>
  <c r="J255" i="8"/>
  <c r="I255" i="8"/>
  <c r="F255" i="8"/>
  <c r="L254" i="8"/>
  <c r="O254" i="8" s="1"/>
  <c r="K254" i="8"/>
  <c r="I254" i="8"/>
  <c r="F254" i="8"/>
  <c r="L253" i="8"/>
  <c r="O253" i="8" s="1"/>
  <c r="K253" i="8"/>
  <c r="J253" i="8"/>
  <c r="I253" i="8"/>
  <c r="F253" i="8"/>
  <c r="L252" i="8"/>
  <c r="K252" i="8"/>
  <c r="I252" i="8"/>
  <c r="F252" i="8"/>
  <c r="L251" i="8"/>
  <c r="O251" i="8" s="1"/>
  <c r="K251" i="8"/>
  <c r="J251" i="8"/>
  <c r="I251" i="8"/>
  <c r="F251" i="8"/>
  <c r="L250" i="8"/>
  <c r="O250" i="8" s="1"/>
  <c r="K250" i="8"/>
  <c r="I250" i="8"/>
  <c r="F250" i="8"/>
  <c r="L249" i="8"/>
  <c r="O249" i="8" s="1"/>
  <c r="K249" i="8"/>
  <c r="J249" i="8"/>
  <c r="I249" i="8"/>
  <c r="F249" i="8"/>
  <c r="L248" i="8"/>
  <c r="K248" i="8"/>
  <c r="I248" i="8"/>
  <c r="F248" i="8"/>
  <c r="L247" i="8"/>
  <c r="O247" i="8" s="1"/>
  <c r="K247" i="8"/>
  <c r="N247" i="8" s="1"/>
  <c r="J247" i="8"/>
  <c r="I247" i="8"/>
  <c r="F247" i="8"/>
  <c r="L246" i="8"/>
  <c r="K246" i="8"/>
  <c r="I246" i="8"/>
  <c r="L245" i="8"/>
  <c r="O245" i="8" s="1"/>
  <c r="K245" i="8"/>
  <c r="I245" i="8"/>
  <c r="F245" i="8"/>
  <c r="L244" i="8"/>
  <c r="O244" i="8" s="1"/>
  <c r="K244" i="8"/>
  <c r="J244" i="8"/>
  <c r="I244" i="8"/>
  <c r="F244" i="8"/>
  <c r="L243" i="8"/>
  <c r="O243" i="8" s="1"/>
  <c r="K243" i="8"/>
  <c r="I243" i="8"/>
  <c r="F243" i="8"/>
  <c r="J243" i="8" s="1"/>
  <c r="O242" i="8"/>
  <c r="L242" i="8"/>
  <c r="K242" i="8"/>
  <c r="N242" i="8" s="1"/>
  <c r="I242" i="8"/>
  <c r="F242" i="8"/>
  <c r="J242" i="8" s="1"/>
  <c r="L241" i="8"/>
  <c r="O241" i="8" s="1"/>
  <c r="K241" i="8"/>
  <c r="I241" i="8"/>
  <c r="F241" i="8"/>
  <c r="J241" i="8" s="1"/>
  <c r="L240" i="8"/>
  <c r="O240" i="8" s="1"/>
  <c r="K240" i="8"/>
  <c r="F240" i="8"/>
  <c r="L239" i="8"/>
  <c r="O239" i="8" s="1"/>
  <c r="K239" i="8"/>
  <c r="N239" i="8" s="1"/>
  <c r="I239" i="8"/>
  <c r="F239" i="8"/>
  <c r="J239" i="8" s="1"/>
  <c r="L238" i="8"/>
  <c r="O238" i="8" s="1"/>
  <c r="K238" i="8"/>
  <c r="I238" i="8"/>
  <c r="F238" i="8"/>
  <c r="J238" i="8" s="1"/>
  <c r="L237" i="8"/>
  <c r="K237" i="8"/>
  <c r="L236" i="8"/>
  <c r="O236" i="8" s="1"/>
  <c r="K236" i="8"/>
  <c r="I236" i="8"/>
  <c r="F236" i="8"/>
  <c r="L235" i="8"/>
  <c r="O235" i="8" s="1"/>
  <c r="K235" i="8"/>
  <c r="M235" i="8" s="1"/>
  <c r="P235" i="8" s="1"/>
  <c r="J235" i="8"/>
  <c r="I235" i="8"/>
  <c r="F235" i="8"/>
  <c r="L234" i="8"/>
  <c r="K234" i="8"/>
  <c r="I234" i="8"/>
  <c r="F234" i="8"/>
  <c r="L233" i="8"/>
  <c r="O233" i="8" s="1"/>
  <c r="K233" i="8"/>
  <c r="N233" i="8" s="1"/>
  <c r="J233" i="8"/>
  <c r="I233" i="8"/>
  <c r="F233" i="8"/>
  <c r="L232" i="8"/>
  <c r="O232" i="8" s="1"/>
  <c r="K232" i="8"/>
  <c r="I232" i="8"/>
  <c r="F232" i="8"/>
  <c r="L231" i="8"/>
  <c r="O231" i="8" s="1"/>
  <c r="K231" i="8"/>
  <c r="J231" i="8"/>
  <c r="I231" i="8"/>
  <c r="F231" i="8"/>
  <c r="L230" i="8"/>
  <c r="K230" i="8"/>
  <c r="I230" i="8"/>
  <c r="F230" i="8"/>
  <c r="L229" i="8"/>
  <c r="O229" i="8" s="1"/>
  <c r="K229" i="8"/>
  <c r="N229" i="8" s="1"/>
  <c r="J229" i="8"/>
  <c r="I229" i="8"/>
  <c r="F229" i="8"/>
  <c r="L228" i="8"/>
  <c r="O228" i="8" s="1"/>
  <c r="K228" i="8"/>
  <c r="I228" i="8"/>
  <c r="F228" i="8"/>
  <c r="L227" i="8"/>
  <c r="O227" i="8" s="1"/>
  <c r="K227" i="8"/>
  <c r="M227" i="8" s="1"/>
  <c r="P227" i="8" s="1"/>
  <c r="J227" i="8"/>
  <c r="I227" i="8"/>
  <c r="F227" i="8"/>
  <c r="L226" i="8"/>
  <c r="K226" i="8"/>
  <c r="I226" i="8"/>
  <c r="F226" i="8"/>
  <c r="N225" i="8"/>
  <c r="L225" i="8"/>
  <c r="O225" i="8" s="1"/>
  <c r="K225" i="8"/>
  <c r="J225" i="8"/>
  <c r="I225" i="8"/>
  <c r="F225" i="8"/>
  <c r="L224" i="8"/>
  <c r="O224" i="8" s="1"/>
  <c r="K224" i="8"/>
  <c r="I224" i="8"/>
  <c r="F224" i="8"/>
  <c r="L223" i="8"/>
  <c r="O223" i="8" s="1"/>
  <c r="K223" i="8"/>
  <c r="J223" i="8"/>
  <c r="I223" i="8"/>
  <c r="F223" i="8"/>
  <c r="L222" i="8"/>
  <c r="K222" i="8"/>
  <c r="I222" i="8"/>
  <c r="F222" i="8"/>
  <c r="N221" i="8"/>
  <c r="L221" i="8"/>
  <c r="O221" i="8" s="1"/>
  <c r="K221" i="8"/>
  <c r="J221" i="8"/>
  <c r="I221" i="8"/>
  <c r="F221" i="8"/>
  <c r="L220" i="8"/>
  <c r="O220" i="8" s="1"/>
  <c r="K220" i="8"/>
  <c r="I220" i="8"/>
  <c r="F220" i="8"/>
  <c r="L219" i="8"/>
  <c r="O219" i="8" s="1"/>
  <c r="K219" i="8"/>
  <c r="J219" i="8"/>
  <c r="I219" i="8"/>
  <c r="F219" i="8"/>
  <c r="L218" i="8"/>
  <c r="K218" i="8"/>
  <c r="I218" i="8"/>
  <c r="L217" i="8"/>
  <c r="K217" i="8"/>
  <c r="J217" i="8"/>
  <c r="I217" i="8"/>
  <c r="F217" i="8"/>
  <c r="L216" i="8"/>
  <c r="K216" i="8"/>
  <c r="N216" i="8" s="1"/>
  <c r="J216" i="8"/>
  <c r="I216" i="8"/>
  <c r="F216" i="8"/>
  <c r="L215" i="8"/>
  <c r="K215" i="8"/>
  <c r="I215" i="8"/>
  <c r="F215" i="8"/>
  <c r="L214" i="8"/>
  <c r="K214" i="8"/>
  <c r="I214" i="8"/>
  <c r="F214" i="8"/>
  <c r="J214" i="8" s="1"/>
  <c r="L213" i="8"/>
  <c r="K213" i="8"/>
  <c r="J213" i="8"/>
  <c r="I213" i="8"/>
  <c r="F213" i="8"/>
  <c r="L212" i="8"/>
  <c r="K212" i="8"/>
  <c r="N212" i="8" s="1"/>
  <c r="J212" i="8"/>
  <c r="I212" i="8"/>
  <c r="F212" i="8"/>
  <c r="L211" i="8"/>
  <c r="O211" i="8" s="1"/>
  <c r="K211" i="8"/>
  <c r="J211" i="8"/>
  <c r="I211" i="8"/>
  <c r="F211" i="8"/>
  <c r="L210" i="8"/>
  <c r="K210" i="8"/>
  <c r="I210" i="8"/>
  <c r="F210" i="8"/>
  <c r="L209" i="8"/>
  <c r="O209" i="8" s="1"/>
  <c r="K209" i="8"/>
  <c r="N209" i="8" s="1"/>
  <c r="J209" i="8"/>
  <c r="I209" i="8"/>
  <c r="F209" i="8"/>
  <c r="L208" i="8"/>
  <c r="K208" i="8"/>
  <c r="I208" i="8"/>
  <c r="F208" i="8"/>
  <c r="L207" i="8"/>
  <c r="O207" i="8" s="1"/>
  <c r="K207" i="8"/>
  <c r="J207" i="8"/>
  <c r="I207" i="8"/>
  <c r="F207" i="8"/>
  <c r="L206" i="8"/>
  <c r="K206" i="8"/>
  <c r="I206" i="8"/>
  <c r="F206" i="8"/>
  <c r="N205" i="8"/>
  <c r="L205" i="8"/>
  <c r="O205" i="8" s="1"/>
  <c r="K205" i="8"/>
  <c r="J205" i="8"/>
  <c r="I205" i="8"/>
  <c r="F205" i="8"/>
  <c r="L204" i="8"/>
  <c r="K204" i="8"/>
  <c r="I204" i="8"/>
  <c r="F204" i="8"/>
  <c r="L203" i="8"/>
  <c r="O203" i="8" s="1"/>
  <c r="K203" i="8"/>
  <c r="M203" i="8" s="1"/>
  <c r="P203" i="8" s="1"/>
  <c r="J203" i="8"/>
  <c r="I203" i="8"/>
  <c r="F203" i="8"/>
  <c r="L202" i="8"/>
  <c r="K202" i="8"/>
  <c r="I202" i="8"/>
  <c r="F202" i="8"/>
  <c r="L201" i="8"/>
  <c r="O201" i="8" s="1"/>
  <c r="K201" i="8"/>
  <c r="N201" i="8" s="1"/>
  <c r="J201" i="8"/>
  <c r="I201" i="8"/>
  <c r="F201" i="8"/>
  <c r="L200" i="8"/>
  <c r="O200" i="8" s="1"/>
  <c r="K200" i="8"/>
  <c r="N200" i="8" s="1"/>
  <c r="L199" i="8"/>
  <c r="O199" i="8" s="1"/>
  <c r="K199" i="8"/>
  <c r="I199" i="8"/>
  <c r="F199" i="8"/>
  <c r="J199" i="8" s="1"/>
  <c r="L198" i="8"/>
  <c r="O198" i="8" s="1"/>
  <c r="K198" i="8"/>
  <c r="N198" i="8" s="1"/>
  <c r="J198" i="8"/>
  <c r="I198" i="8"/>
  <c r="F198" i="8"/>
  <c r="O197" i="8"/>
  <c r="L197" i="8"/>
  <c r="K197" i="8"/>
  <c r="I197" i="8"/>
  <c r="F197" i="8"/>
  <c r="J197" i="8" s="1"/>
  <c r="L196" i="8"/>
  <c r="O196" i="8" s="1"/>
  <c r="K196" i="8"/>
  <c r="J196" i="8"/>
  <c r="I196" i="8"/>
  <c r="F196" i="8"/>
  <c r="O195" i="8"/>
  <c r="L195" i="8"/>
  <c r="K195" i="8"/>
  <c r="I195" i="8"/>
  <c r="F195" i="8"/>
  <c r="J195" i="8" s="1"/>
  <c r="L194" i="8"/>
  <c r="O194" i="8" s="1"/>
  <c r="K194" i="8"/>
  <c r="I194" i="8"/>
  <c r="F194" i="8"/>
  <c r="J194" i="8" s="1"/>
  <c r="L193" i="8"/>
  <c r="O193" i="8" s="1"/>
  <c r="K193" i="8"/>
  <c r="I193" i="8"/>
  <c r="F193" i="8"/>
  <c r="J193" i="8" s="1"/>
  <c r="L192" i="8"/>
  <c r="O192" i="8" s="1"/>
  <c r="K192" i="8"/>
  <c r="N192" i="8" s="1"/>
  <c r="I192" i="8"/>
  <c r="F192" i="8"/>
  <c r="J192" i="8" s="1"/>
  <c r="L191" i="8"/>
  <c r="O191" i="8" s="1"/>
  <c r="K191" i="8"/>
  <c r="I191" i="8"/>
  <c r="F191" i="8"/>
  <c r="J191" i="8" s="1"/>
  <c r="O190" i="8"/>
  <c r="L190" i="8"/>
  <c r="K190" i="8"/>
  <c r="I190" i="8"/>
  <c r="F190" i="8"/>
  <c r="J190" i="8" s="1"/>
  <c r="L189" i="8"/>
  <c r="O189" i="8" s="1"/>
  <c r="K189" i="8"/>
  <c r="N189" i="8" s="1"/>
  <c r="I189" i="8"/>
  <c r="F189" i="8"/>
  <c r="J189" i="8" s="1"/>
  <c r="L188" i="8"/>
  <c r="O188" i="8" s="1"/>
  <c r="K188" i="8"/>
  <c r="N188" i="8" s="1"/>
  <c r="I188" i="8"/>
  <c r="F188" i="8"/>
  <c r="J188" i="8" s="1"/>
  <c r="L187" i="8"/>
  <c r="O187" i="8" s="1"/>
  <c r="K187" i="8"/>
  <c r="I187" i="8"/>
  <c r="F187" i="8"/>
  <c r="J187" i="8" s="1"/>
  <c r="L186" i="8"/>
  <c r="O186" i="8" s="1"/>
  <c r="K186" i="8"/>
  <c r="N186" i="8" s="1"/>
  <c r="I186" i="8"/>
  <c r="F186" i="8"/>
  <c r="J186" i="8" s="1"/>
  <c r="O185" i="8"/>
  <c r="L185" i="8"/>
  <c r="K185" i="8"/>
  <c r="N185" i="8" s="1"/>
  <c r="I185" i="8"/>
  <c r="F185" i="8"/>
  <c r="J185" i="8" s="1"/>
  <c r="L184" i="8"/>
  <c r="O184" i="8" s="1"/>
  <c r="K184" i="8"/>
  <c r="N184" i="8" s="1"/>
  <c r="I184" i="8"/>
  <c r="F184" i="8"/>
  <c r="J184" i="8" s="1"/>
  <c r="L183" i="8"/>
  <c r="O183" i="8" s="1"/>
  <c r="K183" i="8"/>
  <c r="I183" i="8"/>
  <c r="F183" i="8"/>
  <c r="J183" i="8" s="1"/>
  <c r="L182" i="8"/>
  <c r="O182" i="8" s="1"/>
  <c r="K182" i="8"/>
  <c r="I182" i="8"/>
  <c r="F182" i="8"/>
  <c r="J182" i="8" s="1"/>
  <c r="L181" i="8"/>
  <c r="O181" i="8" s="1"/>
  <c r="K181" i="8"/>
  <c r="I181" i="8"/>
  <c r="F181" i="8"/>
  <c r="J181" i="8" s="1"/>
  <c r="L180" i="8"/>
  <c r="O180" i="8" s="1"/>
  <c r="K180" i="8"/>
  <c r="N180" i="8" s="1"/>
  <c r="I180" i="8"/>
  <c r="F180" i="8"/>
  <c r="J180" i="8" s="1"/>
  <c r="O179" i="8"/>
  <c r="L179" i="8"/>
  <c r="K179" i="8"/>
  <c r="I179" i="8"/>
  <c r="F179" i="8"/>
  <c r="J179" i="8" s="1"/>
  <c r="L178" i="8"/>
  <c r="O178" i="8" s="1"/>
  <c r="K178" i="8"/>
  <c r="I178" i="8"/>
  <c r="F178" i="8"/>
  <c r="J178" i="8" s="1"/>
  <c r="L177" i="8"/>
  <c r="O177" i="8" s="1"/>
  <c r="K177" i="8"/>
  <c r="I177" i="8"/>
  <c r="F177" i="8"/>
  <c r="J177" i="8" s="1"/>
  <c r="L176" i="8"/>
  <c r="O176" i="8" s="1"/>
  <c r="K176" i="8"/>
  <c r="N176" i="8" s="1"/>
  <c r="I176" i="8"/>
  <c r="F176" i="8"/>
  <c r="J176" i="8" s="1"/>
  <c r="L175" i="8"/>
  <c r="O175" i="8" s="1"/>
  <c r="K175" i="8"/>
  <c r="N175" i="8" s="1"/>
  <c r="J175" i="8"/>
  <c r="I175" i="8"/>
  <c r="F175" i="8"/>
  <c r="L174" i="8"/>
  <c r="O174" i="8" s="1"/>
  <c r="K174" i="8"/>
  <c r="I174" i="8"/>
  <c r="F174" i="8"/>
  <c r="J174" i="8" s="1"/>
  <c r="L173" i="8"/>
  <c r="K173" i="8"/>
  <c r="N173" i="8" s="1"/>
  <c r="J173" i="8"/>
  <c r="I173" i="8"/>
  <c r="F173" i="8"/>
  <c r="L172" i="8"/>
  <c r="O172" i="8" s="1"/>
  <c r="K172" i="8"/>
  <c r="I172" i="8"/>
  <c r="F172" i="8"/>
  <c r="J172" i="8" s="1"/>
  <c r="O171" i="8"/>
  <c r="L171" i="8"/>
  <c r="K171" i="8"/>
  <c r="J171" i="8"/>
  <c r="I171" i="8"/>
  <c r="F171" i="8"/>
  <c r="L170" i="8"/>
  <c r="O170" i="8" s="1"/>
  <c r="K170" i="8"/>
  <c r="I170" i="8"/>
  <c r="F170" i="8"/>
  <c r="J170" i="8" s="1"/>
  <c r="L169" i="8"/>
  <c r="O169" i="8" s="1"/>
  <c r="K169" i="8"/>
  <c r="I169" i="8"/>
  <c r="F169" i="8"/>
  <c r="J169" i="8" s="1"/>
  <c r="L168" i="8"/>
  <c r="O168" i="8" s="1"/>
  <c r="K168" i="8"/>
  <c r="I168" i="8"/>
  <c r="F168" i="8"/>
  <c r="J168" i="8" s="1"/>
  <c r="O167" i="8"/>
  <c r="L167" i="8"/>
  <c r="K167" i="8"/>
  <c r="I167" i="8"/>
  <c r="F167" i="8"/>
  <c r="J167" i="8" s="1"/>
  <c r="L166" i="8"/>
  <c r="O166" i="8" s="1"/>
  <c r="K166" i="8"/>
  <c r="I166" i="8"/>
  <c r="I165" i="8" s="1"/>
  <c r="F166" i="8"/>
  <c r="J166" i="8" s="1"/>
  <c r="L165" i="8"/>
  <c r="K165" i="8"/>
  <c r="L164" i="8"/>
  <c r="K164" i="8"/>
  <c r="N164" i="8" s="1"/>
  <c r="I164" i="8"/>
  <c r="F164" i="8"/>
  <c r="J164" i="8" s="1"/>
  <c r="L163" i="8"/>
  <c r="O163" i="8" s="1"/>
  <c r="K163" i="8"/>
  <c r="I163" i="8"/>
  <c r="F163" i="8"/>
  <c r="J163" i="8" s="1"/>
  <c r="L162" i="8"/>
  <c r="O162" i="8" s="1"/>
  <c r="K162" i="8"/>
  <c r="N162" i="8" s="1"/>
  <c r="I162" i="8"/>
  <c r="F162" i="8"/>
  <c r="J162" i="8" s="1"/>
  <c r="O161" i="8"/>
  <c r="L161" i="8"/>
  <c r="K161" i="8"/>
  <c r="I161" i="8"/>
  <c r="F161" i="8"/>
  <c r="J161" i="8" s="1"/>
  <c r="L160" i="8"/>
  <c r="K160" i="8"/>
  <c r="N160" i="8" s="1"/>
  <c r="I160" i="8"/>
  <c r="F160" i="8"/>
  <c r="J160" i="8" s="1"/>
  <c r="L159" i="8"/>
  <c r="O159" i="8" s="1"/>
  <c r="K159" i="8"/>
  <c r="I159" i="8"/>
  <c r="F159" i="8"/>
  <c r="J159" i="8" s="1"/>
  <c r="L158" i="8"/>
  <c r="O158" i="8" s="1"/>
  <c r="K158" i="8"/>
  <c r="I158" i="8"/>
  <c r="F158" i="8"/>
  <c r="J158" i="8" s="1"/>
  <c r="L157" i="8"/>
  <c r="O157" i="8" s="1"/>
  <c r="K157" i="8"/>
  <c r="I157" i="8"/>
  <c r="F157" i="8"/>
  <c r="J157" i="8" s="1"/>
  <c r="L156" i="8"/>
  <c r="O156" i="8" s="1"/>
  <c r="K156" i="8"/>
  <c r="I156" i="8"/>
  <c r="F156" i="8"/>
  <c r="J156" i="8" s="1"/>
  <c r="L155" i="8"/>
  <c r="O155" i="8" s="1"/>
  <c r="K155" i="8"/>
  <c r="I155" i="8"/>
  <c r="F155" i="8"/>
  <c r="J155" i="8" s="1"/>
  <c r="L154" i="8"/>
  <c r="O154" i="8" s="1"/>
  <c r="K154" i="8"/>
  <c r="I154" i="8"/>
  <c r="F154" i="8"/>
  <c r="J154" i="8" s="1"/>
  <c r="O153" i="8"/>
  <c r="L153" i="8"/>
  <c r="K153" i="8"/>
  <c r="I153" i="8"/>
  <c r="F153" i="8"/>
  <c r="J153" i="8" s="1"/>
  <c r="L152" i="8"/>
  <c r="O152" i="8" s="1"/>
  <c r="K152" i="8"/>
  <c r="N152" i="8" s="1"/>
  <c r="I152" i="8"/>
  <c r="F152" i="8"/>
  <c r="J152" i="8" s="1"/>
  <c r="O151" i="8"/>
  <c r="L151" i="8"/>
  <c r="K151" i="8"/>
  <c r="I151" i="8"/>
  <c r="F151" i="8"/>
  <c r="J151" i="8" s="1"/>
  <c r="L150" i="8"/>
  <c r="O150" i="8" s="1"/>
  <c r="K150" i="8"/>
  <c r="J150" i="8"/>
  <c r="I150" i="8"/>
  <c r="F150" i="8"/>
  <c r="O149" i="8"/>
  <c r="L149" i="8"/>
  <c r="K149" i="8"/>
  <c r="I149" i="8"/>
  <c r="F149" i="8"/>
  <c r="J149" i="8" s="1"/>
  <c r="L148" i="8"/>
  <c r="O148" i="8" s="1"/>
  <c r="K148" i="8"/>
  <c r="J148" i="8"/>
  <c r="I148" i="8"/>
  <c r="F148" i="8"/>
  <c r="O147" i="8"/>
  <c r="L147" i="8"/>
  <c r="K147" i="8"/>
  <c r="I147" i="8"/>
  <c r="F147" i="8"/>
  <c r="J147" i="8" s="1"/>
  <c r="L146" i="8"/>
  <c r="O146" i="8" s="1"/>
  <c r="K146" i="8"/>
  <c r="N146" i="8" s="1"/>
  <c r="J146" i="8"/>
  <c r="I146" i="8"/>
  <c r="F146" i="8"/>
  <c r="O145" i="8"/>
  <c r="L145" i="8"/>
  <c r="K145" i="8"/>
  <c r="I145" i="8"/>
  <c r="F145" i="8"/>
  <c r="J145" i="8" s="1"/>
  <c r="L144" i="8"/>
  <c r="O144" i="8" s="1"/>
  <c r="K144" i="8"/>
  <c r="I144" i="8"/>
  <c r="F144" i="8"/>
  <c r="J144" i="8" s="1"/>
  <c r="L143" i="8"/>
  <c r="O143" i="8" s="1"/>
  <c r="K143" i="8"/>
  <c r="I143" i="8"/>
  <c r="F143" i="8"/>
  <c r="J143" i="8" s="1"/>
  <c r="O142" i="8"/>
  <c r="L142" i="8"/>
  <c r="M142" i="8" s="1"/>
  <c r="P142" i="8" s="1"/>
  <c r="Q142" i="8" s="1"/>
  <c r="K142" i="8"/>
  <c r="N142" i="8" s="1"/>
  <c r="I142" i="8"/>
  <c r="F142" i="8"/>
  <c r="J142" i="8" s="1"/>
  <c r="L141" i="8"/>
  <c r="O141" i="8" s="1"/>
  <c r="K141" i="8"/>
  <c r="I141" i="8"/>
  <c r="F141" i="8"/>
  <c r="J141" i="8" s="1"/>
  <c r="L140" i="8"/>
  <c r="O140" i="8" s="1"/>
  <c r="K140" i="8"/>
  <c r="N140" i="8" s="1"/>
  <c r="I140" i="8"/>
  <c r="F140" i="8"/>
  <c r="J140" i="8" s="1"/>
  <c r="L139" i="8"/>
  <c r="O139" i="8" s="1"/>
  <c r="K139" i="8"/>
  <c r="I139" i="8"/>
  <c r="F139" i="8"/>
  <c r="J139" i="8" s="1"/>
  <c r="L138" i="8"/>
  <c r="O138" i="8" s="1"/>
  <c r="K138" i="8"/>
  <c r="I138" i="8"/>
  <c r="F138" i="8"/>
  <c r="J138" i="8" s="1"/>
  <c r="L137" i="8"/>
  <c r="O137" i="8" s="1"/>
  <c r="K137" i="8"/>
  <c r="I137" i="8"/>
  <c r="F137" i="8"/>
  <c r="J137" i="8" s="1"/>
  <c r="O136" i="8"/>
  <c r="L136" i="8"/>
  <c r="K136" i="8"/>
  <c r="I136" i="8"/>
  <c r="F136" i="8"/>
  <c r="J136" i="8" s="1"/>
  <c r="L135" i="8"/>
  <c r="O135" i="8" s="1"/>
  <c r="K135" i="8"/>
  <c r="I135" i="8"/>
  <c r="F135" i="8"/>
  <c r="J135" i="8" s="1"/>
  <c r="L134" i="8"/>
  <c r="O134" i="8" s="1"/>
  <c r="K134" i="8"/>
  <c r="N134" i="8" s="1"/>
  <c r="I134" i="8"/>
  <c r="F134" i="8"/>
  <c r="J134" i="8" s="1"/>
  <c r="L133" i="8"/>
  <c r="O133" i="8" s="1"/>
  <c r="K133" i="8"/>
  <c r="I133" i="8"/>
  <c r="F133" i="8"/>
  <c r="J133" i="8" s="1"/>
  <c r="O132" i="8"/>
  <c r="L132" i="8"/>
  <c r="K132" i="8"/>
  <c r="I132" i="8"/>
  <c r="F132" i="8"/>
  <c r="J132" i="8" s="1"/>
  <c r="L131" i="8"/>
  <c r="O131" i="8" s="1"/>
  <c r="K131" i="8"/>
  <c r="I131" i="8"/>
  <c r="F131" i="8"/>
  <c r="J131" i="8" s="1"/>
  <c r="L130" i="8"/>
  <c r="O130" i="8" s="1"/>
  <c r="K130" i="8"/>
  <c r="N130" i="8" s="1"/>
  <c r="I130" i="8"/>
  <c r="F130" i="8"/>
  <c r="J130" i="8" s="1"/>
  <c r="L129" i="8"/>
  <c r="O129" i="8" s="1"/>
  <c r="K129" i="8"/>
  <c r="I129" i="8"/>
  <c r="F129" i="8"/>
  <c r="J129" i="8" s="1"/>
  <c r="L128" i="8"/>
  <c r="O128" i="8" s="1"/>
  <c r="K128" i="8"/>
  <c r="I128" i="8"/>
  <c r="F128" i="8"/>
  <c r="J128" i="8" s="1"/>
  <c r="L127" i="8"/>
  <c r="O127" i="8" s="1"/>
  <c r="K127" i="8"/>
  <c r="I127" i="8"/>
  <c r="F127" i="8"/>
  <c r="J127" i="8" s="1"/>
  <c r="M126" i="8"/>
  <c r="P126" i="8" s="1"/>
  <c r="Q126" i="8" s="1"/>
  <c r="L126" i="8"/>
  <c r="O126" i="8" s="1"/>
  <c r="K126" i="8"/>
  <c r="N126" i="8" s="1"/>
  <c r="I126" i="8"/>
  <c r="F126" i="8"/>
  <c r="J126" i="8" s="1"/>
  <c r="L125" i="8"/>
  <c r="O125" i="8" s="1"/>
  <c r="K125" i="8"/>
  <c r="I125" i="8"/>
  <c r="F125" i="8"/>
  <c r="J125" i="8" s="1"/>
  <c r="L124" i="8"/>
  <c r="O124" i="8" s="1"/>
  <c r="K124" i="8"/>
  <c r="I124" i="8"/>
  <c r="F124" i="8"/>
  <c r="J124" i="8" s="1"/>
  <c r="L123" i="8"/>
  <c r="O123" i="8" s="1"/>
  <c r="K123" i="8"/>
  <c r="I123" i="8"/>
  <c r="F123" i="8"/>
  <c r="J123" i="8" s="1"/>
  <c r="L122" i="8"/>
  <c r="O122" i="8" s="1"/>
  <c r="K122" i="8"/>
  <c r="N122" i="8" s="1"/>
  <c r="I122" i="8"/>
  <c r="F122" i="8"/>
  <c r="J122" i="8" s="1"/>
  <c r="L121" i="8"/>
  <c r="O121" i="8" s="1"/>
  <c r="K121" i="8"/>
  <c r="I121" i="8"/>
  <c r="F121" i="8"/>
  <c r="J121" i="8" s="1"/>
  <c r="O120" i="8"/>
  <c r="L120" i="8"/>
  <c r="K120" i="8"/>
  <c r="I120" i="8"/>
  <c r="F120" i="8"/>
  <c r="J120" i="8" s="1"/>
  <c r="L119" i="8"/>
  <c r="O119" i="8" s="1"/>
  <c r="K119" i="8"/>
  <c r="I119" i="8"/>
  <c r="F119" i="8"/>
  <c r="J119" i="8" s="1"/>
  <c r="L118" i="8"/>
  <c r="O118" i="8" s="1"/>
  <c r="K118" i="8"/>
  <c r="I118" i="8"/>
  <c r="F118" i="8"/>
  <c r="J118" i="8" s="1"/>
  <c r="L117" i="8"/>
  <c r="O117" i="8" s="1"/>
  <c r="K117" i="8"/>
  <c r="I117" i="8"/>
  <c r="F117" i="8"/>
  <c r="J117" i="8" s="1"/>
  <c r="L116" i="8"/>
  <c r="O116" i="8" s="1"/>
  <c r="K116" i="8"/>
  <c r="I116" i="8"/>
  <c r="F116" i="8"/>
  <c r="J116" i="8" s="1"/>
  <c r="L115" i="8"/>
  <c r="O115" i="8" s="1"/>
  <c r="K115" i="8"/>
  <c r="I115" i="8"/>
  <c r="F115" i="8"/>
  <c r="J115" i="8" s="1"/>
  <c r="O114" i="8"/>
  <c r="L114" i="8"/>
  <c r="K114" i="8"/>
  <c r="I114" i="8"/>
  <c r="F114" i="8"/>
  <c r="J114" i="8" s="1"/>
  <c r="L113" i="8"/>
  <c r="O113" i="8" s="1"/>
  <c r="K113" i="8"/>
  <c r="I113" i="8"/>
  <c r="F113" i="8"/>
  <c r="J113" i="8" s="1"/>
  <c r="L112" i="8"/>
  <c r="O112" i="8" s="1"/>
  <c r="K112" i="8"/>
  <c r="I112" i="8"/>
  <c r="F112" i="8"/>
  <c r="J112" i="8" s="1"/>
  <c r="L111" i="8"/>
  <c r="O111" i="8" s="1"/>
  <c r="K111" i="8"/>
  <c r="I111" i="8"/>
  <c r="F111" i="8"/>
  <c r="J111" i="8" s="1"/>
  <c r="L110" i="8"/>
  <c r="K110" i="8"/>
  <c r="N110" i="8" s="1"/>
  <c r="I110" i="8"/>
  <c r="F110" i="8"/>
  <c r="J110" i="8" s="1"/>
  <c r="L109" i="8"/>
  <c r="O109" i="8" s="1"/>
  <c r="K109" i="8"/>
  <c r="N109" i="8" s="1"/>
  <c r="I109" i="8"/>
  <c r="F109" i="8"/>
  <c r="J109" i="8" s="1"/>
  <c r="L108" i="8"/>
  <c r="O108" i="8" s="1"/>
  <c r="K108" i="8"/>
  <c r="N108" i="8" s="1"/>
  <c r="I108" i="8"/>
  <c r="F108" i="8"/>
  <c r="J108" i="8" s="1"/>
  <c r="L107" i="8"/>
  <c r="O107" i="8" s="1"/>
  <c r="K107" i="8"/>
  <c r="N107" i="8" s="1"/>
  <c r="I107" i="8"/>
  <c r="F107" i="8"/>
  <c r="J107" i="8" s="1"/>
  <c r="O106" i="8"/>
  <c r="L106" i="8"/>
  <c r="K106" i="8"/>
  <c r="I106" i="8"/>
  <c r="F106" i="8"/>
  <c r="J106" i="8" s="1"/>
  <c r="L105" i="8"/>
  <c r="O105" i="8" s="1"/>
  <c r="K105" i="8"/>
  <c r="N105" i="8" s="1"/>
  <c r="I105" i="8"/>
  <c r="F105" i="8"/>
  <c r="J105" i="8" s="1"/>
  <c r="L104" i="8"/>
  <c r="O104" i="8" s="1"/>
  <c r="K104" i="8"/>
  <c r="N104" i="8" s="1"/>
  <c r="I104" i="8"/>
  <c r="F104" i="8"/>
  <c r="J104" i="8" s="1"/>
  <c r="L103" i="8"/>
  <c r="O103" i="8" s="1"/>
  <c r="K103" i="8"/>
  <c r="I103" i="8"/>
  <c r="F103" i="8"/>
  <c r="J103" i="8" s="1"/>
  <c r="L102" i="8"/>
  <c r="O102" i="8" s="1"/>
  <c r="K102" i="8"/>
  <c r="N102" i="8" s="1"/>
  <c r="J102" i="8"/>
  <c r="I102" i="8"/>
  <c r="F102" i="8"/>
  <c r="L101" i="8"/>
  <c r="O101" i="8" s="1"/>
  <c r="K101" i="8"/>
  <c r="I101" i="8"/>
  <c r="F101" i="8"/>
  <c r="J101" i="8" s="1"/>
  <c r="L100" i="8"/>
  <c r="O100" i="8" s="1"/>
  <c r="K100" i="8"/>
  <c r="N100" i="8" s="1"/>
  <c r="I100" i="8"/>
  <c r="F100" i="8"/>
  <c r="J100" i="8" s="1"/>
  <c r="L99" i="8"/>
  <c r="O99" i="8" s="1"/>
  <c r="K99" i="8"/>
  <c r="N99" i="8" s="1"/>
  <c r="I99" i="8"/>
  <c r="F99" i="8"/>
  <c r="J99" i="8" s="1"/>
  <c r="L98" i="8"/>
  <c r="O98" i="8" s="1"/>
  <c r="K98" i="8"/>
  <c r="I98" i="8"/>
  <c r="F98" i="8"/>
  <c r="J98" i="8" s="1"/>
  <c r="L97" i="8"/>
  <c r="O97" i="8" s="1"/>
  <c r="K97" i="8"/>
  <c r="N97" i="8" s="1"/>
  <c r="I97" i="8"/>
  <c r="F97" i="8"/>
  <c r="J97" i="8" s="1"/>
  <c r="L96" i="8"/>
  <c r="O96" i="8" s="1"/>
  <c r="K96" i="8"/>
  <c r="N96" i="8" s="1"/>
  <c r="I96" i="8"/>
  <c r="F96" i="8"/>
  <c r="J96" i="8" s="1"/>
  <c r="L95" i="8"/>
  <c r="K95" i="8"/>
  <c r="L94" i="8"/>
  <c r="O94" i="8" s="1"/>
  <c r="K94" i="8"/>
  <c r="N94" i="8" s="1"/>
  <c r="L93" i="8"/>
  <c r="K93" i="8"/>
  <c r="I93" i="8"/>
  <c r="F93" i="8"/>
  <c r="J93" i="8" s="1"/>
  <c r="N92" i="8"/>
  <c r="L92" i="8"/>
  <c r="K92" i="8"/>
  <c r="J92" i="8"/>
  <c r="I92" i="8"/>
  <c r="F92" i="8"/>
  <c r="L91" i="8"/>
  <c r="K91" i="8"/>
  <c r="N91" i="8" s="1"/>
  <c r="I91" i="8"/>
  <c r="F91" i="8"/>
  <c r="J91" i="8" s="1"/>
  <c r="L90" i="8"/>
  <c r="K90" i="8"/>
  <c r="I90" i="8"/>
  <c r="F90" i="8"/>
  <c r="J90" i="8" s="1"/>
  <c r="L89" i="8"/>
  <c r="K89" i="8"/>
  <c r="J89" i="8"/>
  <c r="I89" i="8"/>
  <c r="F89" i="8"/>
  <c r="L88" i="8"/>
  <c r="K88" i="8"/>
  <c r="J88" i="8"/>
  <c r="I88" i="8"/>
  <c r="F88" i="8"/>
  <c r="N87" i="8"/>
  <c r="L87" i="8"/>
  <c r="O87" i="8" s="1"/>
  <c r="K87" i="8"/>
  <c r="L86" i="8"/>
  <c r="K86" i="8"/>
  <c r="N86" i="8" s="1"/>
  <c r="J86" i="8"/>
  <c r="I86" i="8"/>
  <c r="F86" i="8"/>
  <c r="L85" i="8"/>
  <c r="O85" i="8" s="1"/>
  <c r="K85" i="8"/>
  <c r="N85" i="8" s="1"/>
  <c r="I85" i="8"/>
  <c r="F85" i="8"/>
  <c r="J85" i="8" s="1"/>
  <c r="N84" i="8"/>
  <c r="L84" i="8"/>
  <c r="O84" i="8" s="1"/>
  <c r="K84" i="8"/>
  <c r="J84" i="8"/>
  <c r="I84" i="8"/>
  <c r="F84" i="8"/>
  <c r="L83" i="8"/>
  <c r="O83" i="8" s="1"/>
  <c r="K83" i="8"/>
  <c r="N83" i="8" s="1"/>
  <c r="I83" i="8"/>
  <c r="F83" i="8"/>
  <c r="J83" i="8" s="1"/>
  <c r="M82" i="8"/>
  <c r="P82" i="8" s="1"/>
  <c r="L82" i="8"/>
  <c r="O82" i="8" s="1"/>
  <c r="K82" i="8"/>
  <c r="N82" i="8" s="1"/>
  <c r="J82" i="8"/>
  <c r="I82" i="8"/>
  <c r="F82" i="8"/>
  <c r="L81" i="8"/>
  <c r="O81" i="8" s="1"/>
  <c r="K81" i="8"/>
  <c r="N81" i="8" s="1"/>
  <c r="I81" i="8"/>
  <c r="F81" i="8"/>
  <c r="J81" i="8" s="1"/>
  <c r="L80" i="8"/>
  <c r="O80" i="8" s="1"/>
  <c r="K80" i="8"/>
  <c r="N80" i="8" s="1"/>
  <c r="J80" i="8"/>
  <c r="I80" i="8"/>
  <c r="F80" i="8"/>
  <c r="L79" i="8"/>
  <c r="O79" i="8" s="1"/>
  <c r="K79" i="8"/>
  <c r="N79" i="8" s="1"/>
  <c r="I79" i="8"/>
  <c r="F79" i="8"/>
  <c r="J79" i="8" s="1"/>
  <c r="L78" i="8"/>
  <c r="O78" i="8" s="1"/>
  <c r="K78" i="8"/>
  <c r="J78" i="8"/>
  <c r="I78" i="8"/>
  <c r="I75" i="8" s="1"/>
  <c r="F78" i="8"/>
  <c r="L77" i="8"/>
  <c r="O77" i="8" s="1"/>
  <c r="K77" i="8"/>
  <c r="N77" i="8" s="1"/>
  <c r="I77" i="8"/>
  <c r="F77" i="8"/>
  <c r="J77" i="8" s="1"/>
  <c r="L76" i="8"/>
  <c r="O76" i="8" s="1"/>
  <c r="K76" i="8"/>
  <c r="N76" i="8" s="1"/>
  <c r="L75" i="8"/>
  <c r="K75" i="8"/>
  <c r="L74" i="8"/>
  <c r="O74" i="8" s="1"/>
  <c r="K74" i="8"/>
  <c r="M74" i="8" s="1"/>
  <c r="P74" i="8" s="1"/>
  <c r="I74" i="8"/>
  <c r="F74" i="8"/>
  <c r="L73" i="8"/>
  <c r="O73" i="8" s="1"/>
  <c r="K73" i="8"/>
  <c r="N73" i="8" s="1"/>
  <c r="J73" i="8"/>
  <c r="I73" i="8"/>
  <c r="F73" i="8"/>
  <c r="M72" i="8"/>
  <c r="P72" i="8" s="1"/>
  <c r="L72" i="8"/>
  <c r="O72" i="8" s="1"/>
  <c r="K72" i="8"/>
  <c r="I72" i="8"/>
  <c r="I70" i="8" s="1"/>
  <c r="F72" i="8"/>
  <c r="N72" i="8" s="1"/>
  <c r="L71" i="8"/>
  <c r="O71" i="8" s="1"/>
  <c r="K71" i="8"/>
  <c r="N71" i="8" s="1"/>
  <c r="J71" i="8"/>
  <c r="I71" i="8"/>
  <c r="F71" i="8"/>
  <c r="L70" i="8"/>
  <c r="K70" i="8"/>
  <c r="L69" i="8"/>
  <c r="O69" i="8" s="1"/>
  <c r="K69" i="8"/>
  <c r="M69" i="8" s="1"/>
  <c r="P69" i="8" s="1"/>
  <c r="I69" i="8"/>
  <c r="F69" i="8"/>
  <c r="L68" i="8"/>
  <c r="O68" i="8" s="1"/>
  <c r="K68" i="8"/>
  <c r="N68" i="8" s="1"/>
  <c r="J68" i="8"/>
  <c r="I68" i="8"/>
  <c r="F68" i="8"/>
  <c r="L67" i="8"/>
  <c r="K67" i="8"/>
  <c r="I67" i="8"/>
  <c r="F67" i="8"/>
  <c r="L66" i="8"/>
  <c r="O66" i="8" s="1"/>
  <c r="K66" i="8"/>
  <c r="N66" i="8" s="1"/>
  <c r="J66" i="8"/>
  <c r="I66" i="8"/>
  <c r="F66" i="8"/>
  <c r="L65" i="8"/>
  <c r="O65" i="8" s="1"/>
  <c r="K65" i="8"/>
  <c r="I65" i="8"/>
  <c r="F65" i="8"/>
  <c r="O64" i="8"/>
  <c r="L64" i="8"/>
  <c r="K64" i="8"/>
  <c r="N64" i="8" s="1"/>
  <c r="J64" i="8"/>
  <c r="I64" i="8"/>
  <c r="F64" i="8"/>
  <c r="L63" i="8"/>
  <c r="O63" i="8" s="1"/>
  <c r="K63" i="8"/>
  <c r="I63" i="8"/>
  <c r="F63" i="8"/>
  <c r="L62" i="8"/>
  <c r="O62" i="8" s="1"/>
  <c r="K62" i="8"/>
  <c r="N62" i="8" s="1"/>
  <c r="J62" i="8"/>
  <c r="I62" i="8"/>
  <c r="F62" i="8"/>
  <c r="L61" i="8"/>
  <c r="O61" i="8" s="1"/>
  <c r="K61" i="8"/>
  <c r="I61" i="8"/>
  <c r="F61" i="8"/>
  <c r="L60" i="8"/>
  <c r="O60" i="8" s="1"/>
  <c r="K60" i="8"/>
  <c r="N60" i="8" s="1"/>
  <c r="J60" i="8"/>
  <c r="I60" i="8"/>
  <c r="F60" i="8"/>
  <c r="L59" i="8"/>
  <c r="O59" i="8" s="1"/>
  <c r="K59" i="8"/>
  <c r="I59" i="8"/>
  <c r="I58" i="8" s="1"/>
  <c r="F59" i="8"/>
  <c r="L58" i="8"/>
  <c r="K58" i="8"/>
  <c r="L57" i="8"/>
  <c r="O57" i="8" s="1"/>
  <c r="K57" i="8"/>
  <c r="J57" i="8"/>
  <c r="I57" i="8"/>
  <c r="F57" i="8"/>
  <c r="L56" i="8"/>
  <c r="O56" i="8" s="1"/>
  <c r="K56" i="8"/>
  <c r="I56" i="8"/>
  <c r="F56" i="8"/>
  <c r="L55" i="8"/>
  <c r="O55" i="8" s="1"/>
  <c r="K55" i="8"/>
  <c r="J55" i="8"/>
  <c r="I55" i="8"/>
  <c r="F55" i="8"/>
  <c r="L54" i="8"/>
  <c r="O54" i="8" s="1"/>
  <c r="K54" i="8"/>
  <c r="M54" i="8" s="1"/>
  <c r="P54" i="8" s="1"/>
  <c r="I54" i="8"/>
  <c r="F54" i="8"/>
  <c r="L53" i="8"/>
  <c r="O53" i="8" s="1"/>
  <c r="K53" i="8"/>
  <c r="J53" i="8"/>
  <c r="I53" i="8"/>
  <c r="F53" i="8"/>
  <c r="L52" i="8"/>
  <c r="O52" i="8" s="1"/>
  <c r="K52" i="8"/>
  <c r="I52" i="8"/>
  <c r="I50" i="8" s="1"/>
  <c r="F52" i="8"/>
  <c r="L51" i="8"/>
  <c r="O51" i="8" s="1"/>
  <c r="K51" i="8"/>
  <c r="J51" i="8"/>
  <c r="I51" i="8"/>
  <c r="F51" i="8"/>
  <c r="L50" i="8"/>
  <c r="K50" i="8"/>
  <c r="L49" i="8"/>
  <c r="O49" i="8" s="1"/>
  <c r="K49" i="8"/>
  <c r="I49" i="8"/>
  <c r="F49" i="8"/>
  <c r="L48" i="8"/>
  <c r="O48" i="8" s="1"/>
  <c r="K48" i="8"/>
  <c r="J48" i="8"/>
  <c r="I48" i="8"/>
  <c r="F48" i="8"/>
  <c r="L47" i="8"/>
  <c r="K47" i="8"/>
  <c r="I47" i="8"/>
  <c r="F47" i="8"/>
  <c r="L46" i="8"/>
  <c r="O46" i="8" s="1"/>
  <c r="K46" i="8"/>
  <c r="N46" i="8" s="1"/>
  <c r="J46" i="8"/>
  <c r="I46" i="8"/>
  <c r="F46" i="8"/>
  <c r="L45" i="8"/>
  <c r="O45" i="8" s="1"/>
  <c r="K45" i="8"/>
  <c r="I45" i="8"/>
  <c r="F45" i="8"/>
  <c r="L44" i="8"/>
  <c r="O44" i="8" s="1"/>
  <c r="K44" i="8"/>
  <c r="J44" i="8"/>
  <c r="I44" i="8"/>
  <c r="F44" i="8"/>
  <c r="L43" i="8"/>
  <c r="M43" i="8" s="1"/>
  <c r="P43" i="8" s="1"/>
  <c r="K43" i="8"/>
  <c r="I43" i="8"/>
  <c r="F43" i="8"/>
  <c r="L42" i="8"/>
  <c r="O42" i="8" s="1"/>
  <c r="K42" i="8"/>
  <c r="J42" i="8"/>
  <c r="I42" i="8"/>
  <c r="F42" i="8"/>
  <c r="L41" i="8"/>
  <c r="O41" i="8" s="1"/>
  <c r="K41" i="8"/>
  <c r="I41" i="8"/>
  <c r="F41" i="8"/>
  <c r="L40" i="8"/>
  <c r="O40" i="8" s="1"/>
  <c r="K40" i="8"/>
  <c r="M40" i="8" s="1"/>
  <c r="P40" i="8" s="1"/>
  <c r="J40" i="8"/>
  <c r="I40" i="8"/>
  <c r="F40" i="8"/>
  <c r="L39" i="8"/>
  <c r="M39" i="8" s="1"/>
  <c r="P39" i="8" s="1"/>
  <c r="K39" i="8"/>
  <c r="J39" i="8"/>
  <c r="I39" i="8"/>
  <c r="F39" i="8"/>
  <c r="N39" i="8" s="1"/>
  <c r="L38" i="8"/>
  <c r="O38" i="8" s="1"/>
  <c r="K38" i="8"/>
  <c r="M38" i="8" s="1"/>
  <c r="P38" i="8" s="1"/>
  <c r="J38" i="8"/>
  <c r="I38" i="8"/>
  <c r="F38" i="8"/>
  <c r="L37" i="8"/>
  <c r="K37" i="8"/>
  <c r="I37" i="8"/>
  <c r="L36" i="8"/>
  <c r="K36" i="8"/>
  <c r="N36" i="8" s="1"/>
  <c r="J36" i="8"/>
  <c r="I36" i="8"/>
  <c r="F36" i="8"/>
  <c r="L35" i="8"/>
  <c r="O35" i="8" s="1"/>
  <c r="K35" i="8"/>
  <c r="N35" i="8" s="1"/>
  <c r="J35" i="8"/>
  <c r="I35" i="8"/>
  <c r="F35" i="8"/>
  <c r="L34" i="8"/>
  <c r="K34" i="8"/>
  <c r="J34" i="8"/>
  <c r="I34" i="8"/>
  <c r="F34" i="8"/>
  <c r="L33" i="8"/>
  <c r="O33" i="8" s="1"/>
  <c r="K33" i="8"/>
  <c r="J33" i="8"/>
  <c r="I33" i="8"/>
  <c r="F33" i="8"/>
  <c r="L32" i="8"/>
  <c r="K32" i="8"/>
  <c r="I32" i="8"/>
  <c r="F32" i="8"/>
  <c r="L31" i="8"/>
  <c r="O31" i="8" s="1"/>
  <c r="K31" i="8"/>
  <c r="N31" i="8" s="1"/>
  <c r="I31" i="8"/>
  <c r="F31" i="8"/>
  <c r="J31" i="8" s="1"/>
  <c r="N30" i="8"/>
  <c r="L30" i="8"/>
  <c r="O30" i="8" s="1"/>
  <c r="K30" i="8"/>
  <c r="J30" i="8"/>
  <c r="I30" i="8"/>
  <c r="F30" i="8"/>
  <c r="L29" i="8"/>
  <c r="O29" i="8" s="1"/>
  <c r="K29" i="8"/>
  <c r="N29" i="8" s="1"/>
  <c r="I29" i="8"/>
  <c r="F29" i="8"/>
  <c r="J29" i="8" s="1"/>
  <c r="L28" i="8"/>
  <c r="O28" i="8" s="1"/>
  <c r="K28" i="8"/>
  <c r="J28" i="8"/>
  <c r="I28" i="8"/>
  <c r="F28" i="8"/>
  <c r="L27" i="8"/>
  <c r="O27" i="8" s="1"/>
  <c r="K27" i="8"/>
  <c r="N27" i="8" s="1"/>
  <c r="I27" i="8"/>
  <c r="F27" i="8"/>
  <c r="J27" i="8" s="1"/>
  <c r="L26" i="8"/>
  <c r="O26" i="8" s="1"/>
  <c r="K26" i="8"/>
  <c r="J26" i="8"/>
  <c r="I26" i="8"/>
  <c r="F26" i="8"/>
  <c r="L25" i="8"/>
  <c r="O25" i="8" s="1"/>
  <c r="K25" i="8"/>
  <c r="N25" i="8" s="1"/>
  <c r="I25" i="8"/>
  <c r="F25" i="8"/>
  <c r="J25" i="8" s="1"/>
  <c r="L24" i="8"/>
  <c r="O24" i="8" s="1"/>
  <c r="K24" i="8"/>
  <c r="J24" i="8"/>
  <c r="I24" i="8"/>
  <c r="F24" i="8"/>
  <c r="L23" i="8"/>
  <c r="O23" i="8" s="1"/>
  <c r="K23" i="8"/>
  <c r="N23" i="8" s="1"/>
  <c r="I23" i="8"/>
  <c r="F23" i="8"/>
  <c r="J23" i="8" s="1"/>
  <c r="L22" i="8"/>
  <c r="O22" i="8" s="1"/>
  <c r="K22" i="8"/>
  <c r="N22" i="8" s="1"/>
  <c r="J22" i="8"/>
  <c r="I22" i="8"/>
  <c r="F22" i="8"/>
  <c r="L21" i="8"/>
  <c r="O21" i="8" s="1"/>
  <c r="K21" i="8"/>
  <c r="N21" i="8" s="1"/>
  <c r="I21" i="8"/>
  <c r="F21" i="8"/>
  <c r="J21" i="8" s="1"/>
  <c r="L20" i="8"/>
  <c r="K20" i="8"/>
  <c r="I20" i="8"/>
  <c r="O19" i="8"/>
  <c r="L19" i="8"/>
  <c r="K19" i="8"/>
  <c r="J19" i="8"/>
  <c r="I19" i="8"/>
  <c r="F19" i="8"/>
  <c r="L18" i="8"/>
  <c r="O18" i="8" s="1"/>
  <c r="K18" i="8"/>
  <c r="N18" i="8" s="1"/>
  <c r="I18" i="8"/>
  <c r="F18" i="8"/>
  <c r="J18" i="8" s="1"/>
  <c r="L17" i="8"/>
  <c r="O17" i="8" s="1"/>
  <c r="K17" i="8"/>
  <c r="N17" i="8" s="1"/>
  <c r="J17" i="8"/>
  <c r="I17" i="8"/>
  <c r="F17" i="8"/>
  <c r="L16" i="8"/>
  <c r="O16" i="8" s="1"/>
  <c r="K16" i="8"/>
  <c r="N16" i="8" s="1"/>
  <c r="I16" i="8"/>
  <c r="F16" i="8"/>
  <c r="J16" i="8" s="1"/>
  <c r="L15" i="8"/>
  <c r="O15" i="8" s="1"/>
  <c r="K15" i="8"/>
  <c r="N15" i="8" s="1"/>
  <c r="J15" i="8"/>
  <c r="I15" i="8"/>
  <c r="F15" i="8"/>
  <c r="L14" i="8"/>
  <c r="O14" i="8" s="1"/>
  <c r="K14" i="8"/>
  <c r="N14" i="8" s="1"/>
  <c r="I14" i="8"/>
  <c r="F14" i="8"/>
  <c r="J14" i="8" s="1"/>
  <c r="L13" i="8"/>
  <c r="O13" i="8" s="1"/>
  <c r="K13" i="8"/>
  <c r="J13" i="8"/>
  <c r="I13" i="8"/>
  <c r="F13" i="8"/>
  <c r="L12" i="8"/>
  <c r="O12" i="8" s="1"/>
  <c r="K12" i="8"/>
  <c r="N12" i="8" s="1"/>
  <c r="I12" i="8"/>
  <c r="I11" i="8" s="1"/>
  <c r="F12" i="8"/>
  <c r="J12" i="8" s="1"/>
  <c r="E83" i="7"/>
  <c r="E82" i="7"/>
  <c r="E81" i="7"/>
  <c r="E52" i="7"/>
  <c r="E40" i="7"/>
  <c r="E39" i="7"/>
  <c r="E38" i="7"/>
  <c r="E35" i="7"/>
  <c r="E34" i="7"/>
  <c r="E33" i="7"/>
  <c r="E31" i="7"/>
  <c r="L267" i="6"/>
  <c r="O267" i="6" s="1"/>
  <c r="K267" i="6"/>
  <c r="N267" i="6" s="1"/>
  <c r="L266" i="6"/>
  <c r="O266" i="6" s="1"/>
  <c r="K266" i="6"/>
  <c r="I266" i="6"/>
  <c r="F266" i="6"/>
  <c r="J266" i="6" s="1"/>
  <c r="L265" i="6"/>
  <c r="O265" i="6" s="1"/>
  <c r="K265" i="6"/>
  <c r="N265" i="6" s="1"/>
  <c r="J265" i="6"/>
  <c r="I265" i="6"/>
  <c r="I263" i="6" s="1"/>
  <c r="F265" i="6"/>
  <c r="L264" i="6"/>
  <c r="O264" i="6" s="1"/>
  <c r="K264" i="6"/>
  <c r="I264" i="6"/>
  <c r="F264" i="6"/>
  <c r="J264" i="6" s="1"/>
  <c r="L263" i="6"/>
  <c r="K263" i="6"/>
  <c r="L262" i="6"/>
  <c r="O262" i="6" s="1"/>
  <c r="K262" i="6"/>
  <c r="M262" i="6" s="1"/>
  <c r="P262" i="6" s="1"/>
  <c r="J262" i="6"/>
  <c r="I262" i="6"/>
  <c r="F262" i="6"/>
  <c r="L261" i="6"/>
  <c r="O261" i="6" s="1"/>
  <c r="K261" i="6"/>
  <c r="I261" i="6"/>
  <c r="F261" i="6"/>
  <c r="J261" i="6" s="1"/>
  <c r="L260" i="6"/>
  <c r="O260" i="6" s="1"/>
  <c r="O259" i="6" s="1"/>
  <c r="K260" i="6"/>
  <c r="N260" i="6" s="1"/>
  <c r="J260" i="6"/>
  <c r="I260" i="6"/>
  <c r="F260" i="6"/>
  <c r="L259" i="6"/>
  <c r="K259" i="6"/>
  <c r="L258" i="6"/>
  <c r="O258" i="6" s="1"/>
  <c r="K258" i="6"/>
  <c r="I258" i="6"/>
  <c r="F258" i="6"/>
  <c r="J258" i="6" s="1"/>
  <c r="L257" i="6"/>
  <c r="O257" i="6" s="1"/>
  <c r="K257" i="6"/>
  <c r="M257" i="6" s="1"/>
  <c r="P257" i="6" s="1"/>
  <c r="Q257" i="6" s="1"/>
  <c r="J257" i="6"/>
  <c r="I257" i="6"/>
  <c r="F257" i="6"/>
  <c r="L256" i="6"/>
  <c r="O256" i="6" s="1"/>
  <c r="K256" i="6"/>
  <c r="I256" i="6"/>
  <c r="F256" i="6"/>
  <c r="J256" i="6" s="1"/>
  <c r="N255" i="6"/>
  <c r="L255" i="6"/>
  <c r="O255" i="6" s="1"/>
  <c r="K255" i="6"/>
  <c r="J255" i="6"/>
  <c r="I255" i="6"/>
  <c r="F255" i="6"/>
  <c r="L254" i="6"/>
  <c r="O254" i="6" s="1"/>
  <c r="K254" i="6"/>
  <c r="I254" i="6"/>
  <c r="F254" i="6"/>
  <c r="J254" i="6" s="1"/>
  <c r="L253" i="6"/>
  <c r="O253" i="6" s="1"/>
  <c r="K253" i="6"/>
  <c r="J253" i="6"/>
  <c r="I253" i="6"/>
  <c r="F253" i="6"/>
  <c r="L252" i="6"/>
  <c r="O252" i="6" s="1"/>
  <c r="K252" i="6"/>
  <c r="I252" i="6"/>
  <c r="F252" i="6"/>
  <c r="J252" i="6" s="1"/>
  <c r="L251" i="6"/>
  <c r="O251" i="6" s="1"/>
  <c r="K251" i="6"/>
  <c r="J251" i="6"/>
  <c r="I251" i="6"/>
  <c r="F251" i="6"/>
  <c r="L250" i="6"/>
  <c r="O250" i="6" s="1"/>
  <c r="K250" i="6"/>
  <c r="I250" i="6"/>
  <c r="F250" i="6"/>
  <c r="J250" i="6" s="1"/>
  <c r="L249" i="6"/>
  <c r="O249" i="6" s="1"/>
  <c r="K249" i="6"/>
  <c r="J249" i="6"/>
  <c r="I249" i="6"/>
  <c r="F249" i="6"/>
  <c r="L248" i="6"/>
  <c r="O248" i="6" s="1"/>
  <c r="K248" i="6"/>
  <c r="I248" i="6"/>
  <c r="F248" i="6"/>
  <c r="J248" i="6" s="1"/>
  <c r="L247" i="6"/>
  <c r="O247" i="6" s="1"/>
  <c r="K247" i="6"/>
  <c r="N247" i="6" s="1"/>
  <c r="J247" i="6"/>
  <c r="I247" i="6"/>
  <c r="F247" i="6"/>
  <c r="L246" i="6"/>
  <c r="K246" i="6"/>
  <c r="J246" i="6"/>
  <c r="L245" i="6"/>
  <c r="O245" i="6" s="1"/>
  <c r="K245" i="6"/>
  <c r="I245" i="6"/>
  <c r="F245" i="6"/>
  <c r="L244" i="6"/>
  <c r="O244" i="6" s="1"/>
  <c r="K244" i="6"/>
  <c r="N244" i="6" s="1"/>
  <c r="I244" i="6"/>
  <c r="F244" i="6"/>
  <c r="J244" i="6" s="1"/>
  <c r="L243" i="6"/>
  <c r="O243" i="6" s="1"/>
  <c r="K243" i="6"/>
  <c r="J243" i="6"/>
  <c r="I243" i="6"/>
  <c r="F243" i="6"/>
  <c r="L242" i="6"/>
  <c r="K242" i="6"/>
  <c r="I242" i="6"/>
  <c r="F242" i="6"/>
  <c r="J242" i="6" s="1"/>
  <c r="O241" i="6"/>
  <c r="L241" i="6"/>
  <c r="K241" i="6"/>
  <c r="J241" i="6"/>
  <c r="I241" i="6"/>
  <c r="F241" i="6"/>
  <c r="L240" i="6"/>
  <c r="O240" i="6" s="1"/>
  <c r="K240" i="6"/>
  <c r="N240" i="6" s="1"/>
  <c r="F240" i="6"/>
  <c r="L239" i="6"/>
  <c r="K239" i="6"/>
  <c r="I239" i="6"/>
  <c r="F239" i="6"/>
  <c r="J239" i="6" s="1"/>
  <c r="L238" i="6"/>
  <c r="O238" i="6" s="1"/>
  <c r="K238" i="6"/>
  <c r="M238" i="6" s="1"/>
  <c r="P238" i="6" s="1"/>
  <c r="J238" i="6"/>
  <c r="I238" i="6"/>
  <c r="F238" i="6"/>
  <c r="L237" i="6"/>
  <c r="K237" i="6"/>
  <c r="L236" i="6"/>
  <c r="K236" i="6"/>
  <c r="I236" i="6"/>
  <c r="F236" i="6"/>
  <c r="J236" i="6" s="1"/>
  <c r="L235" i="6"/>
  <c r="O235" i="6" s="1"/>
  <c r="K235" i="6"/>
  <c r="J235" i="6"/>
  <c r="I235" i="6"/>
  <c r="F235" i="6"/>
  <c r="L234" i="6"/>
  <c r="K234" i="6"/>
  <c r="I234" i="6"/>
  <c r="F234" i="6"/>
  <c r="J234" i="6" s="1"/>
  <c r="L233" i="6"/>
  <c r="O233" i="6" s="1"/>
  <c r="K233" i="6"/>
  <c r="M233" i="6" s="1"/>
  <c r="P233" i="6" s="1"/>
  <c r="J233" i="6"/>
  <c r="I233" i="6"/>
  <c r="F233" i="6"/>
  <c r="L232" i="6"/>
  <c r="K232" i="6"/>
  <c r="I232" i="6"/>
  <c r="F232" i="6"/>
  <c r="J232" i="6" s="1"/>
  <c r="L231" i="6"/>
  <c r="O231" i="6" s="1"/>
  <c r="K231" i="6"/>
  <c r="N231" i="6" s="1"/>
  <c r="J231" i="6"/>
  <c r="I231" i="6"/>
  <c r="F231" i="6"/>
  <c r="L230" i="6"/>
  <c r="K230" i="6"/>
  <c r="I230" i="6"/>
  <c r="F230" i="6"/>
  <c r="J230" i="6" s="1"/>
  <c r="L229" i="6"/>
  <c r="O229" i="6" s="1"/>
  <c r="K229" i="6"/>
  <c r="N229" i="6" s="1"/>
  <c r="J229" i="6"/>
  <c r="I229" i="6"/>
  <c r="F229" i="6"/>
  <c r="L228" i="6"/>
  <c r="K228" i="6"/>
  <c r="I228" i="6"/>
  <c r="F228" i="6"/>
  <c r="J228" i="6" s="1"/>
  <c r="L227" i="6"/>
  <c r="O227" i="6" s="1"/>
  <c r="K227" i="6"/>
  <c r="J227" i="6"/>
  <c r="I227" i="6"/>
  <c r="F227" i="6"/>
  <c r="L226" i="6"/>
  <c r="K226" i="6"/>
  <c r="I226" i="6"/>
  <c r="F226" i="6"/>
  <c r="J226" i="6" s="1"/>
  <c r="L225" i="6"/>
  <c r="O225" i="6" s="1"/>
  <c r="K225" i="6"/>
  <c r="M225" i="6" s="1"/>
  <c r="P225" i="6" s="1"/>
  <c r="J225" i="6"/>
  <c r="I225" i="6"/>
  <c r="F225" i="6"/>
  <c r="L224" i="6"/>
  <c r="K224" i="6"/>
  <c r="I224" i="6"/>
  <c r="F224" i="6"/>
  <c r="J224" i="6" s="1"/>
  <c r="N223" i="6"/>
  <c r="L223" i="6"/>
  <c r="O223" i="6" s="1"/>
  <c r="K223" i="6"/>
  <c r="J223" i="6"/>
  <c r="I223" i="6"/>
  <c r="F223" i="6"/>
  <c r="L222" i="6"/>
  <c r="K222" i="6"/>
  <c r="I222" i="6"/>
  <c r="F222" i="6"/>
  <c r="J222" i="6" s="1"/>
  <c r="L221" i="6"/>
  <c r="O221" i="6" s="1"/>
  <c r="K221" i="6"/>
  <c r="N221" i="6" s="1"/>
  <c r="J221" i="6"/>
  <c r="I221" i="6"/>
  <c r="F221" i="6"/>
  <c r="L220" i="6"/>
  <c r="K220" i="6"/>
  <c r="I220" i="6"/>
  <c r="F220" i="6"/>
  <c r="J220" i="6" s="1"/>
  <c r="L219" i="6"/>
  <c r="O219" i="6" s="1"/>
  <c r="K219" i="6"/>
  <c r="J219" i="6"/>
  <c r="I219" i="6"/>
  <c r="I218" i="6" s="1"/>
  <c r="F219" i="6"/>
  <c r="L218" i="6"/>
  <c r="K218" i="6"/>
  <c r="L217" i="6"/>
  <c r="O217" i="6" s="1"/>
  <c r="K217" i="6"/>
  <c r="I217" i="6"/>
  <c r="F217" i="6"/>
  <c r="J217" i="6" s="1"/>
  <c r="L216" i="6"/>
  <c r="O216" i="6" s="1"/>
  <c r="K216" i="6"/>
  <c r="J216" i="6"/>
  <c r="I216" i="6"/>
  <c r="F216" i="6"/>
  <c r="L215" i="6"/>
  <c r="O215" i="6" s="1"/>
  <c r="K215" i="6"/>
  <c r="I215" i="6"/>
  <c r="F215" i="6"/>
  <c r="J215" i="6" s="1"/>
  <c r="N214" i="6"/>
  <c r="L214" i="6"/>
  <c r="O214" i="6" s="1"/>
  <c r="K214" i="6"/>
  <c r="J214" i="6"/>
  <c r="I214" i="6"/>
  <c r="F214" i="6"/>
  <c r="L213" i="6"/>
  <c r="O213" i="6" s="1"/>
  <c r="K213" i="6"/>
  <c r="I213" i="6"/>
  <c r="F213" i="6"/>
  <c r="J213" i="6" s="1"/>
  <c r="L212" i="6"/>
  <c r="K212" i="6"/>
  <c r="I212" i="6"/>
  <c r="F212" i="6"/>
  <c r="L211" i="6"/>
  <c r="O211" i="6" s="1"/>
  <c r="K211" i="6"/>
  <c r="J211" i="6"/>
  <c r="I211" i="6"/>
  <c r="F211" i="6"/>
  <c r="L210" i="6"/>
  <c r="K210" i="6"/>
  <c r="I210" i="6"/>
  <c r="F210" i="6"/>
  <c r="L209" i="6"/>
  <c r="O209" i="6" s="1"/>
  <c r="K209" i="6"/>
  <c r="N209" i="6" s="1"/>
  <c r="J209" i="6"/>
  <c r="I209" i="6"/>
  <c r="F209" i="6"/>
  <c r="L208" i="6"/>
  <c r="K208" i="6"/>
  <c r="I208" i="6"/>
  <c r="F208" i="6"/>
  <c r="L207" i="6"/>
  <c r="O207" i="6" s="1"/>
  <c r="K207" i="6"/>
  <c r="J207" i="6"/>
  <c r="I207" i="6"/>
  <c r="F207" i="6"/>
  <c r="L206" i="6"/>
  <c r="K206" i="6"/>
  <c r="I206" i="6"/>
  <c r="F206" i="6"/>
  <c r="L205" i="6"/>
  <c r="O205" i="6" s="1"/>
  <c r="K205" i="6"/>
  <c r="N205" i="6" s="1"/>
  <c r="J205" i="6"/>
  <c r="I205" i="6"/>
  <c r="F205" i="6"/>
  <c r="L204" i="6"/>
  <c r="K204" i="6"/>
  <c r="I204" i="6"/>
  <c r="F204" i="6"/>
  <c r="L203" i="6"/>
  <c r="O203" i="6" s="1"/>
  <c r="K203" i="6"/>
  <c r="J203" i="6"/>
  <c r="I203" i="6"/>
  <c r="F203" i="6"/>
  <c r="L202" i="6"/>
  <c r="K202" i="6"/>
  <c r="I202" i="6"/>
  <c r="F202" i="6"/>
  <c r="L201" i="6"/>
  <c r="O201" i="6" s="1"/>
  <c r="K201" i="6"/>
  <c r="N201" i="6" s="1"/>
  <c r="J201" i="6"/>
  <c r="I201" i="6"/>
  <c r="F201" i="6"/>
  <c r="L200" i="6"/>
  <c r="O200" i="6" s="1"/>
  <c r="K200" i="6"/>
  <c r="L199" i="6"/>
  <c r="O199" i="6" s="1"/>
  <c r="K199" i="6"/>
  <c r="I199" i="6"/>
  <c r="F199" i="6"/>
  <c r="J199" i="6" s="1"/>
  <c r="L198" i="6"/>
  <c r="O198" i="6" s="1"/>
  <c r="K198" i="6"/>
  <c r="I198" i="6"/>
  <c r="F198" i="6"/>
  <c r="J198" i="6" s="1"/>
  <c r="L197" i="6"/>
  <c r="O197" i="6" s="1"/>
  <c r="K197" i="6"/>
  <c r="I197" i="6"/>
  <c r="F197" i="6"/>
  <c r="J197" i="6" s="1"/>
  <c r="L196" i="6"/>
  <c r="O196" i="6" s="1"/>
  <c r="K196" i="6"/>
  <c r="I196" i="6"/>
  <c r="F196" i="6"/>
  <c r="J196" i="6" s="1"/>
  <c r="L195" i="6"/>
  <c r="O195" i="6" s="1"/>
  <c r="K195" i="6"/>
  <c r="I195" i="6"/>
  <c r="F195" i="6"/>
  <c r="J195" i="6" s="1"/>
  <c r="L194" i="6"/>
  <c r="O194" i="6" s="1"/>
  <c r="K194" i="6"/>
  <c r="N194" i="6" s="1"/>
  <c r="I194" i="6"/>
  <c r="F194" i="6"/>
  <c r="J194" i="6" s="1"/>
  <c r="L193" i="6"/>
  <c r="O193" i="6" s="1"/>
  <c r="K193" i="6"/>
  <c r="I193" i="6"/>
  <c r="F193" i="6"/>
  <c r="J193" i="6" s="1"/>
  <c r="L192" i="6"/>
  <c r="O192" i="6" s="1"/>
  <c r="K192" i="6"/>
  <c r="N192" i="6" s="1"/>
  <c r="I192" i="6"/>
  <c r="F192" i="6"/>
  <c r="J192" i="6" s="1"/>
  <c r="O191" i="6"/>
  <c r="L191" i="6"/>
  <c r="K191" i="6"/>
  <c r="I191" i="6"/>
  <c r="F191" i="6"/>
  <c r="J191" i="6" s="1"/>
  <c r="L190" i="6"/>
  <c r="O190" i="6" s="1"/>
  <c r="K190" i="6"/>
  <c r="I190" i="6"/>
  <c r="F190" i="6"/>
  <c r="J190" i="6" s="1"/>
  <c r="L189" i="6"/>
  <c r="O189" i="6" s="1"/>
  <c r="K189" i="6"/>
  <c r="I189" i="6"/>
  <c r="F189" i="6"/>
  <c r="J189" i="6" s="1"/>
  <c r="L188" i="6"/>
  <c r="O188" i="6" s="1"/>
  <c r="K188" i="6"/>
  <c r="I188" i="6"/>
  <c r="F188" i="6"/>
  <c r="J188" i="6" s="1"/>
  <c r="L187" i="6"/>
  <c r="O187" i="6" s="1"/>
  <c r="K187" i="6"/>
  <c r="I187" i="6"/>
  <c r="F187" i="6"/>
  <c r="J187" i="6" s="1"/>
  <c r="L186" i="6"/>
  <c r="O186" i="6" s="1"/>
  <c r="K186" i="6"/>
  <c r="I186" i="6"/>
  <c r="F186" i="6"/>
  <c r="J186" i="6" s="1"/>
  <c r="L185" i="6"/>
  <c r="O185" i="6" s="1"/>
  <c r="K185" i="6"/>
  <c r="I185" i="6"/>
  <c r="F185" i="6"/>
  <c r="J185" i="6" s="1"/>
  <c r="L184" i="6"/>
  <c r="O184" i="6" s="1"/>
  <c r="K184" i="6"/>
  <c r="I184" i="6"/>
  <c r="F184" i="6"/>
  <c r="J184" i="6" s="1"/>
  <c r="L183" i="6"/>
  <c r="O183" i="6" s="1"/>
  <c r="K183" i="6"/>
  <c r="N183" i="6" s="1"/>
  <c r="I183" i="6"/>
  <c r="F183" i="6"/>
  <c r="J183" i="6" s="1"/>
  <c r="L182" i="6"/>
  <c r="O182" i="6" s="1"/>
  <c r="K182" i="6"/>
  <c r="J182" i="6"/>
  <c r="I182" i="6"/>
  <c r="F182" i="6"/>
  <c r="L181" i="6"/>
  <c r="O181" i="6" s="1"/>
  <c r="K181" i="6"/>
  <c r="I181" i="6"/>
  <c r="F181" i="6"/>
  <c r="J181" i="6" s="1"/>
  <c r="O180" i="6"/>
  <c r="L180" i="6"/>
  <c r="K180" i="6"/>
  <c r="J180" i="6"/>
  <c r="I180" i="6"/>
  <c r="F180" i="6"/>
  <c r="L179" i="6"/>
  <c r="O179" i="6" s="1"/>
  <c r="K179" i="6"/>
  <c r="I179" i="6"/>
  <c r="F179" i="6"/>
  <c r="J179" i="6" s="1"/>
  <c r="L178" i="6"/>
  <c r="O178" i="6" s="1"/>
  <c r="K178" i="6"/>
  <c r="J178" i="6"/>
  <c r="I178" i="6"/>
  <c r="F178" i="6"/>
  <c r="L177" i="6"/>
  <c r="O177" i="6" s="1"/>
  <c r="K177" i="6"/>
  <c r="I177" i="6"/>
  <c r="F177" i="6"/>
  <c r="J177" i="6" s="1"/>
  <c r="L176" i="6"/>
  <c r="O176" i="6" s="1"/>
  <c r="K176" i="6"/>
  <c r="N176" i="6" s="1"/>
  <c r="J176" i="6"/>
  <c r="I176" i="6"/>
  <c r="F176" i="6"/>
  <c r="L175" i="6"/>
  <c r="O175" i="6" s="1"/>
  <c r="K175" i="6"/>
  <c r="N175" i="6" s="1"/>
  <c r="I175" i="6"/>
  <c r="F175" i="6"/>
  <c r="J175" i="6" s="1"/>
  <c r="L174" i="6"/>
  <c r="O174" i="6" s="1"/>
  <c r="K174" i="6"/>
  <c r="J174" i="6"/>
  <c r="I174" i="6"/>
  <c r="F174" i="6"/>
  <c r="L173" i="6"/>
  <c r="K173" i="6"/>
  <c r="I173" i="6"/>
  <c r="F173" i="6"/>
  <c r="J173" i="6" s="1"/>
  <c r="L172" i="6"/>
  <c r="O172" i="6" s="1"/>
  <c r="K172" i="6"/>
  <c r="J172" i="6"/>
  <c r="I172" i="6"/>
  <c r="F172" i="6"/>
  <c r="L171" i="6"/>
  <c r="O171" i="6" s="1"/>
  <c r="K171" i="6"/>
  <c r="N171" i="6" s="1"/>
  <c r="I171" i="6"/>
  <c r="F171" i="6"/>
  <c r="J171" i="6" s="1"/>
  <c r="L170" i="6"/>
  <c r="O170" i="6" s="1"/>
  <c r="K170" i="6"/>
  <c r="J170" i="6"/>
  <c r="I170" i="6"/>
  <c r="F170" i="6"/>
  <c r="L169" i="6"/>
  <c r="K169" i="6"/>
  <c r="I169" i="6"/>
  <c r="F169" i="6"/>
  <c r="J169" i="6" s="1"/>
  <c r="L168" i="6"/>
  <c r="O168" i="6" s="1"/>
  <c r="K168" i="6"/>
  <c r="J168" i="6"/>
  <c r="I168" i="6"/>
  <c r="F168" i="6"/>
  <c r="L167" i="6"/>
  <c r="O167" i="6" s="1"/>
  <c r="K167" i="6"/>
  <c r="I167" i="6"/>
  <c r="F167" i="6"/>
  <c r="J167" i="6" s="1"/>
  <c r="L166" i="6"/>
  <c r="O166" i="6" s="1"/>
  <c r="K166" i="6"/>
  <c r="N166" i="6" s="1"/>
  <c r="J166" i="6"/>
  <c r="I166" i="6"/>
  <c r="F166" i="6"/>
  <c r="L165" i="6"/>
  <c r="K165" i="6"/>
  <c r="L164" i="6"/>
  <c r="O164" i="6" s="1"/>
  <c r="K164" i="6"/>
  <c r="J164" i="6"/>
  <c r="I164" i="6"/>
  <c r="F164" i="6"/>
  <c r="L163" i="6"/>
  <c r="O163" i="6" s="1"/>
  <c r="K163" i="6"/>
  <c r="N163" i="6" s="1"/>
  <c r="I163" i="6"/>
  <c r="F163" i="6"/>
  <c r="J163" i="6" s="1"/>
  <c r="L162" i="6"/>
  <c r="O162" i="6" s="1"/>
  <c r="K162" i="6"/>
  <c r="J162" i="6"/>
  <c r="I162" i="6"/>
  <c r="F162" i="6"/>
  <c r="L161" i="6"/>
  <c r="O161" i="6" s="1"/>
  <c r="K161" i="6"/>
  <c r="N161" i="6" s="1"/>
  <c r="I161" i="6"/>
  <c r="F161" i="6"/>
  <c r="J161" i="6" s="1"/>
  <c r="L160" i="6"/>
  <c r="O160" i="6" s="1"/>
  <c r="K160" i="6"/>
  <c r="I160" i="6"/>
  <c r="F160" i="6"/>
  <c r="J160" i="6" s="1"/>
  <c r="L159" i="6"/>
  <c r="O159" i="6" s="1"/>
  <c r="K159" i="6"/>
  <c r="I159" i="6"/>
  <c r="F159" i="6"/>
  <c r="J159" i="6" s="1"/>
  <c r="L158" i="6"/>
  <c r="O158" i="6" s="1"/>
  <c r="K158" i="6"/>
  <c r="I158" i="6"/>
  <c r="F158" i="6"/>
  <c r="J158" i="6" s="1"/>
  <c r="L157" i="6"/>
  <c r="O157" i="6" s="1"/>
  <c r="K157" i="6"/>
  <c r="I157" i="6"/>
  <c r="F157" i="6"/>
  <c r="J157" i="6" s="1"/>
  <c r="L156" i="6"/>
  <c r="O156" i="6" s="1"/>
  <c r="K156" i="6"/>
  <c r="I156" i="6"/>
  <c r="F156" i="6"/>
  <c r="J156" i="6" s="1"/>
  <c r="L155" i="6"/>
  <c r="O155" i="6" s="1"/>
  <c r="K155" i="6"/>
  <c r="I155" i="6"/>
  <c r="F155" i="6"/>
  <c r="J155" i="6" s="1"/>
  <c r="L154" i="6"/>
  <c r="O154" i="6" s="1"/>
  <c r="K154" i="6"/>
  <c r="I154" i="6"/>
  <c r="F154" i="6"/>
  <c r="J154" i="6" s="1"/>
  <c r="O153" i="6"/>
  <c r="M153" i="6"/>
  <c r="P153" i="6" s="1"/>
  <c r="Q153" i="6" s="1"/>
  <c r="L153" i="6"/>
  <c r="K153" i="6"/>
  <c r="N153" i="6" s="1"/>
  <c r="I153" i="6"/>
  <c r="F153" i="6"/>
  <c r="J153" i="6" s="1"/>
  <c r="L152" i="6"/>
  <c r="O152" i="6" s="1"/>
  <c r="K152" i="6"/>
  <c r="I152" i="6"/>
  <c r="F152" i="6"/>
  <c r="J152" i="6" s="1"/>
  <c r="L151" i="6"/>
  <c r="O151" i="6" s="1"/>
  <c r="K151" i="6"/>
  <c r="I151" i="6"/>
  <c r="F151" i="6"/>
  <c r="J151" i="6" s="1"/>
  <c r="L150" i="6"/>
  <c r="O150" i="6" s="1"/>
  <c r="K150" i="6"/>
  <c r="I150" i="6"/>
  <c r="F150" i="6"/>
  <c r="J150" i="6" s="1"/>
  <c r="L149" i="6"/>
  <c r="O149" i="6" s="1"/>
  <c r="K149" i="6"/>
  <c r="I149" i="6"/>
  <c r="F149" i="6"/>
  <c r="J149" i="6" s="1"/>
  <c r="L148" i="6"/>
  <c r="O148" i="6" s="1"/>
  <c r="K148" i="6"/>
  <c r="I148" i="6"/>
  <c r="F148" i="6"/>
  <c r="J148" i="6" s="1"/>
  <c r="L147" i="6"/>
  <c r="O147" i="6" s="1"/>
  <c r="K147" i="6"/>
  <c r="I147" i="6"/>
  <c r="F147" i="6"/>
  <c r="J147" i="6" s="1"/>
  <c r="L146" i="6"/>
  <c r="O146" i="6" s="1"/>
  <c r="K146" i="6"/>
  <c r="I146" i="6"/>
  <c r="F146" i="6"/>
  <c r="J146" i="6" s="1"/>
  <c r="L145" i="6"/>
  <c r="O145" i="6" s="1"/>
  <c r="K145" i="6"/>
  <c r="N145" i="6" s="1"/>
  <c r="I145" i="6"/>
  <c r="F145" i="6"/>
  <c r="J145" i="6" s="1"/>
  <c r="L144" i="6"/>
  <c r="O144" i="6" s="1"/>
  <c r="K144" i="6"/>
  <c r="I144" i="6"/>
  <c r="F144" i="6"/>
  <c r="J144" i="6" s="1"/>
  <c r="L143" i="6"/>
  <c r="O143" i="6" s="1"/>
  <c r="K143" i="6"/>
  <c r="I143" i="6"/>
  <c r="F143" i="6"/>
  <c r="J143" i="6" s="1"/>
  <c r="L142" i="6"/>
  <c r="O142" i="6" s="1"/>
  <c r="K142" i="6"/>
  <c r="I142" i="6"/>
  <c r="F142" i="6"/>
  <c r="J142" i="6" s="1"/>
  <c r="L141" i="6"/>
  <c r="O141" i="6" s="1"/>
  <c r="K141" i="6"/>
  <c r="I141" i="6"/>
  <c r="F141" i="6"/>
  <c r="J141" i="6" s="1"/>
  <c r="L140" i="6"/>
  <c r="O140" i="6" s="1"/>
  <c r="K140" i="6"/>
  <c r="I140" i="6"/>
  <c r="F140" i="6"/>
  <c r="J140" i="6" s="1"/>
  <c r="L139" i="6"/>
  <c r="O139" i="6" s="1"/>
  <c r="K139" i="6"/>
  <c r="I139" i="6"/>
  <c r="F139" i="6"/>
  <c r="J139" i="6" s="1"/>
  <c r="L138" i="6"/>
  <c r="O138" i="6" s="1"/>
  <c r="K138" i="6"/>
  <c r="I138" i="6"/>
  <c r="F138" i="6"/>
  <c r="J138" i="6" s="1"/>
  <c r="O137" i="6"/>
  <c r="M137" i="6"/>
  <c r="P137" i="6" s="1"/>
  <c r="Q137" i="6" s="1"/>
  <c r="L137" i="6"/>
  <c r="K137" i="6"/>
  <c r="N137" i="6" s="1"/>
  <c r="I137" i="6"/>
  <c r="F137" i="6"/>
  <c r="J137" i="6" s="1"/>
  <c r="L136" i="6"/>
  <c r="O136" i="6" s="1"/>
  <c r="K136" i="6"/>
  <c r="I136" i="6"/>
  <c r="F136" i="6"/>
  <c r="J136" i="6" s="1"/>
  <c r="L135" i="6"/>
  <c r="O135" i="6" s="1"/>
  <c r="K135" i="6"/>
  <c r="I135" i="6"/>
  <c r="F135" i="6"/>
  <c r="J135" i="6" s="1"/>
  <c r="L134" i="6"/>
  <c r="O134" i="6" s="1"/>
  <c r="K134" i="6"/>
  <c r="I134" i="6"/>
  <c r="F134" i="6"/>
  <c r="J134" i="6" s="1"/>
  <c r="L133" i="6"/>
  <c r="O133" i="6" s="1"/>
  <c r="K133" i="6"/>
  <c r="I133" i="6"/>
  <c r="F133" i="6"/>
  <c r="J133" i="6" s="1"/>
  <c r="L132" i="6"/>
  <c r="O132" i="6" s="1"/>
  <c r="K132" i="6"/>
  <c r="I132" i="6"/>
  <c r="F132" i="6"/>
  <c r="J132" i="6" s="1"/>
  <c r="L131" i="6"/>
  <c r="O131" i="6" s="1"/>
  <c r="K131" i="6"/>
  <c r="I131" i="6"/>
  <c r="F131" i="6"/>
  <c r="J131" i="6" s="1"/>
  <c r="L130" i="6"/>
  <c r="O130" i="6" s="1"/>
  <c r="K130" i="6"/>
  <c r="I130" i="6"/>
  <c r="F130" i="6"/>
  <c r="J130" i="6" s="1"/>
  <c r="L129" i="6"/>
  <c r="O129" i="6" s="1"/>
  <c r="K129" i="6"/>
  <c r="N129" i="6" s="1"/>
  <c r="I129" i="6"/>
  <c r="F129" i="6"/>
  <c r="J129" i="6" s="1"/>
  <c r="L128" i="6"/>
  <c r="O128" i="6" s="1"/>
  <c r="K128" i="6"/>
  <c r="I128" i="6"/>
  <c r="F128" i="6"/>
  <c r="J128" i="6" s="1"/>
  <c r="L127" i="6"/>
  <c r="O127" i="6" s="1"/>
  <c r="K127" i="6"/>
  <c r="I127" i="6"/>
  <c r="F127" i="6"/>
  <c r="J127" i="6" s="1"/>
  <c r="L126" i="6"/>
  <c r="O126" i="6" s="1"/>
  <c r="K126" i="6"/>
  <c r="I126" i="6"/>
  <c r="F126" i="6"/>
  <c r="J126" i="6" s="1"/>
  <c r="L125" i="6"/>
  <c r="O125" i="6" s="1"/>
  <c r="K125" i="6"/>
  <c r="I125" i="6"/>
  <c r="F125" i="6"/>
  <c r="J125" i="6" s="1"/>
  <c r="L124" i="6"/>
  <c r="O124" i="6" s="1"/>
  <c r="K124" i="6"/>
  <c r="I124" i="6"/>
  <c r="F124" i="6"/>
  <c r="J124" i="6" s="1"/>
  <c r="L123" i="6"/>
  <c r="O123" i="6" s="1"/>
  <c r="K123" i="6"/>
  <c r="I123" i="6"/>
  <c r="F123" i="6"/>
  <c r="J123" i="6" s="1"/>
  <c r="L122" i="6"/>
  <c r="O122" i="6" s="1"/>
  <c r="K122" i="6"/>
  <c r="I122" i="6"/>
  <c r="F122" i="6"/>
  <c r="J122" i="6" s="1"/>
  <c r="O121" i="6"/>
  <c r="M121" i="6"/>
  <c r="P121" i="6" s="1"/>
  <c r="Q121" i="6" s="1"/>
  <c r="L121" i="6"/>
  <c r="K121" i="6"/>
  <c r="N121" i="6" s="1"/>
  <c r="I121" i="6"/>
  <c r="F121" i="6"/>
  <c r="J121" i="6" s="1"/>
  <c r="L120" i="6"/>
  <c r="O120" i="6" s="1"/>
  <c r="K120" i="6"/>
  <c r="I120" i="6"/>
  <c r="F120" i="6"/>
  <c r="J120" i="6" s="1"/>
  <c r="L119" i="6"/>
  <c r="O119" i="6" s="1"/>
  <c r="K119" i="6"/>
  <c r="I119" i="6"/>
  <c r="F119" i="6"/>
  <c r="J119" i="6" s="1"/>
  <c r="L118" i="6"/>
  <c r="O118" i="6" s="1"/>
  <c r="K118" i="6"/>
  <c r="I118" i="6"/>
  <c r="F118" i="6"/>
  <c r="J118" i="6" s="1"/>
  <c r="L117" i="6"/>
  <c r="O117" i="6" s="1"/>
  <c r="K117" i="6"/>
  <c r="I117" i="6"/>
  <c r="F117" i="6"/>
  <c r="J117" i="6" s="1"/>
  <c r="L116" i="6"/>
  <c r="O116" i="6" s="1"/>
  <c r="K116" i="6"/>
  <c r="I116" i="6"/>
  <c r="F116" i="6"/>
  <c r="J116" i="6" s="1"/>
  <c r="L115" i="6"/>
  <c r="O115" i="6" s="1"/>
  <c r="K115" i="6"/>
  <c r="I115" i="6"/>
  <c r="F115" i="6"/>
  <c r="J115" i="6" s="1"/>
  <c r="L114" i="6"/>
  <c r="O114" i="6" s="1"/>
  <c r="K114" i="6"/>
  <c r="I114" i="6"/>
  <c r="F114" i="6"/>
  <c r="J114" i="6" s="1"/>
  <c r="L113" i="6"/>
  <c r="O113" i="6" s="1"/>
  <c r="K113" i="6"/>
  <c r="N113" i="6" s="1"/>
  <c r="I113" i="6"/>
  <c r="F113" i="6"/>
  <c r="J113" i="6" s="1"/>
  <c r="L112" i="6"/>
  <c r="O112" i="6" s="1"/>
  <c r="K112" i="6"/>
  <c r="I112" i="6"/>
  <c r="F112" i="6"/>
  <c r="J112" i="6" s="1"/>
  <c r="L111" i="6"/>
  <c r="O111" i="6" s="1"/>
  <c r="K111" i="6"/>
  <c r="N111" i="6" s="1"/>
  <c r="I111" i="6"/>
  <c r="F111" i="6"/>
  <c r="J111" i="6" s="1"/>
  <c r="L110" i="6"/>
  <c r="O110" i="6" s="1"/>
  <c r="K110" i="6"/>
  <c r="I110" i="6"/>
  <c r="F110" i="6"/>
  <c r="J110" i="6" s="1"/>
  <c r="L109" i="6"/>
  <c r="O109" i="6" s="1"/>
  <c r="K109" i="6"/>
  <c r="N109" i="6" s="1"/>
  <c r="I109" i="6"/>
  <c r="F109" i="6"/>
  <c r="J109" i="6" s="1"/>
  <c r="L108" i="6"/>
  <c r="O108" i="6" s="1"/>
  <c r="K108" i="6"/>
  <c r="N108" i="6" s="1"/>
  <c r="I108" i="6"/>
  <c r="F108" i="6"/>
  <c r="J108" i="6" s="1"/>
  <c r="L107" i="6"/>
  <c r="O107" i="6" s="1"/>
  <c r="K107" i="6"/>
  <c r="I107" i="6"/>
  <c r="F107" i="6"/>
  <c r="J107" i="6" s="1"/>
  <c r="L106" i="6"/>
  <c r="O106" i="6" s="1"/>
  <c r="K106" i="6"/>
  <c r="N106" i="6" s="1"/>
  <c r="I106" i="6"/>
  <c r="F106" i="6"/>
  <c r="J106" i="6" s="1"/>
  <c r="L105" i="6"/>
  <c r="O105" i="6" s="1"/>
  <c r="K105" i="6"/>
  <c r="N105" i="6" s="1"/>
  <c r="I105" i="6"/>
  <c r="F105" i="6"/>
  <c r="J105" i="6" s="1"/>
  <c r="L104" i="6"/>
  <c r="O104" i="6" s="1"/>
  <c r="K104" i="6"/>
  <c r="N104" i="6" s="1"/>
  <c r="I104" i="6"/>
  <c r="F104" i="6"/>
  <c r="J104" i="6" s="1"/>
  <c r="L103" i="6"/>
  <c r="O103" i="6" s="1"/>
  <c r="K103" i="6"/>
  <c r="N103" i="6" s="1"/>
  <c r="I103" i="6"/>
  <c r="F103" i="6"/>
  <c r="J103" i="6" s="1"/>
  <c r="L102" i="6"/>
  <c r="O102" i="6" s="1"/>
  <c r="K102" i="6"/>
  <c r="I102" i="6"/>
  <c r="F102" i="6"/>
  <c r="J102" i="6" s="1"/>
  <c r="L101" i="6"/>
  <c r="O101" i="6" s="1"/>
  <c r="K101" i="6"/>
  <c r="N101" i="6" s="1"/>
  <c r="I101" i="6"/>
  <c r="F101" i="6"/>
  <c r="J101" i="6" s="1"/>
  <c r="L100" i="6"/>
  <c r="O100" i="6" s="1"/>
  <c r="K100" i="6"/>
  <c r="N100" i="6" s="1"/>
  <c r="I100" i="6"/>
  <c r="F100" i="6"/>
  <c r="J100" i="6" s="1"/>
  <c r="L99" i="6"/>
  <c r="O99" i="6" s="1"/>
  <c r="K99" i="6"/>
  <c r="I99" i="6"/>
  <c r="F99" i="6"/>
  <c r="J99" i="6" s="1"/>
  <c r="L98" i="6"/>
  <c r="O98" i="6" s="1"/>
  <c r="K98" i="6"/>
  <c r="N98" i="6" s="1"/>
  <c r="I98" i="6"/>
  <c r="F98" i="6"/>
  <c r="J98" i="6" s="1"/>
  <c r="L97" i="6"/>
  <c r="O97" i="6" s="1"/>
  <c r="K97" i="6"/>
  <c r="N97" i="6" s="1"/>
  <c r="I97" i="6"/>
  <c r="F97" i="6"/>
  <c r="J97" i="6" s="1"/>
  <c r="L96" i="6"/>
  <c r="O96" i="6" s="1"/>
  <c r="K96" i="6"/>
  <c r="N96" i="6" s="1"/>
  <c r="I96" i="6"/>
  <c r="I95" i="6" s="1"/>
  <c r="F96" i="6"/>
  <c r="J96" i="6" s="1"/>
  <c r="L95" i="6"/>
  <c r="K95" i="6"/>
  <c r="L94" i="6"/>
  <c r="O94" i="6" s="1"/>
  <c r="K94" i="6"/>
  <c r="N94" i="6" s="1"/>
  <c r="L93" i="6"/>
  <c r="K93" i="6"/>
  <c r="J93" i="6"/>
  <c r="I93" i="6"/>
  <c r="F93" i="6"/>
  <c r="L92" i="6"/>
  <c r="K92" i="6"/>
  <c r="J92" i="6"/>
  <c r="I92" i="6"/>
  <c r="F92" i="6"/>
  <c r="L91" i="6"/>
  <c r="K91" i="6"/>
  <c r="I91" i="6"/>
  <c r="F91" i="6"/>
  <c r="J91" i="6" s="1"/>
  <c r="L90" i="6"/>
  <c r="K90" i="6"/>
  <c r="I90" i="6"/>
  <c r="F90" i="6"/>
  <c r="J90" i="6" s="1"/>
  <c r="L89" i="6"/>
  <c r="K89" i="6"/>
  <c r="J89" i="6"/>
  <c r="I89" i="6"/>
  <c r="F89" i="6"/>
  <c r="L88" i="6"/>
  <c r="K88" i="6"/>
  <c r="J88" i="6"/>
  <c r="I88" i="6"/>
  <c r="F88" i="6"/>
  <c r="L87" i="6"/>
  <c r="O87" i="6" s="1"/>
  <c r="K87" i="6"/>
  <c r="N87" i="6" s="1"/>
  <c r="L86" i="6"/>
  <c r="O86" i="6" s="1"/>
  <c r="K86" i="6"/>
  <c r="I86" i="6"/>
  <c r="F86" i="6"/>
  <c r="J86" i="6" s="1"/>
  <c r="L85" i="6"/>
  <c r="O85" i="6" s="1"/>
  <c r="K85" i="6"/>
  <c r="N85" i="6" s="1"/>
  <c r="I85" i="6"/>
  <c r="F85" i="6"/>
  <c r="J85" i="6" s="1"/>
  <c r="L84" i="6"/>
  <c r="O84" i="6" s="1"/>
  <c r="K84" i="6"/>
  <c r="N84" i="6" s="1"/>
  <c r="I84" i="6"/>
  <c r="F84" i="6"/>
  <c r="J84" i="6" s="1"/>
  <c r="L83" i="6"/>
  <c r="O83" i="6" s="1"/>
  <c r="K83" i="6"/>
  <c r="N83" i="6" s="1"/>
  <c r="I83" i="6"/>
  <c r="F83" i="6"/>
  <c r="J83" i="6" s="1"/>
  <c r="L82" i="6"/>
  <c r="O82" i="6" s="1"/>
  <c r="K82" i="6"/>
  <c r="N82" i="6" s="1"/>
  <c r="I82" i="6"/>
  <c r="F82" i="6"/>
  <c r="J82" i="6" s="1"/>
  <c r="L81" i="6"/>
  <c r="O81" i="6" s="1"/>
  <c r="K81" i="6"/>
  <c r="N81" i="6" s="1"/>
  <c r="I81" i="6"/>
  <c r="F81" i="6"/>
  <c r="J81" i="6" s="1"/>
  <c r="L80" i="6"/>
  <c r="O80" i="6" s="1"/>
  <c r="K80" i="6"/>
  <c r="N80" i="6" s="1"/>
  <c r="I80" i="6"/>
  <c r="F80" i="6"/>
  <c r="J80" i="6" s="1"/>
  <c r="L79" i="6"/>
  <c r="O79" i="6" s="1"/>
  <c r="K79" i="6"/>
  <c r="N79" i="6" s="1"/>
  <c r="I79" i="6"/>
  <c r="F79" i="6"/>
  <c r="J79" i="6" s="1"/>
  <c r="L78" i="6"/>
  <c r="O78" i="6" s="1"/>
  <c r="K78" i="6"/>
  <c r="N78" i="6" s="1"/>
  <c r="I78" i="6"/>
  <c r="F78" i="6"/>
  <c r="J78" i="6" s="1"/>
  <c r="L77" i="6"/>
  <c r="O77" i="6" s="1"/>
  <c r="K77" i="6"/>
  <c r="I77" i="6"/>
  <c r="I75" i="6" s="1"/>
  <c r="F77" i="6"/>
  <c r="J77" i="6" s="1"/>
  <c r="L76" i="6"/>
  <c r="O76" i="6" s="1"/>
  <c r="K76" i="6"/>
  <c r="N76" i="6" s="1"/>
  <c r="L75" i="6"/>
  <c r="K75" i="6"/>
  <c r="L74" i="6"/>
  <c r="K74" i="6"/>
  <c r="I74" i="6"/>
  <c r="F74" i="6"/>
  <c r="J74" i="6" s="1"/>
  <c r="L73" i="6"/>
  <c r="K73" i="6"/>
  <c r="I73" i="6"/>
  <c r="F73" i="6"/>
  <c r="J73" i="6" s="1"/>
  <c r="L72" i="6"/>
  <c r="K72" i="6"/>
  <c r="N72" i="6" s="1"/>
  <c r="I72" i="6"/>
  <c r="F72" i="6"/>
  <c r="J72" i="6" s="1"/>
  <c r="L71" i="6"/>
  <c r="O71" i="6" s="1"/>
  <c r="K71" i="6"/>
  <c r="N71" i="6" s="1"/>
  <c r="J71" i="6"/>
  <c r="I71" i="6"/>
  <c r="I70" i="6" s="1"/>
  <c r="F71" i="6"/>
  <c r="L70" i="6"/>
  <c r="K70" i="6"/>
  <c r="L69" i="6"/>
  <c r="O69" i="6" s="1"/>
  <c r="K69" i="6"/>
  <c r="N69" i="6" s="1"/>
  <c r="I69" i="6"/>
  <c r="F69" i="6"/>
  <c r="J69" i="6" s="1"/>
  <c r="L68" i="6"/>
  <c r="O68" i="6" s="1"/>
  <c r="K68" i="6"/>
  <c r="N68" i="6" s="1"/>
  <c r="J68" i="6"/>
  <c r="I68" i="6"/>
  <c r="F68" i="6"/>
  <c r="L67" i="6"/>
  <c r="O67" i="6" s="1"/>
  <c r="K67" i="6"/>
  <c r="N67" i="6" s="1"/>
  <c r="I67" i="6"/>
  <c r="F67" i="6"/>
  <c r="J67" i="6" s="1"/>
  <c r="L66" i="6"/>
  <c r="O66" i="6" s="1"/>
  <c r="K66" i="6"/>
  <c r="N66" i="6" s="1"/>
  <c r="J66" i="6"/>
  <c r="I66" i="6"/>
  <c r="F66" i="6"/>
  <c r="L65" i="6"/>
  <c r="O65" i="6" s="1"/>
  <c r="K65" i="6"/>
  <c r="N65" i="6" s="1"/>
  <c r="I65" i="6"/>
  <c r="F65" i="6"/>
  <c r="J65" i="6" s="1"/>
  <c r="L64" i="6"/>
  <c r="O64" i="6" s="1"/>
  <c r="K64" i="6"/>
  <c r="N64" i="6" s="1"/>
  <c r="J64" i="6"/>
  <c r="I64" i="6"/>
  <c r="F64" i="6"/>
  <c r="L63" i="6"/>
  <c r="O63" i="6" s="1"/>
  <c r="K63" i="6"/>
  <c r="N63" i="6" s="1"/>
  <c r="I63" i="6"/>
  <c r="F63" i="6"/>
  <c r="J63" i="6" s="1"/>
  <c r="L62" i="6"/>
  <c r="O62" i="6" s="1"/>
  <c r="K62" i="6"/>
  <c r="J62" i="6"/>
  <c r="I62" i="6"/>
  <c r="F62" i="6"/>
  <c r="L61" i="6"/>
  <c r="O61" i="6" s="1"/>
  <c r="K61" i="6"/>
  <c r="N61" i="6" s="1"/>
  <c r="I61" i="6"/>
  <c r="F61" i="6"/>
  <c r="J61" i="6" s="1"/>
  <c r="L60" i="6"/>
  <c r="O60" i="6" s="1"/>
  <c r="K60" i="6"/>
  <c r="J60" i="6"/>
  <c r="I60" i="6"/>
  <c r="F60" i="6"/>
  <c r="L59" i="6"/>
  <c r="O59" i="6" s="1"/>
  <c r="K59" i="6"/>
  <c r="N59" i="6" s="1"/>
  <c r="I59" i="6"/>
  <c r="I58" i="6" s="1"/>
  <c r="F59" i="6"/>
  <c r="J59" i="6" s="1"/>
  <c r="L58" i="6"/>
  <c r="K58" i="6"/>
  <c r="L57" i="6"/>
  <c r="O57" i="6" s="1"/>
  <c r="K57" i="6"/>
  <c r="N57" i="6" s="1"/>
  <c r="J57" i="6"/>
  <c r="I57" i="6"/>
  <c r="F57" i="6"/>
  <c r="L56" i="6"/>
  <c r="O56" i="6" s="1"/>
  <c r="K56" i="6"/>
  <c r="N56" i="6" s="1"/>
  <c r="I56" i="6"/>
  <c r="F56" i="6"/>
  <c r="J56" i="6" s="1"/>
  <c r="L55" i="6"/>
  <c r="O55" i="6" s="1"/>
  <c r="K55" i="6"/>
  <c r="N55" i="6" s="1"/>
  <c r="J55" i="6"/>
  <c r="I55" i="6"/>
  <c r="F55" i="6"/>
  <c r="L54" i="6"/>
  <c r="O54" i="6" s="1"/>
  <c r="K54" i="6"/>
  <c r="N54" i="6" s="1"/>
  <c r="I54" i="6"/>
  <c r="F54" i="6"/>
  <c r="J54" i="6" s="1"/>
  <c r="L53" i="6"/>
  <c r="O53" i="6" s="1"/>
  <c r="K53" i="6"/>
  <c r="N53" i="6" s="1"/>
  <c r="J53" i="6"/>
  <c r="I53" i="6"/>
  <c r="F53" i="6"/>
  <c r="L52" i="6"/>
  <c r="O52" i="6" s="1"/>
  <c r="K52" i="6"/>
  <c r="N52" i="6" s="1"/>
  <c r="I52" i="6"/>
  <c r="F52" i="6"/>
  <c r="J52" i="6" s="1"/>
  <c r="L51" i="6"/>
  <c r="O51" i="6" s="1"/>
  <c r="K51" i="6"/>
  <c r="N51" i="6" s="1"/>
  <c r="J51" i="6"/>
  <c r="I51" i="6"/>
  <c r="I50" i="6" s="1"/>
  <c r="F51" i="6"/>
  <c r="L50" i="6"/>
  <c r="K50" i="6"/>
  <c r="L49" i="6"/>
  <c r="O49" i="6" s="1"/>
  <c r="K49" i="6"/>
  <c r="N49" i="6" s="1"/>
  <c r="I49" i="6"/>
  <c r="F49" i="6"/>
  <c r="J49" i="6" s="1"/>
  <c r="L48" i="6"/>
  <c r="O48" i="6" s="1"/>
  <c r="K48" i="6"/>
  <c r="N48" i="6" s="1"/>
  <c r="J48" i="6"/>
  <c r="I48" i="6"/>
  <c r="F48" i="6"/>
  <c r="L47" i="6"/>
  <c r="O47" i="6" s="1"/>
  <c r="K47" i="6"/>
  <c r="N47" i="6" s="1"/>
  <c r="I47" i="6"/>
  <c r="F47" i="6"/>
  <c r="J47" i="6" s="1"/>
  <c r="L46" i="6"/>
  <c r="O46" i="6" s="1"/>
  <c r="K46" i="6"/>
  <c r="N46" i="6" s="1"/>
  <c r="J46" i="6"/>
  <c r="I46" i="6"/>
  <c r="F46" i="6"/>
  <c r="L45" i="6"/>
  <c r="O45" i="6" s="1"/>
  <c r="K45" i="6"/>
  <c r="N45" i="6" s="1"/>
  <c r="I45" i="6"/>
  <c r="F45" i="6"/>
  <c r="J45" i="6" s="1"/>
  <c r="L44" i="6"/>
  <c r="O44" i="6" s="1"/>
  <c r="K44" i="6"/>
  <c r="N44" i="6" s="1"/>
  <c r="J44" i="6"/>
  <c r="I44" i="6"/>
  <c r="F44" i="6"/>
  <c r="L43" i="6"/>
  <c r="O43" i="6" s="1"/>
  <c r="K43" i="6"/>
  <c r="N43" i="6" s="1"/>
  <c r="I43" i="6"/>
  <c r="F43" i="6"/>
  <c r="J43" i="6" s="1"/>
  <c r="L42" i="6"/>
  <c r="O42" i="6" s="1"/>
  <c r="K42" i="6"/>
  <c r="N42" i="6" s="1"/>
  <c r="J42" i="6"/>
  <c r="I42" i="6"/>
  <c r="F42" i="6"/>
  <c r="L41" i="6"/>
  <c r="O41" i="6" s="1"/>
  <c r="K41" i="6"/>
  <c r="N41" i="6" s="1"/>
  <c r="I41" i="6"/>
  <c r="F41" i="6"/>
  <c r="J41" i="6" s="1"/>
  <c r="L40" i="6"/>
  <c r="O40" i="6" s="1"/>
  <c r="K40" i="6"/>
  <c r="N40" i="6" s="1"/>
  <c r="J40" i="6"/>
  <c r="I40" i="6"/>
  <c r="F40" i="6"/>
  <c r="L39" i="6"/>
  <c r="O39" i="6" s="1"/>
  <c r="K39" i="6"/>
  <c r="N39" i="6" s="1"/>
  <c r="I39" i="6"/>
  <c r="F39" i="6"/>
  <c r="J39" i="6" s="1"/>
  <c r="L38" i="6"/>
  <c r="O38" i="6" s="1"/>
  <c r="K38" i="6"/>
  <c r="N38" i="6" s="1"/>
  <c r="J38" i="6"/>
  <c r="I38" i="6"/>
  <c r="I37" i="6" s="1"/>
  <c r="F38" i="6"/>
  <c r="L37" i="6"/>
  <c r="K37" i="6"/>
  <c r="L36" i="6"/>
  <c r="O36" i="6" s="1"/>
  <c r="K36" i="6"/>
  <c r="N36" i="6" s="1"/>
  <c r="I36" i="6"/>
  <c r="F36" i="6"/>
  <c r="J36" i="6" s="1"/>
  <c r="L35" i="6"/>
  <c r="O35" i="6" s="1"/>
  <c r="K35" i="6"/>
  <c r="J35" i="6"/>
  <c r="I35" i="6"/>
  <c r="F35" i="6"/>
  <c r="L34" i="6"/>
  <c r="O34" i="6" s="1"/>
  <c r="K34" i="6"/>
  <c r="N34" i="6" s="1"/>
  <c r="I34" i="6"/>
  <c r="F34" i="6"/>
  <c r="J34" i="6" s="1"/>
  <c r="L33" i="6"/>
  <c r="O33" i="6" s="1"/>
  <c r="K33" i="6"/>
  <c r="N33" i="6" s="1"/>
  <c r="J33" i="6"/>
  <c r="I33" i="6"/>
  <c r="F33" i="6"/>
  <c r="L32" i="6"/>
  <c r="O32" i="6" s="1"/>
  <c r="K32" i="6"/>
  <c r="N32" i="6" s="1"/>
  <c r="I32" i="6"/>
  <c r="F32" i="6"/>
  <c r="J32" i="6" s="1"/>
  <c r="L31" i="6"/>
  <c r="O31" i="6" s="1"/>
  <c r="K31" i="6"/>
  <c r="J31" i="6"/>
  <c r="I31" i="6"/>
  <c r="F31" i="6"/>
  <c r="L30" i="6"/>
  <c r="O30" i="6" s="1"/>
  <c r="K30" i="6"/>
  <c r="N30" i="6" s="1"/>
  <c r="I30" i="6"/>
  <c r="F30" i="6"/>
  <c r="J30" i="6" s="1"/>
  <c r="L29" i="6"/>
  <c r="O29" i="6" s="1"/>
  <c r="K29" i="6"/>
  <c r="J29" i="6"/>
  <c r="I29" i="6"/>
  <c r="F29" i="6"/>
  <c r="L28" i="6"/>
  <c r="O28" i="6" s="1"/>
  <c r="K28" i="6"/>
  <c r="N28" i="6" s="1"/>
  <c r="I28" i="6"/>
  <c r="F28" i="6"/>
  <c r="J28" i="6" s="1"/>
  <c r="O27" i="6"/>
  <c r="L27" i="6"/>
  <c r="K27" i="6"/>
  <c r="J27" i="6"/>
  <c r="I27" i="6"/>
  <c r="F27" i="6"/>
  <c r="L26" i="6"/>
  <c r="O26" i="6" s="1"/>
  <c r="K26" i="6"/>
  <c r="N26" i="6" s="1"/>
  <c r="I26" i="6"/>
  <c r="F26" i="6"/>
  <c r="J26" i="6" s="1"/>
  <c r="L25" i="6"/>
  <c r="O25" i="6" s="1"/>
  <c r="K25" i="6"/>
  <c r="N25" i="6" s="1"/>
  <c r="J25" i="6"/>
  <c r="I25" i="6"/>
  <c r="F25" i="6"/>
  <c r="L24" i="6"/>
  <c r="O24" i="6" s="1"/>
  <c r="K24" i="6"/>
  <c r="N24" i="6" s="1"/>
  <c r="I24" i="6"/>
  <c r="F24" i="6"/>
  <c r="J24" i="6" s="1"/>
  <c r="L23" i="6"/>
  <c r="O23" i="6" s="1"/>
  <c r="K23" i="6"/>
  <c r="J23" i="6"/>
  <c r="I23" i="6"/>
  <c r="F23" i="6"/>
  <c r="L22" i="6"/>
  <c r="O22" i="6" s="1"/>
  <c r="K22" i="6"/>
  <c r="N22" i="6" s="1"/>
  <c r="I22" i="6"/>
  <c r="F22" i="6"/>
  <c r="J22" i="6" s="1"/>
  <c r="L21" i="6"/>
  <c r="O21" i="6" s="1"/>
  <c r="K21" i="6"/>
  <c r="J21" i="6"/>
  <c r="I21" i="6"/>
  <c r="I20" i="6" s="1"/>
  <c r="F21" i="6"/>
  <c r="L20" i="6"/>
  <c r="K20" i="6"/>
  <c r="L19" i="6"/>
  <c r="O19" i="6" s="1"/>
  <c r="K19" i="6"/>
  <c r="N19" i="6" s="1"/>
  <c r="I19" i="6"/>
  <c r="F19" i="6"/>
  <c r="J19" i="6" s="1"/>
  <c r="L18" i="6"/>
  <c r="O18" i="6" s="1"/>
  <c r="K18" i="6"/>
  <c r="N18" i="6" s="1"/>
  <c r="J18" i="6"/>
  <c r="I18" i="6"/>
  <c r="F18" i="6"/>
  <c r="L17" i="6"/>
  <c r="O17" i="6" s="1"/>
  <c r="K17" i="6"/>
  <c r="N17" i="6" s="1"/>
  <c r="I17" i="6"/>
  <c r="F17" i="6"/>
  <c r="J17" i="6" s="1"/>
  <c r="L16" i="6"/>
  <c r="O16" i="6" s="1"/>
  <c r="K16" i="6"/>
  <c r="N16" i="6" s="1"/>
  <c r="J16" i="6"/>
  <c r="I16" i="6"/>
  <c r="F16" i="6"/>
  <c r="L15" i="6"/>
  <c r="O15" i="6" s="1"/>
  <c r="K15" i="6"/>
  <c r="N15" i="6" s="1"/>
  <c r="I15" i="6"/>
  <c r="F15" i="6"/>
  <c r="J15" i="6" s="1"/>
  <c r="L14" i="6"/>
  <c r="O14" i="6" s="1"/>
  <c r="K14" i="6"/>
  <c r="N14" i="6" s="1"/>
  <c r="J14" i="6"/>
  <c r="I14" i="6"/>
  <c r="F14" i="6"/>
  <c r="L13" i="6"/>
  <c r="O13" i="6" s="1"/>
  <c r="K13" i="6"/>
  <c r="N13" i="6" s="1"/>
  <c r="I13" i="6"/>
  <c r="F13" i="6"/>
  <c r="J13" i="6" s="1"/>
  <c r="L12" i="6"/>
  <c r="O12" i="6" s="1"/>
  <c r="K12" i="6"/>
  <c r="N12" i="6" s="1"/>
  <c r="J12" i="6"/>
  <c r="I12" i="6"/>
  <c r="I11" i="6" s="1"/>
  <c r="F12" i="6"/>
  <c r="E48" i="5"/>
  <c r="E45" i="5"/>
  <c r="H44" i="5"/>
  <c r="G44" i="5"/>
  <c r="F44" i="5"/>
  <c r="E44" i="5"/>
  <c r="E40" i="5"/>
  <c r="D40" i="5"/>
  <c r="F39" i="5"/>
  <c r="E39" i="5"/>
  <c r="F38" i="5"/>
  <c r="E38" i="5"/>
  <c r="F34" i="5"/>
  <c r="E34" i="5"/>
  <c r="E33" i="5"/>
  <c r="F31" i="5"/>
  <c r="E31" i="5"/>
  <c r="D26" i="5"/>
  <c r="L267" i="4"/>
  <c r="O267" i="4" s="1"/>
  <c r="K267" i="4"/>
  <c r="N267" i="4" s="1"/>
  <c r="L266" i="4"/>
  <c r="O266" i="4" s="1"/>
  <c r="K266" i="4"/>
  <c r="I266" i="4"/>
  <c r="F266" i="4"/>
  <c r="J266" i="4" s="1"/>
  <c r="L265" i="4"/>
  <c r="O265" i="4" s="1"/>
  <c r="K265" i="4"/>
  <c r="J265" i="4"/>
  <c r="I265" i="4"/>
  <c r="I263" i="4" s="1"/>
  <c r="F265" i="4"/>
  <c r="L264" i="4"/>
  <c r="O264" i="4" s="1"/>
  <c r="K264" i="4"/>
  <c r="I264" i="4"/>
  <c r="F264" i="4"/>
  <c r="J264" i="4" s="1"/>
  <c r="L263" i="4"/>
  <c r="K263" i="4"/>
  <c r="L262" i="4"/>
  <c r="O262" i="4" s="1"/>
  <c r="K262" i="4"/>
  <c r="N262" i="4" s="1"/>
  <c r="J262" i="4"/>
  <c r="I262" i="4"/>
  <c r="F262" i="4"/>
  <c r="L261" i="4"/>
  <c r="O261" i="4" s="1"/>
  <c r="K261" i="4"/>
  <c r="I261" i="4"/>
  <c r="F261" i="4"/>
  <c r="J261" i="4" s="1"/>
  <c r="L260" i="4"/>
  <c r="O260" i="4" s="1"/>
  <c r="K260" i="4"/>
  <c r="J260" i="4"/>
  <c r="I260" i="4"/>
  <c r="F260" i="4"/>
  <c r="L259" i="4"/>
  <c r="K259" i="4"/>
  <c r="L258" i="4"/>
  <c r="O258" i="4" s="1"/>
  <c r="K258" i="4"/>
  <c r="I258" i="4"/>
  <c r="F258" i="4"/>
  <c r="J258" i="4" s="1"/>
  <c r="L257" i="4"/>
  <c r="O257" i="4" s="1"/>
  <c r="K257" i="4"/>
  <c r="N257" i="4" s="1"/>
  <c r="J257" i="4"/>
  <c r="I257" i="4"/>
  <c r="F257" i="4"/>
  <c r="L256" i="4"/>
  <c r="O256" i="4" s="1"/>
  <c r="K256" i="4"/>
  <c r="I256" i="4"/>
  <c r="F256" i="4"/>
  <c r="J256" i="4" s="1"/>
  <c r="L255" i="4"/>
  <c r="K255" i="4"/>
  <c r="N255" i="4" s="1"/>
  <c r="J255" i="4"/>
  <c r="I255" i="4"/>
  <c r="F255" i="4"/>
  <c r="L254" i="4"/>
  <c r="O254" i="4" s="1"/>
  <c r="K254" i="4"/>
  <c r="I254" i="4"/>
  <c r="F254" i="4"/>
  <c r="J254" i="4" s="1"/>
  <c r="L253" i="4"/>
  <c r="O253" i="4" s="1"/>
  <c r="K253" i="4"/>
  <c r="J253" i="4"/>
  <c r="I253" i="4"/>
  <c r="F253" i="4"/>
  <c r="L252" i="4"/>
  <c r="O252" i="4" s="1"/>
  <c r="K252" i="4"/>
  <c r="I252" i="4"/>
  <c r="F252" i="4"/>
  <c r="J252" i="4" s="1"/>
  <c r="L251" i="4"/>
  <c r="O251" i="4" s="1"/>
  <c r="K251" i="4"/>
  <c r="J251" i="4"/>
  <c r="I251" i="4"/>
  <c r="F251" i="4"/>
  <c r="L250" i="4"/>
  <c r="K250" i="4"/>
  <c r="I250" i="4"/>
  <c r="F250" i="4"/>
  <c r="J250" i="4" s="1"/>
  <c r="L249" i="4"/>
  <c r="K249" i="4"/>
  <c r="N249" i="4" s="1"/>
  <c r="J249" i="4"/>
  <c r="I249" i="4"/>
  <c r="F249" i="4"/>
  <c r="O249" i="4" s="1"/>
  <c r="L248" i="4"/>
  <c r="K248" i="4"/>
  <c r="I248" i="4"/>
  <c r="F248" i="4"/>
  <c r="J248" i="4" s="1"/>
  <c r="L247" i="4"/>
  <c r="O247" i="4" s="1"/>
  <c r="K247" i="4"/>
  <c r="J247" i="4"/>
  <c r="I247" i="4"/>
  <c r="F247" i="4"/>
  <c r="L246" i="4"/>
  <c r="K246" i="4"/>
  <c r="L245" i="4"/>
  <c r="O245" i="4" s="1"/>
  <c r="K245" i="4"/>
  <c r="I245" i="4"/>
  <c r="F245" i="4"/>
  <c r="L244" i="4"/>
  <c r="K244" i="4"/>
  <c r="I244" i="4"/>
  <c r="F244" i="4"/>
  <c r="J244" i="4" s="1"/>
  <c r="L243" i="4"/>
  <c r="O243" i="4" s="1"/>
  <c r="K243" i="4"/>
  <c r="N243" i="4" s="1"/>
  <c r="J243" i="4"/>
  <c r="I243" i="4"/>
  <c r="F243" i="4"/>
  <c r="L242" i="4"/>
  <c r="O242" i="4" s="1"/>
  <c r="K242" i="4"/>
  <c r="I242" i="4"/>
  <c r="F242" i="4"/>
  <c r="J242" i="4" s="1"/>
  <c r="L241" i="4"/>
  <c r="O241" i="4" s="1"/>
  <c r="K241" i="4"/>
  <c r="J241" i="4"/>
  <c r="I241" i="4"/>
  <c r="F241" i="4"/>
  <c r="L240" i="4"/>
  <c r="O240" i="4" s="1"/>
  <c r="K240" i="4"/>
  <c r="F240" i="4"/>
  <c r="L239" i="4"/>
  <c r="K239" i="4"/>
  <c r="I239" i="4"/>
  <c r="F239" i="4"/>
  <c r="J239" i="4" s="1"/>
  <c r="L238" i="4"/>
  <c r="O238" i="4" s="1"/>
  <c r="K238" i="4"/>
  <c r="J238" i="4"/>
  <c r="I238" i="4"/>
  <c r="F238" i="4"/>
  <c r="L237" i="4"/>
  <c r="K237" i="4"/>
  <c r="L236" i="4"/>
  <c r="K236" i="4"/>
  <c r="I236" i="4"/>
  <c r="F236" i="4"/>
  <c r="J236" i="4" s="1"/>
  <c r="L235" i="4"/>
  <c r="O235" i="4" s="1"/>
  <c r="K235" i="4"/>
  <c r="N235" i="4" s="1"/>
  <c r="J235" i="4"/>
  <c r="I235" i="4"/>
  <c r="F235" i="4"/>
  <c r="L234" i="4"/>
  <c r="O234" i="4" s="1"/>
  <c r="K234" i="4"/>
  <c r="I234" i="4"/>
  <c r="F234" i="4"/>
  <c r="J234" i="4" s="1"/>
  <c r="L233" i="4"/>
  <c r="O233" i="4" s="1"/>
  <c r="K233" i="4"/>
  <c r="N233" i="4" s="1"/>
  <c r="J233" i="4"/>
  <c r="I233" i="4"/>
  <c r="F233" i="4"/>
  <c r="L232" i="4"/>
  <c r="O232" i="4" s="1"/>
  <c r="K232" i="4"/>
  <c r="I232" i="4"/>
  <c r="F232" i="4"/>
  <c r="J232" i="4" s="1"/>
  <c r="L231" i="4"/>
  <c r="O231" i="4" s="1"/>
  <c r="K231" i="4"/>
  <c r="J231" i="4"/>
  <c r="I231" i="4"/>
  <c r="F231" i="4"/>
  <c r="L230" i="4"/>
  <c r="K230" i="4"/>
  <c r="I230" i="4"/>
  <c r="F230" i="4"/>
  <c r="J230" i="4" s="1"/>
  <c r="L229" i="4"/>
  <c r="O229" i="4" s="1"/>
  <c r="K229" i="4"/>
  <c r="J229" i="4"/>
  <c r="I229" i="4"/>
  <c r="F229" i="4"/>
  <c r="L228" i="4"/>
  <c r="K228" i="4"/>
  <c r="I228" i="4"/>
  <c r="F228" i="4"/>
  <c r="J228" i="4" s="1"/>
  <c r="L227" i="4"/>
  <c r="O227" i="4" s="1"/>
  <c r="K227" i="4"/>
  <c r="M227" i="4" s="1"/>
  <c r="P227" i="4" s="1"/>
  <c r="J227" i="4"/>
  <c r="I227" i="4"/>
  <c r="F227" i="4"/>
  <c r="L226" i="4"/>
  <c r="K226" i="4"/>
  <c r="I226" i="4"/>
  <c r="F226" i="4"/>
  <c r="J226" i="4" s="1"/>
  <c r="O225" i="4"/>
  <c r="N225" i="4"/>
  <c r="L225" i="4"/>
  <c r="K225" i="4"/>
  <c r="J225" i="4"/>
  <c r="I225" i="4"/>
  <c r="F225" i="4"/>
  <c r="L224" i="4"/>
  <c r="O224" i="4" s="1"/>
  <c r="K224" i="4"/>
  <c r="I224" i="4"/>
  <c r="F224" i="4"/>
  <c r="J224" i="4" s="1"/>
  <c r="L223" i="4"/>
  <c r="O223" i="4" s="1"/>
  <c r="K223" i="4"/>
  <c r="J223" i="4"/>
  <c r="I223" i="4"/>
  <c r="F223" i="4"/>
  <c r="L222" i="4"/>
  <c r="K222" i="4"/>
  <c r="I222" i="4"/>
  <c r="F222" i="4"/>
  <c r="J222" i="4" s="1"/>
  <c r="L221" i="4"/>
  <c r="O221" i="4" s="1"/>
  <c r="K221" i="4"/>
  <c r="J221" i="4"/>
  <c r="I221" i="4"/>
  <c r="F221" i="4"/>
  <c r="L220" i="4"/>
  <c r="K220" i="4"/>
  <c r="I220" i="4"/>
  <c r="F220" i="4"/>
  <c r="J220" i="4" s="1"/>
  <c r="L219" i="4"/>
  <c r="O219" i="4" s="1"/>
  <c r="K219" i="4"/>
  <c r="J219" i="4"/>
  <c r="I219" i="4"/>
  <c r="F219" i="4"/>
  <c r="L218" i="4"/>
  <c r="K218" i="4"/>
  <c r="L217" i="4"/>
  <c r="O217" i="4" s="1"/>
  <c r="K217" i="4"/>
  <c r="I217" i="4"/>
  <c r="F217" i="4"/>
  <c r="J217" i="4" s="1"/>
  <c r="O216" i="4"/>
  <c r="L216" i="4"/>
  <c r="M216" i="4" s="1"/>
  <c r="P216" i="4" s="1"/>
  <c r="Q216" i="4" s="1"/>
  <c r="K216" i="4"/>
  <c r="N216" i="4" s="1"/>
  <c r="J216" i="4"/>
  <c r="I216" i="4"/>
  <c r="F216" i="4"/>
  <c r="L215" i="4"/>
  <c r="O215" i="4" s="1"/>
  <c r="K215" i="4"/>
  <c r="I215" i="4"/>
  <c r="F215" i="4"/>
  <c r="J215" i="4" s="1"/>
  <c r="L214" i="4"/>
  <c r="O214" i="4" s="1"/>
  <c r="K214" i="4"/>
  <c r="J214" i="4"/>
  <c r="I214" i="4"/>
  <c r="F214" i="4"/>
  <c r="L213" i="4"/>
  <c r="O213" i="4" s="1"/>
  <c r="K213" i="4"/>
  <c r="I213" i="4"/>
  <c r="F213" i="4"/>
  <c r="J213" i="4" s="1"/>
  <c r="L212" i="4"/>
  <c r="O212" i="4" s="1"/>
  <c r="K212" i="4"/>
  <c r="I212" i="4"/>
  <c r="F212" i="4"/>
  <c r="J212" i="4" s="1"/>
  <c r="L211" i="4"/>
  <c r="O211" i="4" s="1"/>
  <c r="K211" i="4"/>
  <c r="J211" i="4"/>
  <c r="I211" i="4"/>
  <c r="F211" i="4"/>
  <c r="L210" i="4"/>
  <c r="O210" i="4" s="1"/>
  <c r="K210" i="4"/>
  <c r="I210" i="4"/>
  <c r="F210" i="4"/>
  <c r="J210" i="4" s="1"/>
  <c r="L209" i="4"/>
  <c r="O209" i="4" s="1"/>
  <c r="K209" i="4"/>
  <c r="J209" i="4"/>
  <c r="I209" i="4"/>
  <c r="F209" i="4"/>
  <c r="L208" i="4"/>
  <c r="O208" i="4" s="1"/>
  <c r="K208" i="4"/>
  <c r="I208" i="4"/>
  <c r="F208" i="4"/>
  <c r="J208" i="4" s="1"/>
  <c r="L207" i="4"/>
  <c r="O207" i="4" s="1"/>
  <c r="K207" i="4"/>
  <c r="J207" i="4"/>
  <c r="I207" i="4"/>
  <c r="F207" i="4"/>
  <c r="L206" i="4"/>
  <c r="K206" i="4"/>
  <c r="I206" i="4"/>
  <c r="F206" i="4"/>
  <c r="J206" i="4" s="1"/>
  <c r="L205" i="4"/>
  <c r="O205" i="4" s="1"/>
  <c r="K205" i="4"/>
  <c r="N205" i="4" s="1"/>
  <c r="J205" i="4"/>
  <c r="I205" i="4"/>
  <c r="F205" i="4"/>
  <c r="L204" i="4"/>
  <c r="K204" i="4"/>
  <c r="I204" i="4"/>
  <c r="F204" i="4"/>
  <c r="J204" i="4" s="1"/>
  <c r="L203" i="4"/>
  <c r="O203" i="4" s="1"/>
  <c r="K203" i="4"/>
  <c r="N203" i="4" s="1"/>
  <c r="J203" i="4"/>
  <c r="I203" i="4"/>
  <c r="F203" i="4"/>
  <c r="L202" i="4"/>
  <c r="K202" i="4"/>
  <c r="I202" i="4"/>
  <c r="F202" i="4"/>
  <c r="J202" i="4" s="1"/>
  <c r="L201" i="4"/>
  <c r="O201" i="4" s="1"/>
  <c r="K201" i="4"/>
  <c r="N201" i="4" s="1"/>
  <c r="J201" i="4"/>
  <c r="I201" i="4"/>
  <c r="F201" i="4"/>
  <c r="L200" i="4"/>
  <c r="O200" i="4" s="1"/>
  <c r="K200" i="4"/>
  <c r="L199" i="4"/>
  <c r="O199" i="4" s="1"/>
  <c r="K199" i="4"/>
  <c r="J199" i="4"/>
  <c r="I199" i="4"/>
  <c r="F199" i="4"/>
  <c r="L198" i="4"/>
  <c r="K198" i="4"/>
  <c r="I198" i="4"/>
  <c r="F198" i="4"/>
  <c r="L197" i="4"/>
  <c r="O197" i="4" s="1"/>
  <c r="K197" i="4"/>
  <c r="N197" i="4" s="1"/>
  <c r="J197" i="4"/>
  <c r="I197" i="4"/>
  <c r="F197" i="4"/>
  <c r="L196" i="4"/>
  <c r="O196" i="4" s="1"/>
  <c r="K196" i="4"/>
  <c r="I196" i="4"/>
  <c r="F196" i="4"/>
  <c r="J196" i="4" s="1"/>
  <c r="L195" i="4"/>
  <c r="O195" i="4" s="1"/>
  <c r="K195" i="4"/>
  <c r="N195" i="4" s="1"/>
  <c r="J195" i="4"/>
  <c r="I195" i="4"/>
  <c r="F195" i="4"/>
  <c r="L194" i="4"/>
  <c r="O194" i="4" s="1"/>
  <c r="K194" i="4"/>
  <c r="I194" i="4"/>
  <c r="F194" i="4"/>
  <c r="J194" i="4" s="1"/>
  <c r="L193" i="4"/>
  <c r="O193" i="4" s="1"/>
  <c r="K193" i="4"/>
  <c r="J193" i="4"/>
  <c r="I193" i="4"/>
  <c r="F193" i="4"/>
  <c r="L192" i="4"/>
  <c r="O192" i="4" s="1"/>
  <c r="K192" i="4"/>
  <c r="I192" i="4"/>
  <c r="F192" i="4"/>
  <c r="J192" i="4" s="1"/>
  <c r="L191" i="4"/>
  <c r="O191" i="4" s="1"/>
  <c r="K191" i="4"/>
  <c r="J191" i="4"/>
  <c r="I191" i="4"/>
  <c r="F191" i="4"/>
  <c r="L190" i="4"/>
  <c r="O190" i="4" s="1"/>
  <c r="K190" i="4"/>
  <c r="M190" i="4" s="1"/>
  <c r="I190" i="4"/>
  <c r="F190" i="4"/>
  <c r="J190" i="4" s="1"/>
  <c r="L189" i="4"/>
  <c r="K189" i="4"/>
  <c r="N189" i="4" s="1"/>
  <c r="J189" i="4"/>
  <c r="I189" i="4"/>
  <c r="F189" i="4"/>
  <c r="L188" i="4"/>
  <c r="O188" i="4" s="1"/>
  <c r="K188" i="4"/>
  <c r="I188" i="4"/>
  <c r="F188" i="4"/>
  <c r="J188" i="4" s="1"/>
  <c r="L187" i="4"/>
  <c r="O187" i="4" s="1"/>
  <c r="K187" i="4"/>
  <c r="J187" i="4"/>
  <c r="I187" i="4"/>
  <c r="F187" i="4"/>
  <c r="L186" i="4"/>
  <c r="O186" i="4" s="1"/>
  <c r="K186" i="4"/>
  <c r="I186" i="4"/>
  <c r="F186" i="4"/>
  <c r="J186" i="4" s="1"/>
  <c r="L185" i="4"/>
  <c r="O185" i="4" s="1"/>
  <c r="K185" i="4"/>
  <c r="J185" i="4"/>
  <c r="I185" i="4"/>
  <c r="F185" i="4"/>
  <c r="L184" i="4"/>
  <c r="K184" i="4"/>
  <c r="I184" i="4"/>
  <c r="F184" i="4"/>
  <c r="J184" i="4" s="1"/>
  <c r="L183" i="4"/>
  <c r="O183" i="4" s="1"/>
  <c r="K183" i="4"/>
  <c r="N183" i="4" s="1"/>
  <c r="J183" i="4"/>
  <c r="I183" i="4"/>
  <c r="F183" i="4"/>
  <c r="L182" i="4"/>
  <c r="K182" i="4"/>
  <c r="I182" i="4"/>
  <c r="F182" i="4"/>
  <c r="L181" i="4"/>
  <c r="O181" i="4" s="1"/>
  <c r="K181" i="4"/>
  <c r="J181" i="4"/>
  <c r="I181" i="4"/>
  <c r="F181" i="4"/>
  <c r="L180" i="4"/>
  <c r="O180" i="4" s="1"/>
  <c r="K180" i="4"/>
  <c r="I180" i="4"/>
  <c r="F180" i="4"/>
  <c r="J180" i="4" s="1"/>
  <c r="L179" i="4"/>
  <c r="O179" i="4" s="1"/>
  <c r="K179" i="4"/>
  <c r="J179" i="4"/>
  <c r="I179" i="4"/>
  <c r="F179" i="4"/>
  <c r="L178" i="4"/>
  <c r="O178" i="4" s="1"/>
  <c r="K178" i="4"/>
  <c r="I178" i="4"/>
  <c r="F178" i="4"/>
  <c r="J178" i="4" s="1"/>
  <c r="L177" i="4"/>
  <c r="K177" i="4"/>
  <c r="I177" i="4"/>
  <c r="F177" i="4"/>
  <c r="J177" i="4" s="1"/>
  <c r="L176" i="4"/>
  <c r="O176" i="4" s="1"/>
  <c r="K176" i="4"/>
  <c r="N176" i="4" s="1"/>
  <c r="J176" i="4"/>
  <c r="I176" i="4"/>
  <c r="F176" i="4"/>
  <c r="L175" i="4"/>
  <c r="O175" i="4" s="1"/>
  <c r="K175" i="4"/>
  <c r="I175" i="4"/>
  <c r="F175" i="4"/>
  <c r="J175" i="4" s="1"/>
  <c r="L174" i="4"/>
  <c r="O174" i="4" s="1"/>
  <c r="K174" i="4"/>
  <c r="J174" i="4"/>
  <c r="I174" i="4"/>
  <c r="F174" i="4"/>
  <c r="L173" i="4"/>
  <c r="K173" i="4"/>
  <c r="N173" i="4" s="1"/>
  <c r="I173" i="4"/>
  <c r="F173" i="4"/>
  <c r="J173" i="4" s="1"/>
  <c r="L172" i="4"/>
  <c r="O172" i="4" s="1"/>
  <c r="K172" i="4"/>
  <c r="J172" i="4"/>
  <c r="I172" i="4"/>
  <c r="F172" i="4"/>
  <c r="L171" i="4"/>
  <c r="O171" i="4" s="1"/>
  <c r="K171" i="4"/>
  <c r="I171" i="4"/>
  <c r="F171" i="4"/>
  <c r="J171" i="4" s="1"/>
  <c r="L170" i="4"/>
  <c r="O170" i="4" s="1"/>
  <c r="K170" i="4"/>
  <c r="J170" i="4"/>
  <c r="I170" i="4"/>
  <c r="F170" i="4"/>
  <c r="L169" i="4"/>
  <c r="K169" i="4"/>
  <c r="N169" i="4" s="1"/>
  <c r="I169" i="4"/>
  <c r="F169" i="4"/>
  <c r="J169" i="4" s="1"/>
  <c r="L168" i="4"/>
  <c r="O168" i="4" s="1"/>
  <c r="K168" i="4"/>
  <c r="J168" i="4"/>
  <c r="I168" i="4"/>
  <c r="F168" i="4"/>
  <c r="M167" i="4"/>
  <c r="P167" i="4" s="1"/>
  <c r="L167" i="4"/>
  <c r="K167" i="4"/>
  <c r="I167" i="4"/>
  <c r="F167" i="4"/>
  <c r="J167" i="4" s="1"/>
  <c r="L166" i="4"/>
  <c r="O166" i="4" s="1"/>
  <c r="K166" i="4"/>
  <c r="J166" i="4"/>
  <c r="I166" i="4"/>
  <c r="F166" i="4"/>
  <c r="L165" i="4"/>
  <c r="K165" i="4"/>
  <c r="L164" i="4"/>
  <c r="K164" i="4"/>
  <c r="I164" i="4"/>
  <c r="F164" i="4"/>
  <c r="J164" i="4" s="1"/>
  <c r="L163" i="4"/>
  <c r="O163" i="4" s="1"/>
  <c r="K163" i="4"/>
  <c r="N163" i="4" s="1"/>
  <c r="J163" i="4"/>
  <c r="I163" i="4"/>
  <c r="F163" i="4"/>
  <c r="L162" i="4"/>
  <c r="O162" i="4" s="1"/>
  <c r="K162" i="4"/>
  <c r="I162" i="4"/>
  <c r="F162" i="4"/>
  <c r="J162" i="4" s="1"/>
  <c r="L161" i="4"/>
  <c r="O161" i="4" s="1"/>
  <c r="K161" i="4"/>
  <c r="J161" i="4"/>
  <c r="I161" i="4"/>
  <c r="F161" i="4"/>
  <c r="L160" i="4"/>
  <c r="K160" i="4"/>
  <c r="I160" i="4"/>
  <c r="F160" i="4"/>
  <c r="J160" i="4" s="1"/>
  <c r="L159" i="4"/>
  <c r="O159" i="4" s="1"/>
  <c r="K159" i="4"/>
  <c r="N159" i="4" s="1"/>
  <c r="J159" i="4"/>
  <c r="I159" i="4"/>
  <c r="F159" i="4"/>
  <c r="L158" i="4"/>
  <c r="O158" i="4" s="1"/>
  <c r="K158" i="4"/>
  <c r="I158" i="4"/>
  <c r="F158" i="4"/>
  <c r="J158" i="4" s="1"/>
  <c r="L157" i="4"/>
  <c r="O157" i="4" s="1"/>
  <c r="K157" i="4"/>
  <c r="J157" i="4"/>
  <c r="I157" i="4"/>
  <c r="F157" i="4"/>
  <c r="L156" i="4"/>
  <c r="K156" i="4"/>
  <c r="N156" i="4" s="1"/>
  <c r="I156" i="4"/>
  <c r="F156" i="4"/>
  <c r="J156" i="4" s="1"/>
  <c r="L155" i="4"/>
  <c r="O155" i="4" s="1"/>
  <c r="K155" i="4"/>
  <c r="J155" i="4"/>
  <c r="I155" i="4"/>
  <c r="F155" i="4"/>
  <c r="L154" i="4"/>
  <c r="O154" i="4" s="1"/>
  <c r="K154" i="4"/>
  <c r="I154" i="4"/>
  <c r="F154" i="4"/>
  <c r="J154" i="4" s="1"/>
  <c r="L153" i="4"/>
  <c r="O153" i="4" s="1"/>
  <c r="K153" i="4"/>
  <c r="J153" i="4"/>
  <c r="I153" i="4"/>
  <c r="F153" i="4"/>
  <c r="L152" i="4"/>
  <c r="K152" i="4"/>
  <c r="N152" i="4" s="1"/>
  <c r="I152" i="4"/>
  <c r="F152" i="4"/>
  <c r="J152" i="4" s="1"/>
  <c r="L151" i="4"/>
  <c r="O151" i="4" s="1"/>
  <c r="K151" i="4"/>
  <c r="J151" i="4"/>
  <c r="I151" i="4"/>
  <c r="F151" i="4"/>
  <c r="L150" i="4"/>
  <c r="K150" i="4"/>
  <c r="M150" i="4" s="1"/>
  <c r="I150" i="4"/>
  <c r="F150" i="4"/>
  <c r="J150" i="4" s="1"/>
  <c r="L149" i="4"/>
  <c r="O149" i="4" s="1"/>
  <c r="K149" i="4"/>
  <c r="J149" i="4"/>
  <c r="I149" i="4"/>
  <c r="F149" i="4"/>
  <c r="L148" i="4"/>
  <c r="K148" i="4"/>
  <c r="N148" i="4" s="1"/>
  <c r="I148" i="4"/>
  <c r="F148" i="4"/>
  <c r="J148" i="4" s="1"/>
  <c r="L147" i="4"/>
  <c r="O147" i="4" s="1"/>
  <c r="K147" i="4"/>
  <c r="J147" i="4"/>
  <c r="I147" i="4"/>
  <c r="F147" i="4"/>
  <c r="L146" i="4"/>
  <c r="O146" i="4" s="1"/>
  <c r="K146" i="4"/>
  <c r="I146" i="4"/>
  <c r="F146" i="4"/>
  <c r="J146" i="4" s="1"/>
  <c r="L145" i="4"/>
  <c r="O145" i="4" s="1"/>
  <c r="K145" i="4"/>
  <c r="J145" i="4"/>
  <c r="I145" i="4"/>
  <c r="F145" i="4"/>
  <c r="L144" i="4"/>
  <c r="K144" i="4"/>
  <c r="N144" i="4" s="1"/>
  <c r="I144" i="4"/>
  <c r="F144" i="4"/>
  <c r="J144" i="4" s="1"/>
  <c r="L143" i="4"/>
  <c r="O143" i="4" s="1"/>
  <c r="K143" i="4"/>
  <c r="J143" i="4"/>
  <c r="I143" i="4"/>
  <c r="F143" i="4"/>
  <c r="L142" i="4"/>
  <c r="O142" i="4" s="1"/>
  <c r="K142" i="4"/>
  <c r="I142" i="4"/>
  <c r="F142" i="4"/>
  <c r="J142" i="4" s="1"/>
  <c r="L141" i="4"/>
  <c r="O141" i="4" s="1"/>
  <c r="K141" i="4"/>
  <c r="J141" i="4"/>
  <c r="I141" i="4"/>
  <c r="F141" i="4"/>
  <c r="L140" i="4"/>
  <c r="K140" i="4"/>
  <c r="I140" i="4"/>
  <c r="F140" i="4"/>
  <c r="J140" i="4" s="1"/>
  <c r="L139" i="4"/>
  <c r="O139" i="4" s="1"/>
  <c r="K139" i="4"/>
  <c r="N139" i="4" s="1"/>
  <c r="J139" i="4"/>
  <c r="I139" i="4"/>
  <c r="F139" i="4"/>
  <c r="L138" i="4"/>
  <c r="O138" i="4" s="1"/>
  <c r="K138" i="4"/>
  <c r="I138" i="4"/>
  <c r="F138" i="4"/>
  <c r="J138" i="4" s="1"/>
  <c r="L137" i="4"/>
  <c r="O137" i="4" s="1"/>
  <c r="K137" i="4"/>
  <c r="J137" i="4"/>
  <c r="I137" i="4"/>
  <c r="F137" i="4"/>
  <c r="L136" i="4"/>
  <c r="K136" i="4"/>
  <c r="I136" i="4"/>
  <c r="F136" i="4"/>
  <c r="J136" i="4" s="1"/>
  <c r="L135" i="4"/>
  <c r="O135" i="4" s="1"/>
  <c r="K135" i="4"/>
  <c r="N135" i="4" s="1"/>
  <c r="J135" i="4"/>
  <c r="I135" i="4"/>
  <c r="F135" i="4"/>
  <c r="L134" i="4"/>
  <c r="K134" i="4"/>
  <c r="I134" i="4"/>
  <c r="F134" i="4"/>
  <c r="J134" i="4" s="1"/>
  <c r="L133" i="4"/>
  <c r="O133" i="4" s="1"/>
  <c r="K133" i="4"/>
  <c r="J133" i="4"/>
  <c r="I133" i="4"/>
  <c r="F133" i="4"/>
  <c r="L132" i="4"/>
  <c r="K132" i="4"/>
  <c r="I132" i="4"/>
  <c r="F132" i="4"/>
  <c r="J132" i="4" s="1"/>
  <c r="L131" i="4"/>
  <c r="O131" i="4" s="1"/>
  <c r="K131" i="4"/>
  <c r="N131" i="4" s="1"/>
  <c r="J131" i="4"/>
  <c r="I131" i="4"/>
  <c r="F131" i="4"/>
  <c r="L130" i="4"/>
  <c r="O130" i="4" s="1"/>
  <c r="K130" i="4"/>
  <c r="I130" i="4"/>
  <c r="F130" i="4"/>
  <c r="J130" i="4" s="1"/>
  <c r="L129" i="4"/>
  <c r="O129" i="4" s="1"/>
  <c r="K129" i="4"/>
  <c r="J129" i="4"/>
  <c r="I129" i="4"/>
  <c r="F129" i="4"/>
  <c r="L128" i="4"/>
  <c r="K128" i="4"/>
  <c r="I128" i="4"/>
  <c r="F128" i="4"/>
  <c r="J128" i="4" s="1"/>
  <c r="L127" i="4"/>
  <c r="O127" i="4" s="1"/>
  <c r="K127" i="4"/>
  <c r="N127" i="4" s="1"/>
  <c r="J127" i="4"/>
  <c r="I127" i="4"/>
  <c r="F127" i="4"/>
  <c r="L126" i="4"/>
  <c r="O126" i="4" s="1"/>
  <c r="K126" i="4"/>
  <c r="I126" i="4"/>
  <c r="F126" i="4"/>
  <c r="J126" i="4" s="1"/>
  <c r="L125" i="4"/>
  <c r="O125" i="4" s="1"/>
  <c r="K125" i="4"/>
  <c r="J125" i="4"/>
  <c r="I125" i="4"/>
  <c r="F125" i="4"/>
  <c r="L124" i="4"/>
  <c r="K124" i="4"/>
  <c r="N124" i="4" s="1"/>
  <c r="I124" i="4"/>
  <c r="F124" i="4"/>
  <c r="J124" i="4" s="1"/>
  <c r="L123" i="4"/>
  <c r="O123" i="4" s="1"/>
  <c r="K123" i="4"/>
  <c r="J123" i="4"/>
  <c r="I123" i="4"/>
  <c r="F123" i="4"/>
  <c r="L122" i="4"/>
  <c r="O122" i="4" s="1"/>
  <c r="K122" i="4"/>
  <c r="I122" i="4"/>
  <c r="F122" i="4"/>
  <c r="J122" i="4" s="1"/>
  <c r="L121" i="4"/>
  <c r="O121" i="4" s="1"/>
  <c r="K121" i="4"/>
  <c r="J121" i="4"/>
  <c r="I121" i="4"/>
  <c r="F121" i="4"/>
  <c r="L120" i="4"/>
  <c r="K120" i="4"/>
  <c r="N120" i="4" s="1"/>
  <c r="I120" i="4"/>
  <c r="F120" i="4"/>
  <c r="J120" i="4" s="1"/>
  <c r="L119" i="4"/>
  <c r="O119" i="4" s="1"/>
  <c r="K119" i="4"/>
  <c r="J119" i="4"/>
  <c r="I119" i="4"/>
  <c r="F119" i="4"/>
  <c r="L118" i="4"/>
  <c r="K118" i="4"/>
  <c r="I118" i="4"/>
  <c r="F118" i="4"/>
  <c r="J118" i="4" s="1"/>
  <c r="L117" i="4"/>
  <c r="O117" i="4" s="1"/>
  <c r="K117" i="4"/>
  <c r="J117" i="4"/>
  <c r="I117" i="4"/>
  <c r="F117" i="4"/>
  <c r="L116" i="4"/>
  <c r="K116" i="4"/>
  <c r="N116" i="4" s="1"/>
  <c r="I116" i="4"/>
  <c r="F116" i="4"/>
  <c r="J116" i="4" s="1"/>
  <c r="L115" i="4"/>
  <c r="O115" i="4" s="1"/>
  <c r="K115" i="4"/>
  <c r="J115" i="4"/>
  <c r="I115" i="4"/>
  <c r="F115" i="4"/>
  <c r="L114" i="4"/>
  <c r="O114" i="4" s="1"/>
  <c r="K114" i="4"/>
  <c r="I114" i="4"/>
  <c r="F114" i="4"/>
  <c r="J114" i="4" s="1"/>
  <c r="L113" i="4"/>
  <c r="O113" i="4" s="1"/>
  <c r="K113" i="4"/>
  <c r="J113" i="4"/>
  <c r="I113" i="4"/>
  <c r="F113" i="4"/>
  <c r="L112" i="4"/>
  <c r="K112" i="4"/>
  <c r="N112" i="4" s="1"/>
  <c r="I112" i="4"/>
  <c r="F112" i="4"/>
  <c r="J112" i="4" s="1"/>
  <c r="L111" i="4"/>
  <c r="O111" i="4" s="1"/>
  <c r="K111" i="4"/>
  <c r="J111" i="4"/>
  <c r="I111" i="4"/>
  <c r="F111" i="4"/>
  <c r="L110" i="4"/>
  <c r="O110" i="4" s="1"/>
  <c r="K110" i="4"/>
  <c r="I110" i="4"/>
  <c r="F110" i="4"/>
  <c r="J110" i="4" s="1"/>
  <c r="L109" i="4"/>
  <c r="O109" i="4" s="1"/>
  <c r="K109" i="4"/>
  <c r="J109" i="4"/>
  <c r="I109" i="4"/>
  <c r="F109" i="4"/>
  <c r="L108" i="4"/>
  <c r="K108" i="4"/>
  <c r="I108" i="4"/>
  <c r="F108" i="4"/>
  <c r="J108" i="4" s="1"/>
  <c r="L107" i="4"/>
  <c r="O107" i="4" s="1"/>
  <c r="K107" i="4"/>
  <c r="N107" i="4" s="1"/>
  <c r="J107" i="4"/>
  <c r="I107" i="4"/>
  <c r="F107" i="4"/>
  <c r="L106" i="4"/>
  <c r="O106" i="4" s="1"/>
  <c r="K106" i="4"/>
  <c r="I106" i="4"/>
  <c r="F106" i="4"/>
  <c r="J106" i="4" s="1"/>
  <c r="L105" i="4"/>
  <c r="O105" i="4" s="1"/>
  <c r="K105" i="4"/>
  <c r="J105" i="4"/>
  <c r="I105" i="4"/>
  <c r="F105" i="4"/>
  <c r="L104" i="4"/>
  <c r="K104" i="4"/>
  <c r="I104" i="4"/>
  <c r="F104" i="4"/>
  <c r="J104" i="4" s="1"/>
  <c r="L103" i="4"/>
  <c r="O103" i="4" s="1"/>
  <c r="K103" i="4"/>
  <c r="N103" i="4" s="1"/>
  <c r="J103" i="4"/>
  <c r="I103" i="4"/>
  <c r="F103" i="4"/>
  <c r="L102" i="4"/>
  <c r="K102" i="4"/>
  <c r="I102" i="4"/>
  <c r="F102" i="4"/>
  <c r="J102" i="4" s="1"/>
  <c r="L101" i="4"/>
  <c r="O101" i="4" s="1"/>
  <c r="K101" i="4"/>
  <c r="J101" i="4"/>
  <c r="I101" i="4"/>
  <c r="F101" i="4"/>
  <c r="L100" i="4"/>
  <c r="K100" i="4"/>
  <c r="I100" i="4"/>
  <c r="F100" i="4"/>
  <c r="J100" i="4" s="1"/>
  <c r="L99" i="4"/>
  <c r="O99" i="4" s="1"/>
  <c r="K99" i="4"/>
  <c r="N99" i="4" s="1"/>
  <c r="J99" i="4"/>
  <c r="I99" i="4"/>
  <c r="F99" i="4"/>
  <c r="L98" i="4"/>
  <c r="O98" i="4" s="1"/>
  <c r="K98" i="4"/>
  <c r="I98" i="4"/>
  <c r="I95" i="4" s="1"/>
  <c r="F98" i="4"/>
  <c r="J98" i="4" s="1"/>
  <c r="L97" i="4"/>
  <c r="O97" i="4" s="1"/>
  <c r="K97" i="4"/>
  <c r="J97" i="4"/>
  <c r="I97" i="4"/>
  <c r="F97" i="4"/>
  <c r="L96" i="4"/>
  <c r="O96" i="4" s="1"/>
  <c r="K96" i="4"/>
  <c r="I96" i="4"/>
  <c r="F96" i="4"/>
  <c r="J96" i="4" s="1"/>
  <c r="L95" i="4"/>
  <c r="K95" i="4"/>
  <c r="J95" i="4"/>
  <c r="L94" i="4"/>
  <c r="O94" i="4" s="1"/>
  <c r="K94" i="4"/>
  <c r="N94" i="4" s="1"/>
  <c r="L93" i="4"/>
  <c r="O93" i="4" s="1"/>
  <c r="K93" i="4"/>
  <c r="J93" i="4"/>
  <c r="I93" i="4"/>
  <c r="F93" i="4"/>
  <c r="L92" i="4"/>
  <c r="O92" i="4" s="1"/>
  <c r="K92" i="4"/>
  <c r="I92" i="4"/>
  <c r="F92" i="4"/>
  <c r="J92" i="4" s="1"/>
  <c r="L91" i="4"/>
  <c r="O91" i="4" s="1"/>
  <c r="K91" i="4"/>
  <c r="N91" i="4" s="1"/>
  <c r="J91" i="4"/>
  <c r="I91" i="4"/>
  <c r="F91" i="4"/>
  <c r="L90" i="4"/>
  <c r="K90" i="4"/>
  <c r="I90" i="4"/>
  <c r="F90" i="4"/>
  <c r="J90" i="4" s="1"/>
  <c r="L89" i="4"/>
  <c r="O89" i="4" s="1"/>
  <c r="K89" i="4"/>
  <c r="N89" i="4" s="1"/>
  <c r="J89" i="4"/>
  <c r="I89" i="4"/>
  <c r="F89" i="4"/>
  <c r="L88" i="4"/>
  <c r="O88" i="4" s="1"/>
  <c r="K88" i="4"/>
  <c r="I88" i="4"/>
  <c r="F88" i="4"/>
  <c r="J88" i="4" s="1"/>
  <c r="L87" i="4"/>
  <c r="O87" i="4" s="1"/>
  <c r="K87" i="4"/>
  <c r="N87" i="4" s="1"/>
  <c r="L86" i="4"/>
  <c r="O86" i="4" s="1"/>
  <c r="K86" i="4"/>
  <c r="I86" i="4"/>
  <c r="F86" i="4"/>
  <c r="J86" i="4" s="1"/>
  <c r="L85" i="4"/>
  <c r="O85" i="4" s="1"/>
  <c r="K85" i="4"/>
  <c r="J85" i="4"/>
  <c r="I85" i="4"/>
  <c r="F85" i="4"/>
  <c r="L84" i="4"/>
  <c r="K84" i="4"/>
  <c r="I84" i="4"/>
  <c r="F84" i="4"/>
  <c r="J84" i="4" s="1"/>
  <c r="L83" i="4"/>
  <c r="O83" i="4" s="1"/>
  <c r="K83" i="4"/>
  <c r="N83" i="4" s="1"/>
  <c r="J83" i="4"/>
  <c r="I83" i="4"/>
  <c r="F83" i="4"/>
  <c r="L82" i="4"/>
  <c r="O82" i="4" s="1"/>
  <c r="K82" i="4"/>
  <c r="I82" i="4"/>
  <c r="F82" i="4"/>
  <c r="J82" i="4" s="1"/>
  <c r="L81" i="4"/>
  <c r="O81" i="4" s="1"/>
  <c r="K81" i="4"/>
  <c r="J81" i="4"/>
  <c r="I81" i="4"/>
  <c r="F81" i="4"/>
  <c r="L80" i="4"/>
  <c r="K80" i="4"/>
  <c r="N80" i="4" s="1"/>
  <c r="I80" i="4"/>
  <c r="F80" i="4"/>
  <c r="J80" i="4" s="1"/>
  <c r="L79" i="4"/>
  <c r="O79" i="4" s="1"/>
  <c r="K79" i="4"/>
  <c r="J79" i="4"/>
  <c r="I79" i="4"/>
  <c r="F79" i="4"/>
  <c r="L78" i="4"/>
  <c r="O78" i="4" s="1"/>
  <c r="K78" i="4"/>
  <c r="I78" i="4"/>
  <c r="F78" i="4"/>
  <c r="J78" i="4" s="1"/>
  <c r="L77" i="4"/>
  <c r="O77" i="4" s="1"/>
  <c r="K77" i="4"/>
  <c r="J77" i="4"/>
  <c r="I77" i="4"/>
  <c r="F77" i="4"/>
  <c r="L76" i="4"/>
  <c r="O76" i="4" s="1"/>
  <c r="K76" i="4"/>
  <c r="N76" i="4" s="1"/>
  <c r="L75" i="4"/>
  <c r="K75" i="4"/>
  <c r="J75" i="4"/>
  <c r="L74" i="4"/>
  <c r="O74" i="4" s="1"/>
  <c r="K74" i="4"/>
  <c r="I74" i="4"/>
  <c r="F74" i="4"/>
  <c r="J74" i="4" s="1"/>
  <c r="L73" i="4"/>
  <c r="O73" i="4" s="1"/>
  <c r="K73" i="4"/>
  <c r="J73" i="4"/>
  <c r="I73" i="4"/>
  <c r="F73" i="4"/>
  <c r="L72" i="4"/>
  <c r="K72" i="4"/>
  <c r="I72" i="4"/>
  <c r="F72" i="4"/>
  <c r="J72" i="4" s="1"/>
  <c r="L71" i="4"/>
  <c r="O71" i="4" s="1"/>
  <c r="K71" i="4"/>
  <c r="J71" i="4"/>
  <c r="I71" i="4"/>
  <c r="I70" i="4" s="1"/>
  <c r="F71" i="4"/>
  <c r="L70" i="4"/>
  <c r="K70" i="4"/>
  <c r="L69" i="4"/>
  <c r="O69" i="4" s="1"/>
  <c r="K69" i="4"/>
  <c r="I69" i="4"/>
  <c r="F69" i="4"/>
  <c r="J69" i="4" s="1"/>
  <c r="L68" i="4"/>
  <c r="O68" i="4" s="1"/>
  <c r="K68" i="4"/>
  <c r="N68" i="4" s="1"/>
  <c r="J68" i="4"/>
  <c r="I68" i="4"/>
  <c r="F68" i="4"/>
  <c r="L67" i="4"/>
  <c r="K67" i="4"/>
  <c r="I67" i="4"/>
  <c r="F67" i="4"/>
  <c r="J67" i="4" s="1"/>
  <c r="L66" i="4"/>
  <c r="O66" i="4" s="1"/>
  <c r="K66" i="4"/>
  <c r="J66" i="4"/>
  <c r="I66" i="4"/>
  <c r="F66" i="4"/>
  <c r="L65" i="4"/>
  <c r="O65" i="4" s="1"/>
  <c r="K65" i="4"/>
  <c r="I65" i="4"/>
  <c r="F65" i="4"/>
  <c r="J65" i="4" s="1"/>
  <c r="L64" i="4"/>
  <c r="O64" i="4" s="1"/>
  <c r="K64" i="4"/>
  <c r="J64" i="4"/>
  <c r="I64" i="4"/>
  <c r="F64" i="4"/>
  <c r="L63" i="4"/>
  <c r="K63" i="4"/>
  <c r="I63" i="4"/>
  <c r="F63" i="4"/>
  <c r="J63" i="4" s="1"/>
  <c r="L62" i="4"/>
  <c r="O62" i="4" s="1"/>
  <c r="K62" i="4"/>
  <c r="J62" i="4"/>
  <c r="I62" i="4"/>
  <c r="I58" i="4" s="1"/>
  <c r="F62" i="4"/>
  <c r="L61" i="4"/>
  <c r="O61" i="4" s="1"/>
  <c r="K61" i="4"/>
  <c r="I61" i="4"/>
  <c r="F61" i="4"/>
  <c r="J61" i="4" s="1"/>
  <c r="L60" i="4"/>
  <c r="O60" i="4" s="1"/>
  <c r="K60" i="4"/>
  <c r="J60" i="4"/>
  <c r="I60" i="4"/>
  <c r="F60" i="4"/>
  <c r="L59" i="4"/>
  <c r="K59" i="4"/>
  <c r="I59" i="4"/>
  <c r="F59" i="4"/>
  <c r="J59" i="4" s="1"/>
  <c r="L58" i="4"/>
  <c r="K58" i="4"/>
  <c r="L57" i="4"/>
  <c r="O57" i="4" s="1"/>
  <c r="K57" i="4"/>
  <c r="J57" i="4"/>
  <c r="I57" i="4"/>
  <c r="F57" i="4"/>
  <c r="L56" i="4"/>
  <c r="K56" i="4"/>
  <c r="I56" i="4"/>
  <c r="F56" i="4"/>
  <c r="J56" i="4" s="1"/>
  <c r="L55" i="4"/>
  <c r="O55" i="4" s="1"/>
  <c r="K55" i="4"/>
  <c r="N55" i="4" s="1"/>
  <c r="J55" i="4"/>
  <c r="I55" i="4"/>
  <c r="F55" i="4"/>
  <c r="L54" i="4"/>
  <c r="O54" i="4" s="1"/>
  <c r="K54" i="4"/>
  <c r="I54" i="4"/>
  <c r="F54" i="4"/>
  <c r="J54" i="4" s="1"/>
  <c r="L53" i="4"/>
  <c r="O53" i="4" s="1"/>
  <c r="K53" i="4"/>
  <c r="J53" i="4"/>
  <c r="I53" i="4"/>
  <c r="F53" i="4"/>
  <c r="L52" i="4"/>
  <c r="K52" i="4"/>
  <c r="I52" i="4"/>
  <c r="F52" i="4"/>
  <c r="J52" i="4" s="1"/>
  <c r="L51" i="4"/>
  <c r="O51" i="4" s="1"/>
  <c r="K51" i="4"/>
  <c r="J51" i="4"/>
  <c r="I51" i="4"/>
  <c r="I50" i="4" s="1"/>
  <c r="F51" i="4"/>
  <c r="L50" i="4"/>
  <c r="K50" i="4"/>
  <c r="L49" i="4"/>
  <c r="O49" i="4" s="1"/>
  <c r="K49" i="4"/>
  <c r="I49" i="4"/>
  <c r="F49" i="4"/>
  <c r="J49" i="4" s="1"/>
  <c r="L48" i="4"/>
  <c r="K48" i="4"/>
  <c r="N48" i="4" s="1"/>
  <c r="J48" i="4"/>
  <c r="I48" i="4"/>
  <c r="F48" i="4"/>
  <c r="L47" i="4"/>
  <c r="K47" i="4"/>
  <c r="I47" i="4"/>
  <c r="F47" i="4"/>
  <c r="J47" i="4" s="1"/>
  <c r="L46" i="4"/>
  <c r="O46" i="4" s="1"/>
  <c r="K46" i="4"/>
  <c r="J46" i="4"/>
  <c r="I46" i="4"/>
  <c r="F46" i="4"/>
  <c r="L45" i="4"/>
  <c r="O45" i="4" s="1"/>
  <c r="K45" i="4"/>
  <c r="I45" i="4"/>
  <c r="F45" i="4"/>
  <c r="J45" i="4" s="1"/>
  <c r="L44" i="4"/>
  <c r="O44" i="4" s="1"/>
  <c r="K44" i="4"/>
  <c r="J44" i="4"/>
  <c r="I44" i="4"/>
  <c r="F44" i="4"/>
  <c r="L43" i="4"/>
  <c r="K43" i="4"/>
  <c r="I43" i="4"/>
  <c r="F43" i="4"/>
  <c r="J43" i="4" s="1"/>
  <c r="L42" i="4"/>
  <c r="O42" i="4" s="1"/>
  <c r="K42" i="4"/>
  <c r="J42" i="4"/>
  <c r="I42" i="4"/>
  <c r="I37" i="4" s="1"/>
  <c r="F42" i="4"/>
  <c r="L41" i="4"/>
  <c r="O41" i="4" s="1"/>
  <c r="K41" i="4"/>
  <c r="I41" i="4"/>
  <c r="F41" i="4"/>
  <c r="J41" i="4" s="1"/>
  <c r="L40" i="4"/>
  <c r="O40" i="4" s="1"/>
  <c r="K40" i="4"/>
  <c r="N40" i="4" s="1"/>
  <c r="J40" i="4"/>
  <c r="I40" i="4"/>
  <c r="F40" i="4"/>
  <c r="L39" i="4"/>
  <c r="K39" i="4"/>
  <c r="I39" i="4"/>
  <c r="F39" i="4"/>
  <c r="J39" i="4" s="1"/>
  <c r="L38" i="4"/>
  <c r="K38" i="4"/>
  <c r="J38" i="4"/>
  <c r="I38" i="4"/>
  <c r="F38" i="4"/>
  <c r="L37" i="4"/>
  <c r="K37" i="4"/>
  <c r="J37" i="4"/>
  <c r="L36" i="4"/>
  <c r="O36" i="4" s="1"/>
  <c r="K36" i="4"/>
  <c r="N36" i="4" s="1"/>
  <c r="J36" i="4"/>
  <c r="I36" i="4"/>
  <c r="F36" i="4"/>
  <c r="L35" i="4"/>
  <c r="K35" i="4"/>
  <c r="N35" i="4" s="1"/>
  <c r="J35" i="4"/>
  <c r="I35" i="4"/>
  <c r="F35" i="4"/>
  <c r="L34" i="4"/>
  <c r="O34" i="4" s="1"/>
  <c r="K34" i="4"/>
  <c r="J34" i="4"/>
  <c r="I34" i="4"/>
  <c r="F34" i="4"/>
  <c r="L33" i="4"/>
  <c r="O33" i="4" s="1"/>
  <c r="K33" i="4"/>
  <c r="I33" i="4"/>
  <c r="F33" i="4"/>
  <c r="L32" i="4"/>
  <c r="O32" i="4" s="1"/>
  <c r="K32" i="4"/>
  <c r="I32" i="4"/>
  <c r="F32" i="4"/>
  <c r="J32" i="4" s="1"/>
  <c r="N31" i="4"/>
  <c r="L31" i="4"/>
  <c r="O31" i="4" s="1"/>
  <c r="K31" i="4"/>
  <c r="J31" i="4"/>
  <c r="I31" i="4"/>
  <c r="F31" i="4"/>
  <c r="L30" i="4"/>
  <c r="O30" i="4" s="1"/>
  <c r="K30" i="4"/>
  <c r="N30" i="4" s="1"/>
  <c r="I30" i="4"/>
  <c r="F30" i="4"/>
  <c r="J30" i="4" s="1"/>
  <c r="L29" i="4"/>
  <c r="O29" i="4" s="1"/>
  <c r="K29" i="4"/>
  <c r="N29" i="4" s="1"/>
  <c r="J29" i="4"/>
  <c r="I29" i="4"/>
  <c r="F29" i="4"/>
  <c r="L28" i="4"/>
  <c r="O28" i="4" s="1"/>
  <c r="K28" i="4"/>
  <c r="N28" i="4" s="1"/>
  <c r="I28" i="4"/>
  <c r="F28" i="4"/>
  <c r="J28" i="4" s="1"/>
  <c r="L27" i="4"/>
  <c r="O27" i="4" s="1"/>
  <c r="K27" i="4"/>
  <c r="N27" i="4" s="1"/>
  <c r="J27" i="4"/>
  <c r="I27" i="4"/>
  <c r="F27" i="4"/>
  <c r="L26" i="4"/>
  <c r="O26" i="4" s="1"/>
  <c r="K26" i="4"/>
  <c r="N26" i="4" s="1"/>
  <c r="I26" i="4"/>
  <c r="F26" i="4"/>
  <c r="J26" i="4" s="1"/>
  <c r="L25" i="4"/>
  <c r="O25" i="4" s="1"/>
  <c r="K25" i="4"/>
  <c r="J25" i="4"/>
  <c r="I25" i="4"/>
  <c r="F25" i="4"/>
  <c r="L24" i="4"/>
  <c r="O24" i="4" s="1"/>
  <c r="K24" i="4"/>
  <c r="N24" i="4" s="1"/>
  <c r="I24" i="4"/>
  <c r="F24" i="4"/>
  <c r="J24" i="4" s="1"/>
  <c r="L23" i="4"/>
  <c r="O23" i="4" s="1"/>
  <c r="K23" i="4"/>
  <c r="N23" i="4" s="1"/>
  <c r="J23" i="4"/>
  <c r="I23" i="4"/>
  <c r="F23" i="4"/>
  <c r="L22" i="4"/>
  <c r="O22" i="4" s="1"/>
  <c r="K22" i="4"/>
  <c r="N22" i="4" s="1"/>
  <c r="I22" i="4"/>
  <c r="F22" i="4"/>
  <c r="J22" i="4" s="1"/>
  <c r="L21" i="4"/>
  <c r="O21" i="4" s="1"/>
  <c r="K21" i="4"/>
  <c r="N21" i="4" s="1"/>
  <c r="J21" i="4"/>
  <c r="I21" i="4"/>
  <c r="I20" i="4" s="1"/>
  <c r="F21" i="4"/>
  <c r="L20" i="4"/>
  <c r="K20" i="4"/>
  <c r="L19" i="4"/>
  <c r="O19" i="4" s="1"/>
  <c r="K19" i="4"/>
  <c r="N19" i="4" s="1"/>
  <c r="I19" i="4"/>
  <c r="F19" i="4"/>
  <c r="J19" i="4" s="1"/>
  <c r="L18" i="4"/>
  <c r="O18" i="4" s="1"/>
  <c r="K18" i="4"/>
  <c r="J18" i="4"/>
  <c r="I18" i="4"/>
  <c r="F18" i="4"/>
  <c r="L17" i="4"/>
  <c r="O17" i="4" s="1"/>
  <c r="K17" i="4"/>
  <c r="N17" i="4" s="1"/>
  <c r="I17" i="4"/>
  <c r="F17" i="4"/>
  <c r="J17" i="4" s="1"/>
  <c r="L16" i="4"/>
  <c r="O16" i="4" s="1"/>
  <c r="K16" i="4"/>
  <c r="J16" i="4"/>
  <c r="I16" i="4"/>
  <c r="F16" i="4"/>
  <c r="L15" i="4"/>
  <c r="O15" i="4" s="1"/>
  <c r="K15" i="4"/>
  <c r="N15" i="4" s="1"/>
  <c r="I15" i="4"/>
  <c r="F15" i="4"/>
  <c r="J15" i="4" s="1"/>
  <c r="L14" i="4"/>
  <c r="O14" i="4" s="1"/>
  <c r="K14" i="4"/>
  <c r="J14" i="4"/>
  <c r="I14" i="4"/>
  <c r="F14" i="4"/>
  <c r="L13" i="4"/>
  <c r="O13" i="4" s="1"/>
  <c r="K13" i="4"/>
  <c r="N13" i="4" s="1"/>
  <c r="I13" i="4"/>
  <c r="F13" i="4"/>
  <c r="J13" i="4" s="1"/>
  <c r="L12" i="4"/>
  <c r="O12" i="4" s="1"/>
  <c r="K12" i="4"/>
  <c r="J12" i="4"/>
  <c r="I12" i="4"/>
  <c r="I11" i="4" s="1"/>
  <c r="F12" i="4"/>
  <c r="E25" i="3"/>
  <c r="E26" i="3" s="1"/>
  <c r="E23" i="3"/>
  <c r="E22" i="3"/>
  <c r="E21" i="3"/>
  <c r="E20" i="3"/>
  <c r="E19" i="3"/>
  <c r="E18" i="3"/>
  <c r="G14" i="3"/>
  <c r="G9" i="3"/>
  <c r="E7" i="3"/>
  <c r="N267" i="2"/>
  <c r="L267" i="2"/>
  <c r="N266" i="2"/>
  <c r="L266" i="2"/>
  <c r="M266" i="2" s="1"/>
  <c r="P266" i="2" s="1"/>
  <c r="I266" i="2"/>
  <c r="I263" i="2" s="1"/>
  <c r="F266" i="2"/>
  <c r="J266" i="2" s="1"/>
  <c r="L265" i="2"/>
  <c r="O265" i="2" s="1"/>
  <c r="J265" i="2"/>
  <c r="I265" i="2"/>
  <c r="F265" i="2"/>
  <c r="N265" i="2" s="1"/>
  <c r="N264" i="2"/>
  <c r="N263" i="2" s="1"/>
  <c r="L264" i="2"/>
  <c r="I264" i="2"/>
  <c r="F264" i="2"/>
  <c r="J264" i="2" s="1"/>
  <c r="L263" i="2"/>
  <c r="N262" i="2"/>
  <c r="L262" i="2"/>
  <c r="I262" i="2"/>
  <c r="F262" i="2"/>
  <c r="J262" i="2" s="1"/>
  <c r="L261" i="2"/>
  <c r="M261" i="2" s="1"/>
  <c r="P261" i="2" s="1"/>
  <c r="I261" i="2"/>
  <c r="F261" i="2"/>
  <c r="N260" i="2"/>
  <c r="L260" i="2"/>
  <c r="M260" i="2" s="1"/>
  <c r="P260" i="2" s="1"/>
  <c r="I260" i="2"/>
  <c r="F260" i="2"/>
  <c r="J260" i="2" s="1"/>
  <c r="L259" i="2"/>
  <c r="I259" i="2"/>
  <c r="N258" i="2"/>
  <c r="L258" i="2"/>
  <c r="M258" i="2" s="1"/>
  <c r="P258" i="2" s="1"/>
  <c r="I258" i="2"/>
  <c r="F258" i="2"/>
  <c r="J258" i="2" s="1"/>
  <c r="L257" i="2"/>
  <c r="O257" i="2" s="1"/>
  <c r="J257" i="2"/>
  <c r="I257" i="2"/>
  <c r="F257" i="2"/>
  <c r="N257" i="2" s="1"/>
  <c r="N256" i="2"/>
  <c r="L256" i="2"/>
  <c r="I256" i="2"/>
  <c r="F256" i="2"/>
  <c r="J256" i="2" s="1"/>
  <c r="L255" i="2"/>
  <c r="M255" i="2" s="1"/>
  <c r="I255" i="2"/>
  <c r="F255" i="2"/>
  <c r="N254" i="2"/>
  <c r="L254" i="2"/>
  <c r="M254" i="2" s="1"/>
  <c r="P254" i="2" s="1"/>
  <c r="I254" i="2"/>
  <c r="F254" i="2"/>
  <c r="J254" i="2" s="1"/>
  <c r="L253" i="2"/>
  <c r="O253" i="2" s="1"/>
  <c r="J253" i="2"/>
  <c r="I253" i="2"/>
  <c r="F253" i="2"/>
  <c r="N253" i="2" s="1"/>
  <c r="N252" i="2"/>
  <c r="L252" i="2"/>
  <c r="I252" i="2"/>
  <c r="F252" i="2"/>
  <c r="J252" i="2" s="1"/>
  <c r="L251" i="2"/>
  <c r="M251" i="2" s="1"/>
  <c r="I251" i="2"/>
  <c r="F251" i="2"/>
  <c r="N250" i="2"/>
  <c r="L250" i="2"/>
  <c r="M250" i="2" s="1"/>
  <c r="P250" i="2" s="1"/>
  <c r="I250" i="2"/>
  <c r="F250" i="2"/>
  <c r="J250" i="2" s="1"/>
  <c r="L249" i="2"/>
  <c r="O249" i="2" s="1"/>
  <c r="J249" i="2"/>
  <c r="I249" i="2"/>
  <c r="F249" i="2"/>
  <c r="N249" i="2" s="1"/>
  <c r="N248" i="2"/>
  <c r="L248" i="2"/>
  <c r="I248" i="2"/>
  <c r="I246" i="2" s="1"/>
  <c r="F248" i="2"/>
  <c r="J248" i="2" s="1"/>
  <c r="L247" i="2"/>
  <c r="M247" i="2" s="1"/>
  <c r="I247" i="2"/>
  <c r="F247" i="2"/>
  <c r="L246" i="2"/>
  <c r="L245" i="2"/>
  <c r="O245" i="2" s="1"/>
  <c r="I245" i="2"/>
  <c r="F245" i="2"/>
  <c r="N245" i="2" s="1"/>
  <c r="L244" i="2"/>
  <c r="M244" i="2" s="1"/>
  <c r="P244" i="2" s="1"/>
  <c r="I244" i="2"/>
  <c r="F244" i="2"/>
  <c r="N243" i="2"/>
  <c r="L243" i="2"/>
  <c r="M243" i="2" s="1"/>
  <c r="P243" i="2" s="1"/>
  <c r="J243" i="2"/>
  <c r="I243" i="2"/>
  <c r="F243" i="2"/>
  <c r="L242" i="2"/>
  <c r="J242" i="2"/>
  <c r="I242" i="2"/>
  <c r="F242" i="2"/>
  <c r="N242" i="2" s="1"/>
  <c r="N241" i="2"/>
  <c r="L241" i="2"/>
  <c r="I241" i="2"/>
  <c r="F241" i="2"/>
  <c r="J241" i="2" s="1"/>
  <c r="L240" i="2"/>
  <c r="M240" i="2" s="1"/>
  <c r="P240" i="2" s="1"/>
  <c r="Q240" i="2" s="1"/>
  <c r="F240" i="2"/>
  <c r="N239" i="2"/>
  <c r="L239" i="2"/>
  <c r="I239" i="2"/>
  <c r="F239" i="2"/>
  <c r="J239" i="2" s="1"/>
  <c r="L238" i="2"/>
  <c r="M238" i="2" s="1"/>
  <c r="P238" i="2" s="1"/>
  <c r="I238" i="2"/>
  <c r="F238" i="2"/>
  <c r="L237" i="2"/>
  <c r="N236" i="2"/>
  <c r="L236" i="2"/>
  <c r="I236" i="2"/>
  <c r="F236" i="2"/>
  <c r="J236" i="2" s="1"/>
  <c r="L235" i="2"/>
  <c r="M235" i="2" s="1"/>
  <c r="P235" i="2" s="1"/>
  <c r="I235" i="2"/>
  <c r="F235" i="2"/>
  <c r="N234" i="2"/>
  <c r="L234" i="2"/>
  <c r="M234" i="2" s="1"/>
  <c r="P234" i="2" s="1"/>
  <c r="I234" i="2"/>
  <c r="F234" i="2"/>
  <c r="J234" i="2" s="1"/>
  <c r="L233" i="2"/>
  <c r="O233" i="2" s="1"/>
  <c r="J233" i="2"/>
  <c r="I233" i="2"/>
  <c r="F233" i="2"/>
  <c r="N233" i="2" s="1"/>
  <c r="N232" i="2"/>
  <c r="L232" i="2"/>
  <c r="I232" i="2"/>
  <c r="F232" i="2"/>
  <c r="J232" i="2" s="1"/>
  <c r="L231" i="2"/>
  <c r="M231" i="2" s="1"/>
  <c r="P231" i="2" s="1"/>
  <c r="I231" i="2"/>
  <c r="F231" i="2"/>
  <c r="N230" i="2"/>
  <c r="L230" i="2"/>
  <c r="M230" i="2" s="1"/>
  <c r="P230" i="2" s="1"/>
  <c r="I230" i="2"/>
  <c r="F230" i="2"/>
  <c r="J230" i="2" s="1"/>
  <c r="L229" i="2"/>
  <c r="O229" i="2" s="1"/>
  <c r="J229" i="2"/>
  <c r="I229" i="2"/>
  <c r="F229" i="2"/>
  <c r="N229" i="2" s="1"/>
  <c r="N228" i="2"/>
  <c r="L228" i="2"/>
  <c r="I228" i="2"/>
  <c r="F228" i="2"/>
  <c r="J228" i="2" s="1"/>
  <c r="L227" i="2"/>
  <c r="M227" i="2" s="1"/>
  <c r="P227" i="2" s="1"/>
  <c r="I227" i="2"/>
  <c r="F227" i="2"/>
  <c r="N226" i="2"/>
  <c r="L226" i="2"/>
  <c r="M226" i="2" s="1"/>
  <c r="P226" i="2" s="1"/>
  <c r="I226" i="2"/>
  <c r="F226" i="2"/>
  <c r="J226" i="2" s="1"/>
  <c r="L225" i="2"/>
  <c r="O225" i="2" s="1"/>
  <c r="J225" i="2"/>
  <c r="I225" i="2"/>
  <c r="F225" i="2"/>
  <c r="N225" i="2" s="1"/>
  <c r="N224" i="2"/>
  <c r="L224" i="2"/>
  <c r="I224" i="2"/>
  <c r="F224" i="2"/>
  <c r="J224" i="2" s="1"/>
  <c r="L223" i="2"/>
  <c r="M223" i="2" s="1"/>
  <c r="P223" i="2" s="1"/>
  <c r="I223" i="2"/>
  <c r="F223" i="2"/>
  <c r="N222" i="2"/>
  <c r="L222" i="2"/>
  <c r="M222" i="2" s="1"/>
  <c r="P222" i="2" s="1"/>
  <c r="I222" i="2"/>
  <c r="F222" i="2"/>
  <c r="J222" i="2" s="1"/>
  <c r="L221" i="2"/>
  <c r="I221" i="2"/>
  <c r="F221" i="2"/>
  <c r="N221" i="2" s="1"/>
  <c r="N220" i="2"/>
  <c r="L220" i="2"/>
  <c r="I220" i="2"/>
  <c r="F220" i="2"/>
  <c r="J220" i="2" s="1"/>
  <c r="L219" i="2"/>
  <c r="I219" i="2"/>
  <c r="F219" i="2"/>
  <c r="N219" i="2" s="1"/>
  <c r="L218" i="2"/>
  <c r="L217" i="2"/>
  <c r="M217" i="2" s="1"/>
  <c r="J217" i="2"/>
  <c r="I217" i="2"/>
  <c r="F217" i="2"/>
  <c r="N217" i="2" s="1"/>
  <c r="N216" i="2"/>
  <c r="L216" i="2"/>
  <c r="I216" i="2"/>
  <c r="F216" i="2"/>
  <c r="J216" i="2" s="1"/>
  <c r="L215" i="2"/>
  <c r="M215" i="2" s="1"/>
  <c r="J215" i="2"/>
  <c r="I215" i="2"/>
  <c r="F215" i="2"/>
  <c r="N215" i="2" s="1"/>
  <c r="N214" i="2"/>
  <c r="L214" i="2"/>
  <c r="I214" i="2"/>
  <c r="F214" i="2"/>
  <c r="J214" i="2" s="1"/>
  <c r="L213" i="2"/>
  <c r="M213" i="2" s="1"/>
  <c r="J213" i="2"/>
  <c r="I213" i="2"/>
  <c r="F213" i="2"/>
  <c r="N213" i="2" s="1"/>
  <c r="N212" i="2"/>
  <c r="L212" i="2"/>
  <c r="I212" i="2"/>
  <c r="F212" i="2"/>
  <c r="J212" i="2" s="1"/>
  <c r="L211" i="2"/>
  <c r="I211" i="2"/>
  <c r="F211" i="2"/>
  <c r="N211" i="2" s="1"/>
  <c r="L210" i="2"/>
  <c r="M210" i="2" s="1"/>
  <c r="I210" i="2"/>
  <c r="F210" i="2"/>
  <c r="N209" i="2"/>
  <c r="L209" i="2"/>
  <c r="M209" i="2" s="1"/>
  <c r="P209" i="2" s="1"/>
  <c r="J209" i="2"/>
  <c r="I209" i="2"/>
  <c r="F209" i="2"/>
  <c r="L208" i="2"/>
  <c r="O208" i="2" s="1"/>
  <c r="J208" i="2"/>
  <c r="I208" i="2"/>
  <c r="F208" i="2"/>
  <c r="N208" i="2" s="1"/>
  <c r="N207" i="2"/>
  <c r="L207" i="2"/>
  <c r="I207" i="2"/>
  <c r="F207" i="2"/>
  <c r="J207" i="2" s="1"/>
  <c r="L206" i="2"/>
  <c r="M206" i="2" s="1"/>
  <c r="P206" i="2" s="1"/>
  <c r="I206" i="2"/>
  <c r="F206" i="2"/>
  <c r="N205" i="2"/>
  <c r="L205" i="2"/>
  <c r="M205" i="2" s="1"/>
  <c r="P205" i="2" s="1"/>
  <c r="J205" i="2"/>
  <c r="I205" i="2"/>
  <c r="F205" i="2"/>
  <c r="O204" i="2"/>
  <c r="L204" i="2"/>
  <c r="M204" i="2" s="1"/>
  <c r="P204" i="2" s="1"/>
  <c r="J204" i="2"/>
  <c r="I204" i="2"/>
  <c r="F204" i="2"/>
  <c r="N204" i="2" s="1"/>
  <c r="N203" i="2"/>
  <c r="L203" i="2"/>
  <c r="I203" i="2"/>
  <c r="F203" i="2"/>
  <c r="J203" i="2" s="1"/>
  <c r="L202" i="2"/>
  <c r="M202" i="2" s="1"/>
  <c r="I202" i="2"/>
  <c r="F202" i="2"/>
  <c r="N201" i="2"/>
  <c r="L201" i="2"/>
  <c r="M201" i="2" s="1"/>
  <c r="P201" i="2" s="1"/>
  <c r="J201" i="2"/>
  <c r="I201" i="2"/>
  <c r="F201" i="2"/>
  <c r="N200" i="2"/>
  <c r="L200" i="2"/>
  <c r="L199" i="2"/>
  <c r="M199" i="2" s="1"/>
  <c r="I199" i="2"/>
  <c r="F199" i="2"/>
  <c r="N198" i="2"/>
  <c r="L198" i="2"/>
  <c r="M198" i="2" s="1"/>
  <c r="P198" i="2" s="1"/>
  <c r="J198" i="2"/>
  <c r="I198" i="2"/>
  <c r="I165" i="2" s="1"/>
  <c r="F198" i="2"/>
  <c r="L197" i="2"/>
  <c r="J197" i="2"/>
  <c r="I197" i="2"/>
  <c r="F197" i="2"/>
  <c r="N197" i="2" s="1"/>
  <c r="N196" i="2"/>
  <c r="L196" i="2"/>
  <c r="I196" i="2"/>
  <c r="F196" i="2"/>
  <c r="J196" i="2" s="1"/>
  <c r="L195" i="2"/>
  <c r="M195" i="2" s="1"/>
  <c r="P195" i="2" s="1"/>
  <c r="I195" i="2"/>
  <c r="F195" i="2"/>
  <c r="N194" i="2"/>
  <c r="L194" i="2"/>
  <c r="M194" i="2" s="1"/>
  <c r="P194" i="2" s="1"/>
  <c r="J194" i="2"/>
  <c r="I194" i="2"/>
  <c r="F194" i="2"/>
  <c r="L193" i="2"/>
  <c r="M193" i="2" s="1"/>
  <c r="P193" i="2" s="1"/>
  <c r="J193" i="2"/>
  <c r="I193" i="2"/>
  <c r="F193" i="2"/>
  <c r="N193" i="2" s="1"/>
  <c r="N192" i="2"/>
  <c r="L192" i="2"/>
  <c r="I192" i="2"/>
  <c r="F192" i="2"/>
  <c r="J192" i="2" s="1"/>
  <c r="L191" i="2"/>
  <c r="M191" i="2" s="1"/>
  <c r="I191" i="2"/>
  <c r="F191" i="2"/>
  <c r="N190" i="2"/>
  <c r="L190" i="2"/>
  <c r="M190" i="2" s="1"/>
  <c r="P190" i="2" s="1"/>
  <c r="J190" i="2"/>
  <c r="I190" i="2"/>
  <c r="F190" i="2"/>
  <c r="L189" i="2"/>
  <c r="J189" i="2"/>
  <c r="I189" i="2"/>
  <c r="F189" i="2"/>
  <c r="N189" i="2" s="1"/>
  <c r="N188" i="2"/>
  <c r="L188" i="2"/>
  <c r="I188" i="2"/>
  <c r="F188" i="2"/>
  <c r="J188" i="2" s="1"/>
  <c r="L187" i="2"/>
  <c r="M187" i="2" s="1"/>
  <c r="P187" i="2" s="1"/>
  <c r="I187" i="2"/>
  <c r="F187" i="2"/>
  <c r="N186" i="2"/>
  <c r="L186" i="2"/>
  <c r="M186" i="2" s="1"/>
  <c r="P186" i="2" s="1"/>
  <c r="I186" i="2"/>
  <c r="F186" i="2"/>
  <c r="J186" i="2" s="1"/>
  <c r="L185" i="2"/>
  <c r="J185" i="2"/>
  <c r="I185" i="2"/>
  <c r="F185" i="2"/>
  <c r="N185" i="2" s="1"/>
  <c r="N184" i="2"/>
  <c r="L184" i="2"/>
  <c r="I184" i="2"/>
  <c r="F184" i="2"/>
  <c r="J184" i="2" s="1"/>
  <c r="L183" i="2"/>
  <c r="M183" i="2" s="1"/>
  <c r="P183" i="2" s="1"/>
  <c r="I183" i="2"/>
  <c r="F183" i="2"/>
  <c r="N182" i="2"/>
  <c r="L182" i="2"/>
  <c r="M182" i="2" s="1"/>
  <c r="P182" i="2" s="1"/>
  <c r="I182" i="2"/>
  <c r="F182" i="2"/>
  <c r="J182" i="2" s="1"/>
  <c r="L181" i="2"/>
  <c r="O181" i="2" s="1"/>
  <c r="J181" i="2"/>
  <c r="I181" i="2"/>
  <c r="F181" i="2"/>
  <c r="N181" i="2" s="1"/>
  <c r="N180" i="2"/>
  <c r="L180" i="2"/>
  <c r="I180" i="2"/>
  <c r="F180" i="2"/>
  <c r="J180" i="2" s="1"/>
  <c r="L179" i="2"/>
  <c r="M179" i="2" s="1"/>
  <c r="P179" i="2" s="1"/>
  <c r="I179" i="2"/>
  <c r="F179" i="2"/>
  <c r="N178" i="2"/>
  <c r="L178" i="2"/>
  <c r="M178" i="2" s="1"/>
  <c r="P178" i="2" s="1"/>
  <c r="I178" i="2"/>
  <c r="F178" i="2"/>
  <c r="J178" i="2" s="1"/>
  <c r="L177" i="2"/>
  <c r="O177" i="2" s="1"/>
  <c r="J177" i="2"/>
  <c r="I177" i="2"/>
  <c r="F177" i="2"/>
  <c r="N177" i="2" s="1"/>
  <c r="N176" i="2"/>
  <c r="L176" i="2"/>
  <c r="I176" i="2"/>
  <c r="F176" i="2"/>
  <c r="J176" i="2" s="1"/>
  <c r="L175" i="2"/>
  <c r="M175" i="2" s="1"/>
  <c r="P175" i="2" s="1"/>
  <c r="I175" i="2"/>
  <c r="F175" i="2"/>
  <c r="N174" i="2"/>
  <c r="L174" i="2"/>
  <c r="M174" i="2" s="1"/>
  <c r="P174" i="2" s="1"/>
  <c r="I174" i="2"/>
  <c r="F174" i="2"/>
  <c r="J174" i="2" s="1"/>
  <c r="L173" i="2"/>
  <c r="O173" i="2" s="1"/>
  <c r="J173" i="2"/>
  <c r="I173" i="2"/>
  <c r="F173" i="2"/>
  <c r="N173" i="2" s="1"/>
  <c r="N172" i="2"/>
  <c r="L172" i="2"/>
  <c r="I172" i="2"/>
  <c r="F172" i="2"/>
  <c r="J172" i="2" s="1"/>
  <c r="L171" i="2"/>
  <c r="M171" i="2" s="1"/>
  <c r="P171" i="2" s="1"/>
  <c r="I171" i="2"/>
  <c r="F171" i="2"/>
  <c r="N170" i="2"/>
  <c r="L170" i="2"/>
  <c r="M170" i="2" s="1"/>
  <c r="P170" i="2" s="1"/>
  <c r="I170" i="2"/>
  <c r="F170" i="2"/>
  <c r="J170" i="2" s="1"/>
  <c r="L169" i="2"/>
  <c r="J169" i="2"/>
  <c r="I169" i="2"/>
  <c r="F169" i="2"/>
  <c r="N169" i="2" s="1"/>
  <c r="N168" i="2"/>
  <c r="L168" i="2"/>
  <c r="I168" i="2"/>
  <c r="F168" i="2"/>
  <c r="J168" i="2" s="1"/>
  <c r="L167" i="2"/>
  <c r="M167" i="2" s="1"/>
  <c r="P167" i="2" s="1"/>
  <c r="I167" i="2"/>
  <c r="F167" i="2"/>
  <c r="N166" i="2"/>
  <c r="L166" i="2"/>
  <c r="M166" i="2" s="1"/>
  <c r="P166" i="2" s="1"/>
  <c r="I166" i="2"/>
  <c r="F166" i="2"/>
  <c r="J166" i="2" s="1"/>
  <c r="L165" i="2"/>
  <c r="N164" i="2"/>
  <c r="L164" i="2"/>
  <c r="M164" i="2" s="1"/>
  <c r="P164" i="2" s="1"/>
  <c r="I164" i="2"/>
  <c r="F164" i="2"/>
  <c r="J164" i="2" s="1"/>
  <c r="L163" i="2"/>
  <c r="M163" i="2" s="1"/>
  <c r="P163" i="2" s="1"/>
  <c r="J163" i="2"/>
  <c r="I163" i="2"/>
  <c r="F163" i="2"/>
  <c r="N163" i="2" s="1"/>
  <c r="N162" i="2"/>
  <c r="L162" i="2"/>
  <c r="I162" i="2"/>
  <c r="F162" i="2"/>
  <c r="J162" i="2" s="1"/>
  <c r="L161" i="2"/>
  <c r="M161" i="2" s="1"/>
  <c r="I161" i="2"/>
  <c r="F161" i="2"/>
  <c r="N160" i="2"/>
  <c r="L160" i="2"/>
  <c r="M160" i="2" s="1"/>
  <c r="P160" i="2" s="1"/>
  <c r="I160" i="2"/>
  <c r="F160" i="2"/>
  <c r="J160" i="2" s="1"/>
  <c r="L159" i="2"/>
  <c r="O159" i="2" s="1"/>
  <c r="J159" i="2"/>
  <c r="I159" i="2"/>
  <c r="F159" i="2"/>
  <c r="N159" i="2" s="1"/>
  <c r="N158" i="2"/>
  <c r="L158" i="2"/>
  <c r="I158" i="2"/>
  <c r="F158" i="2"/>
  <c r="J158" i="2" s="1"/>
  <c r="L157" i="2"/>
  <c r="M157" i="2" s="1"/>
  <c r="I157" i="2"/>
  <c r="F157" i="2"/>
  <c r="N156" i="2"/>
  <c r="L156" i="2"/>
  <c r="M156" i="2" s="1"/>
  <c r="P156" i="2" s="1"/>
  <c r="I156" i="2"/>
  <c r="F156" i="2"/>
  <c r="J156" i="2" s="1"/>
  <c r="L155" i="2"/>
  <c r="M155" i="2" s="1"/>
  <c r="P155" i="2" s="1"/>
  <c r="J155" i="2"/>
  <c r="I155" i="2"/>
  <c r="F155" i="2"/>
  <c r="N155" i="2" s="1"/>
  <c r="N154" i="2"/>
  <c r="L154" i="2"/>
  <c r="I154" i="2"/>
  <c r="F154" i="2"/>
  <c r="J154" i="2" s="1"/>
  <c r="L153" i="2"/>
  <c r="M153" i="2" s="1"/>
  <c r="I153" i="2"/>
  <c r="F153" i="2"/>
  <c r="N152" i="2"/>
  <c r="L152" i="2"/>
  <c r="M152" i="2" s="1"/>
  <c r="P152" i="2" s="1"/>
  <c r="I152" i="2"/>
  <c r="F152" i="2"/>
  <c r="J152" i="2" s="1"/>
  <c r="L151" i="2"/>
  <c r="O151" i="2" s="1"/>
  <c r="J151" i="2"/>
  <c r="I151" i="2"/>
  <c r="F151" i="2"/>
  <c r="N151" i="2" s="1"/>
  <c r="N150" i="2"/>
  <c r="L150" i="2"/>
  <c r="I150" i="2"/>
  <c r="F150" i="2"/>
  <c r="J150" i="2" s="1"/>
  <c r="L149" i="2"/>
  <c r="M149" i="2" s="1"/>
  <c r="I149" i="2"/>
  <c r="F149" i="2"/>
  <c r="N148" i="2"/>
  <c r="L148" i="2"/>
  <c r="I148" i="2"/>
  <c r="F148" i="2"/>
  <c r="J148" i="2" s="1"/>
  <c r="L147" i="2"/>
  <c r="M147" i="2" s="1"/>
  <c r="I147" i="2"/>
  <c r="F147" i="2"/>
  <c r="N147" i="2" s="1"/>
  <c r="N146" i="2"/>
  <c r="L146" i="2"/>
  <c r="I146" i="2"/>
  <c r="F146" i="2"/>
  <c r="J146" i="2" s="1"/>
  <c r="L145" i="2"/>
  <c r="I145" i="2"/>
  <c r="F145" i="2"/>
  <c r="N145" i="2" s="1"/>
  <c r="N144" i="2"/>
  <c r="L144" i="2"/>
  <c r="I144" i="2"/>
  <c r="F144" i="2"/>
  <c r="J144" i="2" s="1"/>
  <c r="L143" i="2"/>
  <c r="O143" i="2" s="1"/>
  <c r="I143" i="2"/>
  <c r="F143" i="2"/>
  <c r="N143" i="2" s="1"/>
  <c r="N142" i="2"/>
  <c r="L142" i="2"/>
  <c r="I142" i="2"/>
  <c r="F142" i="2"/>
  <c r="J142" i="2" s="1"/>
  <c r="L141" i="2"/>
  <c r="O141" i="2" s="1"/>
  <c r="I141" i="2"/>
  <c r="F141" i="2"/>
  <c r="N141" i="2" s="1"/>
  <c r="N140" i="2"/>
  <c r="L140" i="2"/>
  <c r="I140" i="2"/>
  <c r="F140" i="2"/>
  <c r="J140" i="2" s="1"/>
  <c r="L139" i="2"/>
  <c r="M139" i="2" s="1"/>
  <c r="I139" i="2"/>
  <c r="F139" i="2"/>
  <c r="N139" i="2" s="1"/>
  <c r="N138" i="2"/>
  <c r="L138" i="2"/>
  <c r="I138" i="2"/>
  <c r="F138" i="2"/>
  <c r="J138" i="2" s="1"/>
  <c r="L137" i="2"/>
  <c r="I137" i="2"/>
  <c r="F137" i="2"/>
  <c r="N137" i="2" s="1"/>
  <c r="N136" i="2"/>
  <c r="L136" i="2"/>
  <c r="I136" i="2"/>
  <c r="F136" i="2"/>
  <c r="J136" i="2" s="1"/>
  <c r="L135" i="2"/>
  <c r="O135" i="2" s="1"/>
  <c r="I135" i="2"/>
  <c r="F135" i="2"/>
  <c r="N135" i="2" s="1"/>
  <c r="N134" i="2"/>
  <c r="L134" i="2"/>
  <c r="I134" i="2"/>
  <c r="F134" i="2"/>
  <c r="J134" i="2" s="1"/>
  <c r="L133" i="2"/>
  <c r="O133" i="2" s="1"/>
  <c r="I133" i="2"/>
  <c r="F133" i="2"/>
  <c r="N133" i="2" s="1"/>
  <c r="L132" i="2"/>
  <c r="I132" i="2"/>
  <c r="F132" i="2"/>
  <c r="N131" i="2"/>
  <c r="L131" i="2"/>
  <c r="M131" i="2" s="1"/>
  <c r="P131" i="2" s="1"/>
  <c r="J131" i="2"/>
  <c r="I131" i="2"/>
  <c r="F131" i="2"/>
  <c r="L130" i="2"/>
  <c r="M130" i="2" s="1"/>
  <c r="P130" i="2" s="1"/>
  <c r="J130" i="2"/>
  <c r="I130" i="2"/>
  <c r="F130" i="2"/>
  <c r="N130" i="2" s="1"/>
  <c r="N129" i="2"/>
  <c r="L129" i="2"/>
  <c r="I129" i="2"/>
  <c r="F129" i="2"/>
  <c r="J129" i="2" s="1"/>
  <c r="L128" i="2"/>
  <c r="M128" i="2" s="1"/>
  <c r="P128" i="2" s="1"/>
  <c r="I128" i="2"/>
  <c r="F128" i="2"/>
  <c r="N127" i="2"/>
  <c r="L127" i="2"/>
  <c r="M127" i="2" s="1"/>
  <c r="P127" i="2" s="1"/>
  <c r="J127" i="2"/>
  <c r="I127" i="2"/>
  <c r="F127" i="2"/>
  <c r="L126" i="2"/>
  <c r="O126" i="2" s="1"/>
  <c r="J126" i="2"/>
  <c r="I126" i="2"/>
  <c r="F126" i="2"/>
  <c r="N126" i="2" s="1"/>
  <c r="N125" i="2"/>
  <c r="L125" i="2"/>
  <c r="I125" i="2"/>
  <c r="F125" i="2"/>
  <c r="J125" i="2" s="1"/>
  <c r="L124" i="2"/>
  <c r="M124" i="2" s="1"/>
  <c r="I124" i="2"/>
  <c r="F124" i="2"/>
  <c r="N123" i="2"/>
  <c r="L123" i="2"/>
  <c r="M123" i="2" s="1"/>
  <c r="P123" i="2" s="1"/>
  <c r="J123" i="2"/>
  <c r="I123" i="2"/>
  <c r="F123" i="2"/>
  <c r="L122" i="2"/>
  <c r="O122" i="2" s="1"/>
  <c r="J122" i="2"/>
  <c r="I122" i="2"/>
  <c r="F122" i="2"/>
  <c r="N122" i="2" s="1"/>
  <c r="N121" i="2"/>
  <c r="L121" i="2"/>
  <c r="I121" i="2"/>
  <c r="F121" i="2"/>
  <c r="J121" i="2" s="1"/>
  <c r="L120" i="2"/>
  <c r="M120" i="2" s="1"/>
  <c r="P120" i="2" s="1"/>
  <c r="I120" i="2"/>
  <c r="F120" i="2"/>
  <c r="N119" i="2"/>
  <c r="L119" i="2"/>
  <c r="M119" i="2" s="1"/>
  <c r="P119" i="2" s="1"/>
  <c r="J119" i="2"/>
  <c r="I119" i="2"/>
  <c r="F119" i="2"/>
  <c r="L118" i="2"/>
  <c r="J118" i="2"/>
  <c r="I118" i="2"/>
  <c r="F118" i="2"/>
  <c r="N118" i="2" s="1"/>
  <c r="N117" i="2"/>
  <c r="L117" i="2"/>
  <c r="I117" i="2"/>
  <c r="F117" i="2"/>
  <c r="J117" i="2" s="1"/>
  <c r="L116" i="2"/>
  <c r="M116" i="2" s="1"/>
  <c r="I116" i="2"/>
  <c r="F116" i="2"/>
  <c r="N115" i="2"/>
  <c r="L115" i="2"/>
  <c r="M115" i="2" s="1"/>
  <c r="P115" i="2" s="1"/>
  <c r="J115" i="2"/>
  <c r="I115" i="2"/>
  <c r="F115" i="2"/>
  <c r="L114" i="2"/>
  <c r="M114" i="2" s="1"/>
  <c r="P114" i="2" s="1"/>
  <c r="J114" i="2"/>
  <c r="I114" i="2"/>
  <c r="F114" i="2"/>
  <c r="N114" i="2" s="1"/>
  <c r="N113" i="2"/>
  <c r="L113" i="2"/>
  <c r="I113" i="2"/>
  <c r="F113" i="2"/>
  <c r="J113" i="2" s="1"/>
  <c r="L112" i="2"/>
  <c r="M112" i="2" s="1"/>
  <c r="P112" i="2" s="1"/>
  <c r="I112" i="2"/>
  <c r="F112" i="2"/>
  <c r="N111" i="2"/>
  <c r="L111" i="2"/>
  <c r="M111" i="2" s="1"/>
  <c r="P111" i="2" s="1"/>
  <c r="J111" i="2"/>
  <c r="I111" i="2"/>
  <c r="F111" i="2"/>
  <c r="L110" i="2"/>
  <c r="J110" i="2"/>
  <c r="I110" i="2"/>
  <c r="F110" i="2"/>
  <c r="N110" i="2" s="1"/>
  <c r="N109" i="2"/>
  <c r="L109" i="2"/>
  <c r="I109" i="2"/>
  <c r="F109" i="2"/>
  <c r="J109" i="2" s="1"/>
  <c r="L108" i="2"/>
  <c r="M108" i="2" s="1"/>
  <c r="I108" i="2"/>
  <c r="F108" i="2"/>
  <c r="N107" i="2"/>
  <c r="L107" i="2"/>
  <c r="M107" i="2" s="1"/>
  <c r="P107" i="2" s="1"/>
  <c r="J107" i="2"/>
  <c r="I107" i="2"/>
  <c r="F107" i="2"/>
  <c r="L106" i="2"/>
  <c r="O106" i="2" s="1"/>
  <c r="J106" i="2"/>
  <c r="I106" i="2"/>
  <c r="F106" i="2"/>
  <c r="N106" i="2" s="1"/>
  <c r="N105" i="2"/>
  <c r="L105" i="2"/>
  <c r="I105" i="2"/>
  <c r="F105" i="2"/>
  <c r="J105" i="2" s="1"/>
  <c r="L104" i="2"/>
  <c r="M104" i="2" s="1"/>
  <c r="P104" i="2" s="1"/>
  <c r="I104" i="2"/>
  <c r="F104" i="2"/>
  <c r="N103" i="2"/>
  <c r="L103" i="2"/>
  <c r="M103" i="2" s="1"/>
  <c r="P103" i="2" s="1"/>
  <c r="J103" i="2"/>
  <c r="I103" i="2"/>
  <c r="F103" i="2"/>
  <c r="L102" i="2"/>
  <c r="O102" i="2" s="1"/>
  <c r="J102" i="2"/>
  <c r="I102" i="2"/>
  <c r="F102" i="2"/>
  <c r="N102" i="2" s="1"/>
  <c r="N101" i="2"/>
  <c r="L101" i="2"/>
  <c r="I101" i="2"/>
  <c r="F101" i="2"/>
  <c r="J101" i="2" s="1"/>
  <c r="L100" i="2"/>
  <c r="M100" i="2" s="1"/>
  <c r="I100" i="2"/>
  <c r="F100" i="2"/>
  <c r="N99" i="2"/>
  <c r="L99" i="2"/>
  <c r="M99" i="2" s="1"/>
  <c r="P99" i="2" s="1"/>
  <c r="J99" i="2"/>
  <c r="I99" i="2"/>
  <c r="F99" i="2"/>
  <c r="L98" i="2"/>
  <c r="M98" i="2" s="1"/>
  <c r="P98" i="2" s="1"/>
  <c r="J98" i="2"/>
  <c r="I98" i="2"/>
  <c r="F98" i="2"/>
  <c r="N98" i="2" s="1"/>
  <c r="N97" i="2"/>
  <c r="L97" i="2"/>
  <c r="I97" i="2"/>
  <c r="F97" i="2"/>
  <c r="J97" i="2" s="1"/>
  <c r="L96" i="2"/>
  <c r="M96" i="2" s="1"/>
  <c r="P96" i="2" s="1"/>
  <c r="I96" i="2"/>
  <c r="F96" i="2"/>
  <c r="L95" i="2"/>
  <c r="N94" i="2"/>
  <c r="L94" i="2"/>
  <c r="M94" i="2" s="1"/>
  <c r="P94" i="2" s="1"/>
  <c r="Q94" i="2" s="1"/>
  <c r="L93" i="2"/>
  <c r="M93" i="2" s="1"/>
  <c r="P93" i="2" s="1"/>
  <c r="J93" i="2"/>
  <c r="I93" i="2"/>
  <c r="F93" i="2"/>
  <c r="N93" i="2" s="1"/>
  <c r="N92" i="2"/>
  <c r="L92" i="2"/>
  <c r="I92" i="2"/>
  <c r="F92" i="2"/>
  <c r="J92" i="2" s="1"/>
  <c r="L91" i="2"/>
  <c r="M91" i="2" s="1"/>
  <c r="I91" i="2"/>
  <c r="F91" i="2"/>
  <c r="N90" i="2"/>
  <c r="L90" i="2"/>
  <c r="M90" i="2" s="1"/>
  <c r="P90" i="2" s="1"/>
  <c r="J90" i="2"/>
  <c r="I90" i="2"/>
  <c r="F90" i="2"/>
  <c r="L89" i="2"/>
  <c r="J89" i="2"/>
  <c r="I89" i="2"/>
  <c r="F89" i="2"/>
  <c r="N89" i="2" s="1"/>
  <c r="N88" i="2"/>
  <c r="L88" i="2"/>
  <c r="I88" i="2"/>
  <c r="F88" i="2"/>
  <c r="J88" i="2" s="1"/>
  <c r="N87" i="2"/>
  <c r="L87" i="2"/>
  <c r="O87" i="2" s="1"/>
  <c r="L86" i="2"/>
  <c r="O86" i="2" s="1"/>
  <c r="J86" i="2"/>
  <c r="I86" i="2"/>
  <c r="F86" i="2"/>
  <c r="N86" i="2" s="1"/>
  <c r="N85" i="2"/>
  <c r="L85" i="2"/>
  <c r="I85" i="2"/>
  <c r="F85" i="2"/>
  <c r="J85" i="2" s="1"/>
  <c r="L84" i="2"/>
  <c r="M84" i="2" s="1"/>
  <c r="P84" i="2" s="1"/>
  <c r="I84" i="2"/>
  <c r="F84" i="2"/>
  <c r="N83" i="2"/>
  <c r="L83" i="2"/>
  <c r="M83" i="2" s="1"/>
  <c r="P83" i="2" s="1"/>
  <c r="J83" i="2"/>
  <c r="I83" i="2"/>
  <c r="F83" i="2"/>
  <c r="L82" i="2"/>
  <c r="J82" i="2"/>
  <c r="I82" i="2"/>
  <c r="F82" i="2"/>
  <c r="N82" i="2" s="1"/>
  <c r="N81" i="2"/>
  <c r="L81" i="2"/>
  <c r="I81" i="2"/>
  <c r="F81" i="2"/>
  <c r="J81" i="2" s="1"/>
  <c r="L80" i="2"/>
  <c r="M80" i="2" s="1"/>
  <c r="I80" i="2"/>
  <c r="F80" i="2"/>
  <c r="N79" i="2"/>
  <c r="L79" i="2"/>
  <c r="M79" i="2" s="1"/>
  <c r="P79" i="2" s="1"/>
  <c r="J79" i="2"/>
  <c r="I79" i="2"/>
  <c r="F79" i="2"/>
  <c r="L78" i="2"/>
  <c r="O78" i="2" s="1"/>
  <c r="J78" i="2"/>
  <c r="I78" i="2"/>
  <c r="F78" i="2"/>
  <c r="N78" i="2" s="1"/>
  <c r="N77" i="2"/>
  <c r="L77" i="2"/>
  <c r="I77" i="2"/>
  <c r="F77" i="2"/>
  <c r="J77" i="2" s="1"/>
  <c r="N76" i="2"/>
  <c r="L76" i="2"/>
  <c r="O76" i="2" s="1"/>
  <c r="L75" i="2"/>
  <c r="I75" i="2"/>
  <c r="N74" i="2"/>
  <c r="L74" i="2"/>
  <c r="M74" i="2" s="1"/>
  <c r="P74" i="2" s="1"/>
  <c r="J74" i="2"/>
  <c r="I74" i="2"/>
  <c r="F74" i="2"/>
  <c r="L73" i="2"/>
  <c r="M73" i="2" s="1"/>
  <c r="P73" i="2" s="1"/>
  <c r="J73" i="2"/>
  <c r="I73" i="2"/>
  <c r="F73" i="2"/>
  <c r="N73" i="2" s="1"/>
  <c r="N72" i="2"/>
  <c r="L72" i="2"/>
  <c r="I72" i="2"/>
  <c r="F72" i="2"/>
  <c r="J72" i="2" s="1"/>
  <c r="L71" i="2"/>
  <c r="M71" i="2" s="1"/>
  <c r="P71" i="2" s="1"/>
  <c r="I71" i="2"/>
  <c r="F71" i="2"/>
  <c r="L70" i="2"/>
  <c r="L69" i="2"/>
  <c r="M69" i="2" s="1"/>
  <c r="I69" i="2"/>
  <c r="F69" i="2"/>
  <c r="N68" i="2"/>
  <c r="L68" i="2"/>
  <c r="M68" i="2" s="1"/>
  <c r="P68" i="2" s="1"/>
  <c r="J68" i="2"/>
  <c r="I68" i="2"/>
  <c r="F68" i="2"/>
  <c r="L67" i="2"/>
  <c r="M67" i="2" s="1"/>
  <c r="P67" i="2" s="1"/>
  <c r="J67" i="2"/>
  <c r="I67" i="2"/>
  <c r="F67" i="2"/>
  <c r="N67" i="2" s="1"/>
  <c r="N66" i="2"/>
  <c r="L66" i="2"/>
  <c r="I66" i="2"/>
  <c r="F66" i="2"/>
  <c r="J66" i="2" s="1"/>
  <c r="L65" i="2"/>
  <c r="O65" i="2" s="1"/>
  <c r="I65" i="2"/>
  <c r="F65" i="2"/>
  <c r="N65" i="2" s="1"/>
  <c r="N64" i="2"/>
  <c r="L64" i="2"/>
  <c r="J64" i="2"/>
  <c r="I64" i="2"/>
  <c r="F64" i="2"/>
  <c r="L63" i="2"/>
  <c r="M63" i="2" s="1"/>
  <c r="I63" i="2"/>
  <c r="F63" i="2"/>
  <c r="N63" i="2" s="1"/>
  <c r="N62" i="2"/>
  <c r="L62" i="2"/>
  <c r="I62" i="2"/>
  <c r="F62" i="2"/>
  <c r="J62" i="2" s="1"/>
  <c r="L61" i="2"/>
  <c r="M61" i="2" s="1"/>
  <c r="I61" i="2"/>
  <c r="F61" i="2"/>
  <c r="N61" i="2" s="1"/>
  <c r="N60" i="2"/>
  <c r="L60" i="2"/>
  <c r="I60" i="2"/>
  <c r="I58" i="2" s="1"/>
  <c r="F60" i="2"/>
  <c r="J60" i="2" s="1"/>
  <c r="L59" i="2"/>
  <c r="M59" i="2" s="1"/>
  <c r="I59" i="2"/>
  <c r="F59" i="2"/>
  <c r="N59" i="2" s="1"/>
  <c r="L58" i="2"/>
  <c r="L57" i="2"/>
  <c r="O57" i="2" s="1"/>
  <c r="I57" i="2"/>
  <c r="F57" i="2"/>
  <c r="N57" i="2" s="1"/>
  <c r="N56" i="2"/>
  <c r="L56" i="2"/>
  <c r="I56" i="2"/>
  <c r="F56" i="2"/>
  <c r="J56" i="2" s="1"/>
  <c r="L55" i="2"/>
  <c r="O55" i="2" s="1"/>
  <c r="I55" i="2"/>
  <c r="F55" i="2"/>
  <c r="N55" i="2" s="1"/>
  <c r="N54" i="2"/>
  <c r="L54" i="2"/>
  <c r="I54" i="2"/>
  <c r="F54" i="2"/>
  <c r="J54" i="2" s="1"/>
  <c r="L53" i="2"/>
  <c r="O53" i="2" s="1"/>
  <c r="I53" i="2"/>
  <c r="F53" i="2"/>
  <c r="N53" i="2" s="1"/>
  <c r="N52" i="2"/>
  <c r="L52" i="2"/>
  <c r="I52" i="2"/>
  <c r="I50" i="2" s="1"/>
  <c r="F52" i="2"/>
  <c r="J52" i="2" s="1"/>
  <c r="L51" i="2"/>
  <c r="M51" i="2" s="1"/>
  <c r="I51" i="2"/>
  <c r="F51" i="2"/>
  <c r="N51" i="2" s="1"/>
  <c r="N50" i="2" s="1"/>
  <c r="L50" i="2"/>
  <c r="L49" i="2"/>
  <c r="M49" i="2" s="1"/>
  <c r="J49" i="2"/>
  <c r="I49" i="2"/>
  <c r="F49" i="2"/>
  <c r="N49" i="2" s="1"/>
  <c r="N48" i="2"/>
  <c r="L48" i="2"/>
  <c r="I48" i="2"/>
  <c r="F48" i="2"/>
  <c r="J48" i="2" s="1"/>
  <c r="L47" i="2"/>
  <c r="M47" i="2" s="1"/>
  <c r="J47" i="2"/>
  <c r="I47" i="2"/>
  <c r="F47" i="2"/>
  <c r="N47" i="2" s="1"/>
  <c r="N46" i="2"/>
  <c r="L46" i="2"/>
  <c r="I46" i="2"/>
  <c r="F46" i="2"/>
  <c r="J46" i="2" s="1"/>
  <c r="L45" i="2"/>
  <c r="M45" i="2" s="1"/>
  <c r="P45" i="2" s="1"/>
  <c r="I45" i="2"/>
  <c r="F45" i="2"/>
  <c r="N44" i="2"/>
  <c r="L44" i="2"/>
  <c r="M44" i="2" s="1"/>
  <c r="P44" i="2" s="1"/>
  <c r="J44" i="2"/>
  <c r="I44" i="2"/>
  <c r="F44" i="2"/>
  <c r="L43" i="2"/>
  <c r="O43" i="2" s="1"/>
  <c r="J43" i="2"/>
  <c r="I43" i="2"/>
  <c r="F43" i="2"/>
  <c r="N43" i="2" s="1"/>
  <c r="N42" i="2"/>
  <c r="L42" i="2"/>
  <c r="O42" i="2" s="1"/>
  <c r="I42" i="2"/>
  <c r="F42" i="2"/>
  <c r="J42" i="2" s="1"/>
  <c r="L41" i="2"/>
  <c r="M41" i="2" s="1"/>
  <c r="P41" i="2" s="1"/>
  <c r="I41" i="2"/>
  <c r="F41" i="2"/>
  <c r="N40" i="2"/>
  <c r="L40" i="2"/>
  <c r="M40" i="2" s="1"/>
  <c r="P40" i="2" s="1"/>
  <c r="J40" i="2"/>
  <c r="I40" i="2"/>
  <c r="I37" i="2" s="1"/>
  <c r="F40" i="2"/>
  <c r="L39" i="2"/>
  <c r="M39" i="2" s="1"/>
  <c r="P39" i="2" s="1"/>
  <c r="J39" i="2"/>
  <c r="I39" i="2"/>
  <c r="F39" i="2"/>
  <c r="N39" i="2" s="1"/>
  <c r="N38" i="2"/>
  <c r="L38" i="2"/>
  <c r="O38" i="2" s="1"/>
  <c r="I38" i="2"/>
  <c r="F38" i="2"/>
  <c r="J38" i="2" s="1"/>
  <c r="L37" i="2"/>
  <c r="N36" i="2"/>
  <c r="L36" i="2"/>
  <c r="O36" i="2" s="1"/>
  <c r="I36" i="2"/>
  <c r="F36" i="2"/>
  <c r="J36" i="2" s="1"/>
  <c r="L35" i="2"/>
  <c r="M35" i="2" s="1"/>
  <c r="P35" i="2" s="1"/>
  <c r="I35" i="2"/>
  <c r="F35" i="2"/>
  <c r="N34" i="2"/>
  <c r="L34" i="2"/>
  <c r="M34" i="2" s="1"/>
  <c r="P34" i="2" s="1"/>
  <c r="J34" i="2"/>
  <c r="I34" i="2"/>
  <c r="F34" i="2"/>
  <c r="L33" i="2"/>
  <c r="M33" i="2" s="1"/>
  <c r="P33" i="2" s="1"/>
  <c r="J33" i="2"/>
  <c r="I33" i="2"/>
  <c r="F33" i="2"/>
  <c r="N33" i="2" s="1"/>
  <c r="N32" i="2"/>
  <c r="L32" i="2"/>
  <c r="O32" i="2" s="1"/>
  <c r="I32" i="2"/>
  <c r="F32" i="2"/>
  <c r="J32" i="2" s="1"/>
  <c r="L31" i="2"/>
  <c r="M31" i="2" s="1"/>
  <c r="P31" i="2" s="1"/>
  <c r="I31" i="2"/>
  <c r="F31" i="2"/>
  <c r="J31" i="2" s="1"/>
  <c r="N30" i="2"/>
  <c r="L30" i="2"/>
  <c r="M30" i="2" s="1"/>
  <c r="P30" i="2" s="1"/>
  <c r="J30" i="2"/>
  <c r="I30" i="2"/>
  <c r="F30" i="2"/>
  <c r="L29" i="2"/>
  <c r="O29" i="2" s="1"/>
  <c r="J29" i="2"/>
  <c r="I29" i="2"/>
  <c r="F29" i="2"/>
  <c r="N29" i="2" s="1"/>
  <c r="N28" i="2"/>
  <c r="L28" i="2"/>
  <c r="O28" i="2" s="1"/>
  <c r="I28" i="2"/>
  <c r="F28" i="2"/>
  <c r="J28" i="2" s="1"/>
  <c r="L27" i="2"/>
  <c r="M27" i="2" s="1"/>
  <c r="P27" i="2" s="1"/>
  <c r="I27" i="2"/>
  <c r="F27" i="2"/>
  <c r="J27" i="2" s="1"/>
  <c r="N26" i="2"/>
  <c r="L26" i="2"/>
  <c r="M26" i="2" s="1"/>
  <c r="P26" i="2" s="1"/>
  <c r="J26" i="2"/>
  <c r="I26" i="2"/>
  <c r="F26" i="2"/>
  <c r="L25" i="2"/>
  <c r="O25" i="2" s="1"/>
  <c r="J25" i="2"/>
  <c r="I25" i="2"/>
  <c r="F25" i="2"/>
  <c r="N25" i="2" s="1"/>
  <c r="N24" i="2"/>
  <c r="L24" i="2"/>
  <c r="O24" i="2" s="1"/>
  <c r="I24" i="2"/>
  <c r="F24" i="2"/>
  <c r="J24" i="2" s="1"/>
  <c r="L23" i="2"/>
  <c r="M23" i="2" s="1"/>
  <c r="P23" i="2" s="1"/>
  <c r="I23" i="2"/>
  <c r="F23" i="2"/>
  <c r="J23" i="2" s="1"/>
  <c r="N22" i="2"/>
  <c r="L22" i="2"/>
  <c r="M22" i="2" s="1"/>
  <c r="P22" i="2" s="1"/>
  <c r="J22" i="2"/>
  <c r="I22" i="2"/>
  <c r="I20" i="2" s="1"/>
  <c r="F22" i="2"/>
  <c r="L21" i="2"/>
  <c r="O21" i="2" s="1"/>
  <c r="J21" i="2"/>
  <c r="I21" i="2"/>
  <c r="F21" i="2"/>
  <c r="N21" i="2" s="1"/>
  <c r="L20" i="2"/>
  <c r="L19" i="2"/>
  <c r="J19" i="2"/>
  <c r="I19" i="2"/>
  <c r="F19" i="2"/>
  <c r="N19" i="2" s="1"/>
  <c r="N18" i="2"/>
  <c r="L18" i="2"/>
  <c r="O18" i="2" s="1"/>
  <c r="I18" i="2"/>
  <c r="F18" i="2"/>
  <c r="J18" i="2" s="1"/>
  <c r="L17" i="2"/>
  <c r="M17" i="2" s="1"/>
  <c r="P17" i="2" s="1"/>
  <c r="I17" i="2"/>
  <c r="F17" i="2"/>
  <c r="J17" i="2" s="1"/>
  <c r="N16" i="2"/>
  <c r="L16" i="2"/>
  <c r="M16" i="2" s="1"/>
  <c r="P16" i="2" s="1"/>
  <c r="J16" i="2"/>
  <c r="I16" i="2"/>
  <c r="F16" i="2"/>
  <c r="L15" i="2"/>
  <c r="J15" i="2"/>
  <c r="I15" i="2"/>
  <c r="F15" i="2"/>
  <c r="N15" i="2" s="1"/>
  <c r="N14" i="2"/>
  <c r="L14" i="2"/>
  <c r="O14" i="2" s="1"/>
  <c r="I14" i="2"/>
  <c r="F14" i="2"/>
  <c r="J14" i="2" s="1"/>
  <c r="L13" i="2"/>
  <c r="M13" i="2" s="1"/>
  <c r="P13" i="2" s="1"/>
  <c r="I13" i="2"/>
  <c r="F13" i="2"/>
  <c r="O13" i="2" s="1"/>
  <c r="N12" i="2"/>
  <c r="L12" i="2"/>
  <c r="M12" i="2" s="1"/>
  <c r="P12" i="2" s="1"/>
  <c r="J12" i="2"/>
  <c r="I12" i="2"/>
  <c r="I11" i="2" s="1"/>
  <c r="F12" i="2"/>
  <c r="Q23" i="14" l="1"/>
  <c r="N23" i="14"/>
  <c r="N29" i="14"/>
  <c r="J29" i="14"/>
  <c r="Q29" i="14" s="1"/>
  <c r="Q31" i="14"/>
  <c r="M36" i="14"/>
  <c r="P36" i="14" s="1"/>
  <c r="N36" i="14"/>
  <c r="Q47" i="14"/>
  <c r="Q56" i="14"/>
  <c r="N113" i="14"/>
  <c r="M113" i="14"/>
  <c r="P113" i="14" s="1"/>
  <c r="Q113" i="14" s="1"/>
  <c r="O117" i="14"/>
  <c r="M117" i="14"/>
  <c r="P117" i="14" s="1"/>
  <c r="N125" i="14"/>
  <c r="M125" i="14"/>
  <c r="P125" i="14" s="1"/>
  <c r="Q125" i="14" s="1"/>
  <c r="P189" i="14"/>
  <c r="O195" i="14"/>
  <c r="M195" i="14"/>
  <c r="P195" i="14" s="1"/>
  <c r="N214" i="14"/>
  <c r="J214" i="14"/>
  <c r="Q15" i="14"/>
  <c r="O16" i="14"/>
  <c r="M16" i="14"/>
  <c r="P16" i="14" s="1"/>
  <c r="N53" i="14"/>
  <c r="O67" i="14"/>
  <c r="M67" i="14"/>
  <c r="P67" i="14" s="1"/>
  <c r="Q77" i="14"/>
  <c r="N116" i="14"/>
  <c r="M116" i="14"/>
  <c r="P116" i="14" s="1"/>
  <c r="Q116" i="14" s="1"/>
  <c r="P129" i="14"/>
  <c r="Q139" i="14"/>
  <c r="J145" i="14"/>
  <c r="O145" i="14"/>
  <c r="Q186" i="14"/>
  <c r="J11" i="14"/>
  <c r="N16" i="14"/>
  <c r="J16" i="14"/>
  <c r="Q16" i="14" s="1"/>
  <c r="M19" i="14"/>
  <c r="P19" i="14" s="1"/>
  <c r="Q19" i="14" s="1"/>
  <c r="N19" i="14"/>
  <c r="O21" i="14"/>
  <c r="M21" i="14"/>
  <c r="P21" i="14" s="1"/>
  <c r="M22" i="14"/>
  <c r="P22" i="14" s="1"/>
  <c r="Q22" i="14" s="1"/>
  <c r="N22" i="14"/>
  <c r="Q27" i="14"/>
  <c r="Q33" i="14"/>
  <c r="M39" i="14"/>
  <c r="P39" i="14" s="1"/>
  <c r="N39" i="14"/>
  <c r="O46" i="14"/>
  <c r="M46" i="14"/>
  <c r="P46" i="14" s="1"/>
  <c r="M59" i="14"/>
  <c r="P59" i="14" s="1"/>
  <c r="N59" i="14"/>
  <c r="N67" i="14"/>
  <c r="J67" i="14"/>
  <c r="Q67" i="14" s="1"/>
  <c r="I75" i="14"/>
  <c r="O88" i="14"/>
  <c r="O75" i="14" s="1"/>
  <c r="M88" i="14"/>
  <c r="P88" i="14" s="1"/>
  <c r="O92" i="14"/>
  <c r="M92" i="14"/>
  <c r="P92" i="14" s="1"/>
  <c r="J99" i="14"/>
  <c r="Q99" i="14" s="1"/>
  <c r="O99" i="14"/>
  <c r="P99" i="14"/>
  <c r="Q107" i="14"/>
  <c r="M126" i="14"/>
  <c r="P126" i="14" s="1"/>
  <c r="Q126" i="14" s="1"/>
  <c r="N126" i="14"/>
  <c r="J131" i="14"/>
  <c r="O131" i="14"/>
  <c r="P131" i="14"/>
  <c r="N143" i="14"/>
  <c r="M143" i="14"/>
  <c r="P143" i="14" s="1"/>
  <c r="Q143" i="14" s="1"/>
  <c r="M166" i="14"/>
  <c r="P166" i="14" s="1"/>
  <c r="N166" i="14"/>
  <c r="O182" i="14"/>
  <c r="Q191" i="14"/>
  <c r="N222" i="14"/>
  <c r="J222" i="14"/>
  <c r="P222" i="14"/>
  <c r="M233" i="14"/>
  <c r="P233" i="14" s="1"/>
  <c r="Q233" i="14" s="1"/>
  <c r="N233" i="14"/>
  <c r="M240" i="14"/>
  <c r="P240" i="14" s="1"/>
  <c r="Q240" i="14" s="1"/>
  <c r="N240" i="14"/>
  <c r="N257" i="14"/>
  <c r="J257" i="14"/>
  <c r="O257" i="14"/>
  <c r="O258" i="14"/>
  <c r="M258" i="14"/>
  <c r="P258" i="14" s="1"/>
  <c r="P29" i="14"/>
  <c r="N40" i="14"/>
  <c r="J40" i="14"/>
  <c r="Q40" i="14" s="1"/>
  <c r="M43" i="14"/>
  <c r="P43" i="14" s="1"/>
  <c r="N43" i="14"/>
  <c r="N47" i="14"/>
  <c r="O53" i="14"/>
  <c r="M53" i="14"/>
  <c r="P53" i="14" s="1"/>
  <c r="Q53" i="14" s="1"/>
  <c r="N56" i="14"/>
  <c r="O70" i="14"/>
  <c r="N89" i="14"/>
  <c r="J162" i="14"/>
  <c r="Q162" i="14" s="1"/>
  <c r="N162" i="14"/>
  <c r="M163" i="14"/>
  <c r="P163" i="14" s="1"/>
  <c r="N163" i="14"/>
  <c r="N189" i="14"/>
  <c r="J189" i="14"/>
  <c r="O266" i="14"/>
  <c r="M266" i="14"/>
  <c r="P266" i="14" s="1"/>
  <c r="M28" i="14"/>
  <c r="P28" i="14" s="1"/>
  <c r="Q28" i="14" s="1"/>
  <c r="N28" i="14"/>
  <c r="M60" i="14"/>
  <c r="P60" i="14" s="1"/>
  <c r="Q60" i="14" s="1"/>
  <c r="N60" i="14"/>
  <c r="N74" i="14"/>
  <c r="J74" i="14"/>
  <c r="Q74" i="14" s="1"/>
  <c r="N76" i="14"/>
  <c r="M76" i="14"/>
  <c r="P76" i="14" s="1"/>
  <c r="Q76" i="14" s="1"/>
  <c r="M77" i="14"/>
  <c r="P77" i="14" s="1"/>
  <c r="Q80" i="14"/>
  <c r="N81" i="14"/>
  <c r="M81" i="14"/>
  <c r="P81" i="14" s="1"/>
  <c r="N85" i="14"/>
  <c r="M85" i="14"/>
  <c r="P85" i="14" s="1"/>
  <c r="Q85" i="14" s="1"/>
  <c r="J97" i="14"/>
  <c r="O97" i="14"/>
  <c r="P97" i="14"/>
  <c r="N104" i="14"/>
  <c r="M104" i="14"/>
  <c r="P104" i="14" s="1"/>
  <c r="Q104" i="14" s="1"/>
  <c r="M107" i="14"/>
  <c r="P107" i="14" s="1"/>
  <c r="O107" i="14"/>
  <c r="Q109" i="14"/>
  <c r="Q117" i="14"/>
  <c r="J129" i="14"/>
  <c r="O129" i="14"/>
  <c r="N136" i="14"/>
  <c r="M136" i="14"/>
  <c r="P136" i="14" s="1"/>
  <c r="Q136" i="14" s="1"/>
  <c r="P139" i="14"/>
  <c r="P145" i="14"/>
  <c r="M155" i="14"/>
  <c r="P155" i="14" s="1"/>
  <c r="N155" i="14"/>
  <c r="M198" i="14"/>
  <c r="P198" i="14" s="1"/>
  <c r="N198" i="14"/>
  <c r="M212" i="14"/>
  <c r="P212" i="14" s="1"/>
  <c r="Q212" i="14" s="1"/>
  <c r="N212" i="14"/>
  <c r="N235" i="14"/>
  <c r="I246" i="14"/>
  <c r="I268" i="14" s="1"/>
  <c r="J259" i="14"/>
  <c r="Q12" i="14"/>
  <c r="M13" i="14"/>
  <c r="P13" i="14" s="1"/>
  <c r="Q13" i="14" s="1"/>
  <c r="N13" i="14"/>
  <c r="N17" i="14"/>
  <c r="N11" i="14" s="1"/>
  <c r="O22" i="14"/>
  <c r="O23" i="14"/>
  <c r="M23" i="14"/>
  <c r="P23" i="14" s="1"/>
  <c r="N26" i="14"/>
  <c r="O29" i="14"/>
  <c r="Q32" i="14"/>
  <c r="Q43" i="14"/>
  <c r="N46" i="14"/>
  <c r="J46" i="14"/>
  <c r="O47" i="14"/>
  <c r="M49" i="14"/>
  <c r="P49" i="14" s="1"/>
  <c r="Q49" i="14" s="1"/>
  <c r="N49" i="14"/>
  <c r="O51" i="14"/>
  <c r="M51" i="14"/>
  <c r="M52" i="14"/>
  <c r="P52" i="14" s="1"/>
  <c r="Q52" i="14" s="1"/>
  <c r="N52" i="14"/>
  <c r="O56" i="14"/>
  <c r="Q57" i="14"/>
  <c r="N61" i="14"/>
  <c r="J61" i="14"/>
  <c r="Q61" i="14" s="1"/>
  <c r="M64" i="14"/>
  <c r="P64" i="14" s="1"/>
  <c r="Q64" i="14" s="1"/>
  <c r="N64" i="14"/>
  <c r="N68" i="14"/>
  <c r="M73" i="14"/>
  <c r="P73" i="14" s="1"/>
  <c r="N73" i="14"/>
  <c r="N70" i="14" s="1"/>
  <c r="N84" i="14"/>
  <c r="M84" i="14"/>
  <c r="P84" i="14" s="1"/>
  <c r="Q84" i="14" s="1"/>
  <c r="M86" i="14"/>
  <c r="P86" i="14" s="1"/>
  <c r="Q86" i="14" s="1"/>
  <c r="N86" i="14"/>
  <c r="N88" i="14"/>
  <c r="J88" i="14"/>
  <c r="O89" i="14"/>
  <c r="M91" i="14"/>
  <c r="P91" i="14" s="1"/>
  <c r="Q91" i="14" s="1"/>
  <c r="N91" i="14"/>
  <c r="J92" i="14"/>
  <c r="N92" i="14"/>
  <c r="M93" i="14"/>
  <c r="P93" i="14" s="1"/>
  <c r="N93" i="14"/>
  <c r="N103" i="14"/>
  <c r="M103" i="14"/>
  <c r="P103" i="14" s="1"/>
  <c r="Q103" i="14" s="1"/>
  <c r="N135" i="14"/>
  <c r="M135" i="14"/>
  <c r="P135" i="14" s="1"/>
  <c r="Q135" i="14" s="1"/>
  <c r="J172" i="14"/>
  <c r="P172" i="14"/>
  <c r="N172" i="14"/>
  <c r="M180" i="14"/>
  <c r="P180" i="14" s="1"/>
  <c r="N180" i="14"/>
  <c r="Q190" i="14"/>
  <c r="J207" i="14"/>
  <c r="O207" i="14"/>
  <c r="P207" i="14"/>
  <c r="Q224" i="14"/>
  <c r="P245" i="14"/>
  <c r="Q245" i="14" s="1"/>
  <c r="N111" i="14"/>
  <c r="M111" i="14"/>
  <c r="P111" i="14" s="1"/>
  <c r="Q111" i="14" s="1"/>
  <c r="Q120" i="14"/>
  <c r="P137" i="14"/>
  <c r="O158" i="14"/>
  <c r="M158" i="14"/>
  <c r="P158" i="14" s="1"/>
  <c r="O173" i="14"/>
  <c r="M173" i="14"/>
  <c r="P173" i="14" s="1"/>
  <c r="Q179" i="14"/>
  <c r="Q185" i="14"/>
  <c r="N195" i="14"/>
  <c r="J195" i="14"/>
  <c r="Q195" i="14" s="1"/>
  <c r="N203" i="14"/>
  <c r="M203" i="14"/>
  <c r="P203" i="14" s="1"/>
  <c r="Q203" i="14" s="1"/>
  <c r="N211" i="14"/>
  <c r="M211" i="14"/>
  <c r="P211" i="14" s="1"/>
  <c r="Q211" i="14" s="1"/>
  <c r="N216" i="14"/>
  <c r="M225" i="14"/>
  <c r="P225" i="14" s="1"/>
  <c r="Q225" i="14" s="1"/>
  <c r="N225" i="14"/>
  <c r="M251" i="14"/>
  <c r="P251" i="14" s="1"/>
  <c r="Q251" i="14" s="1"/>
  <c r="N251" i="14"/>
  <c r="M260" i="14"/>
  <c r="P260" i="14" s="1"/>
  <c r="N260" i="14"/>
  <c r="N259" i="14" s="1"/>
  <c r="O12" i="14"/>
  <c r="O11" i="14" s="1"/>
  <c r="M12" i="14"/>
  <c r="P12" i="14" s="1"/>
  <c r="O18" i="14"/>
  <c r="N21" i="14"/>
  <c r="J21" i="14"/>
  <c r="Q24" i="14"/>
  <c r="Q25" i="14"/>
  <c r="O28" i="14"/>
  <c r="O35" i="14"/>
  <c r="Q36" i="14"/>
  <c r="O38" i="14"/>
  <c r="Q39" i="14"/>
  <c r="M41" i="14"/>
  <c r="P41" i="14" s="1"/>
  <c r="Q41" i="14" s="1"/>
  <c r="N41" i="14"/>
  <c r="O42" i="14"/>
  <c r="M42" i="14"/>
  <c r="P42" i="14" s="1"/>
  <c r="Q42" i="14" s="1"/>
  <c r="O48" i="14"/>
  <c r="N51" i="14"/>
  <c r="J51" i="14"/>
  <c r="Q54" i="14"/>
  <c r="Q55" i="14"/>
  <c r="M62" i="14"/>
  <c r="P62" i="14" s="1"/>
  <c r="Q62" i="14" s="1"/>
  <c r="N62" i="14"/>
  <c r="O63" i="14"/>
  <c r="M63" i="14"/>
  <c r="P63" i="14" s="1"/>
  <c r="Q63" i="14" s="1"/>
  <c r="O69" i="14"/>
  <c r="O72" i="14"/>
  <c r="Q73" i="14"/>
  <c r="N79" i="14"/>
  <c r="M79" i="14"/>
  <c r="P79" i="14" s="1"/>
  <c r="Q79" i="14" s="1"/>
  <c r="O90" i="14"/>
  <c r="Q96" i="14"/>
  <c r="N97" i="14"/>
  <c r="O101" i="14"/>
  <c r="O105" i="14"/>
  <c r="N109" i="14"/>
  <c r="M115" i="14"/>
  <c r="P115" i="14" s="1"/>
  <c r="Q115" i="14" s="1"/>
  <c r="N119" i="14"/>
  <c r="M119" i="14"/>
  <c r="P119" i="14" s="1"/>
  <c r="Q119" i="14" s="1"/>
  <c r="Q128" i="14"/>
  <c r="N129" i="14"/>
  <c r="O133" i="14"/>
  <c r="O137" i="14"/>
  <c r="Q144" i="14"/>
  <c r="Q148" i="14"/>
  <c r="Q156" i="14"/>
  <c r="Q157" i="14"/>
  <c r="N158" i="14"/>
  <c r="J158" i="14"/>
  <c r="O159" i="14"/>
  <c r="O167" i="14"/>
  <c r="O165" i="14" s="1"/>
  <c r="M167" i="14"/>
  <c r="P167" i="14" s="1"/>
  <c r="O170" i="14"/>
  <c r="O171" i="14"/>
  <c r="O174" i="14"/>
  <c r="O175" i="14"/>
  <c r="M175" i="14"/>
  <c r="P175" i="14" s="1"/>
  <c r="N178" i="14"/>
  <c r="O181" i="14"/>
  <c r="Q184" i="14"/>
  <c r="M188" i="14"/>
  <c r="P188" i="14" s="1"/>
  <c r="Q188" i="14" s="1"/>
  <c r="N188" i="14"/>
  <c r="N196" i="14"/>
  <c r="O199" i="14"/>
  <c r="M199" i="14"/>
  <c r="P199" i="14" s="1"/>
  <c r="P209" i="14"/>
  <c r="Q209" i="14" s="1"/>
  <c r="O220" i="14"/>
  <c r="O218" i="14" s="1"/>
  <c r="M220" i="14"/>
  <c r="P220" i="14" s="1"/>
  <c r="N229" i="14"/>
  <c r="M231" i="14"/>
  <c r="P231" i="14" s="1"/>
  <c r="Q231" i="14" s="1"/>
  <c r="N231" i="14"/>
  <c r="N238" i="14"/>
  <c r="M238" i="14"/>
  <c r="P238" i="14" s="1"/>
  <c r="N250" i="14"/>
  <c r="I95" i="14"/>
  <c r="Q105" i="14"/>
  <c r="Q137" i="14"/>
  <c r="N140" i="14"/>
  <c r="M140" i="14"/>
  <c r="P140" i="14" s="1"/>
  <c r="Q140" i="14" s="1"/>
  <c r="N152" i="14"/>
  <c r="J152" i="14"/>
  <c r="Q152" i="14" s="1"/>
  <c r="M161" i="14"/>
  <c r="P161" i="14" s="1"/>
  <c r="Q161" i="14" s="1"/>
  <c r="N161" i="14"/>
  <c r="M174" i="14"/>
  <c r="P174" i="14" s="1"/>
  <c r="N174" i="14"/>
  <c r="N227" i="14"/>
  <c r="J227" i="14"/>
  <c r="Q227" i="14" s="1"/>
  <c r="N243" i="14"/>
  <c r="M243" i="14"/>
  <c r="P243" i="14" s="1"/>
  <c r="O250" i="14"/>
  <c r="M250" i="14"/>
  <c r="P250" i="14" s="1"/>
  <c r="Q250" i="14" s="1"/>
  <c r="M255" i="14"/>
  <c r="P255" i="14" s="1"/>
  <c r="N255" i="14"/>
  <c r="M17" i="14"/>
  <c r="P17" i="14" s="1"/>
  <c r="Q17" i="14" s="1"/>
  <c r="N18" i="14"/>
  <c r="J18" i="14"/>
  <c r="Q18" i="14" s="1"/>
  <c r="O27" i="14"/>
  <c r="M30" i="14"/>
  <c r="P30" i="14" s="1"/>
  <c r="Q30" i="14" s="1"/>
  <c r="N30" i="14"/>
  <c r="O31" i="14"/>
  <c r="M31" i="14"/>
  <c r="P31" i="14" s="1"/>
  <c r="O40" i="14"/>
  <c r="M47" i="14"/>
  <c r="P47" i="14" s="1"/>
  <c r="N48" i="14"/>
  <c r="J48" i="14"/>
  <c r="Q48" i="14" s="1"/>
  <c r="O57" i="14"/>
  <c r="Q59" i="14"/>
  <c r="O58" i="14"/>
  <c r="O61" i="14"/>
  <c r="M68" i="14"/>
  <c r="P68" i="14" s="1"/>
  <c r="Q68" i="14" s="1"/>
  <c r="N69" i="14"/>
  <c r="J69" i="14"/>
  <c r="Q69" i="14" s="1"/>
  <c r="O74" i="14"/>
  <c r="N77" i="14"/>
  <c r="Q81" i="14"/>
  <c r="P83" i="14"/>
  <c r="Q83" i="14" s="1"/>
  <c r="M89" i="14"/>
  <c r="P89" i="14" s="1"/>
  <c r="Q89" i="14" s="1"/>
  <c r="N90" i="14"/>
  <c r="J90" i="14"/>
  <c r="Q90" i="14" s="1"/>
  <c r="Q93" i="14"/>
  <c r="M101" i="14"/>
  <c r="P101" i="14" s="1"/>
  <c r="Q101" i="14" s="1"/>
  <c r="N102" i="14"/>
  <c r="N105" i="14"/>
  <c r="O109" i="14"/>
  <c r="N117" i="14"/>
  <c r="M121" i="14"/>
  <c r="P121" i="14" s="1"/>
  <c r="Q121" i="14" s="1"/>
  <c r="P123" i="14"/>
  <c r="Q123" i="14" s="1"/>
  <c r="M124" i="14"/>
  <c r="P124" i="14" s="1"/>
  <c r="Q124" i="14" s="1"/>
  <c r="N127" i="14"/>
  <c r="M127" i="14"/>
  <c r="P127" i="14" s="1"/>
  <c r="Q127" i="14" s="1"/>
  <c r="M133" i="14"/>
  <c r="P133" i="14" s="1"/>
  <c r="Q133" i="14" s="1"/>
  <c r="N134" i="14"/>
  <c r="N137" i="14"/>
  <c r="O139" i="14"/>
  <c r="N141" i="14"/>
  <c r="M141" i="14"/>
  <c r="P141" i="14" s="1"/>
  <c r="Q141" i="14" s="1"/>
  <c r="Q147" i="14"/>
  <c r="M151" i="14"/>
  <c r="P151" i="14" s="1"/>
  <c r="N151" i="14"/>
  <c r="Q155" i="14"/>
  <c r="Q159" i="14"/>
  <c r="N159" i="14"/>
  <c r="O162" i="14"/>
  <c r="M162" i="14"/>
  <c r="P162" i="14" s="1"/>
  <c r="Q166" i="14"/>
  <c r="J167" i="14"/>
  <c r="Q167" i="14" s="1"/>
  <c r="N167" i="14"/>
  <c r="M168" i="14"/>
  <c r="P168" i="14" s="1"/>
  <c r="N168" i="14"/>
  <c r="J170" i="14"/>
  <c r="Q170" i="14" s="1"/>
  <c r="N170" i="14"/>
  <c r="N171" i="14"/>
  <c r="J171" i="14"/>
  <c r="P171" i="14"/>
  <c r="Q174" i="14"/>
  <c r="Q175" i="14"/>
  <c r="N175" i="14"/>
  <c r="N181" i="14"/>
  <c r="J181" i="14"/>
  <c r="P181" i="14"/>
  <c r="M192" i="14"/>
  <c r="P192" i="14" s="1"/>
  <c r="Q192" i="14" s="1"/>
  <c r="N192" i="14"/>
  <c r="Q198" i="14"/>
  <c r="J199" i="14"/>
  <c r="Q199" i="14" s="1"/>
  <c r="N199" i="14"/>
  <c r="N202" i="14"/>
  <c r="M202" i="14"/>
  <c r="P202" i="14" s="1"/>
  <c r="Q202" i="14" s="1"/>
  <c r="M204" i="14"/>
  <c r="P204" i="14" s="1"/>
  <c r="Q204" i="14" s="1"/>
  <c r="N204" i="14"/>
  <c r="O214" i="14"/>
  <c r="J220" i="14"/>
  <c r="N220" i="14"/>
  <c r="Q221" i="14"/>
  <c r="N221" i="14"/>
  <c r="O231" i="14"/>
  <c r="O235" i="14"/>
  <c r="O245" i="14"/>
  <c r="M247" i="14"/>
  <c r="P247" i="14" s="1"/>
  <c r="N247" i="14"/>
  <c r="N252" i="14"/>
  <c r="J252" i="14"/>
  <c r="Q252" i="14" s="1"/>
  <c r="O259" i="14"/>
  <c r="Q261" i="14"/>
  <c r="Q262" i="14"/>
  <c r="N145" i="14"/>
  <c r="O150" i="14"/>
  <c r="Q151" i="14"/>
  <c r="M153" i="14"/>
  <c r="P153" i="14" s="1"/>
  <c r="Q153" i="14" s="1"/>
  <c r="N153" i="14"/>
  <c r="O154" i="14"/>
  <c r="M154" i="14"/>
  <c r="P154" i="14" s="1"/>
  <c r="Q154" i="14" s="1"/>
  <c r="N173" i="14"/>
  <c r="J173" i="14"/>
  <c r="Q176" i="14"/>
  <c r="Q177" i="14"/>
  <c r="O187" i="14"/>
  <c r="M190" i="14"/>
  <c r="P190" i="14" s="1"/>
  <c r="N190" i="14"/>
  <c r="O191" i="14"/>
  <c r="M191" i="14"/>
  <c r="P191" i="14" s="1"/>
  <c r="Q206" i="14"/>
  <c r="N207" i="14"/>
  <c r="O217" i="14"/>
  <c r="M217" i="14"/>
  <c r="P217" i="14" s="1"/>
  <c r="P221" i="14"/>
  <c r="Q223" i="14"/>
  <c r="O230" i="14"/>
  <c r="M230" i="14"/>
  <c r="P230" i="14" s="1"/>
  <c r="O232" i="14"/>
  <c r="M232" i="14"/>
  <c r="P232" i="14" s="1"/>
  <c r="Q232" i="14" s="1"/>
  <c r="O236" i="14"/>
  <c r="J243" i="14"/>
  <c r="O243" i="14"/>
  <c r="O237" i="14" s="1"/>
  <c r="M253" i="14"/>
  <c r="P253" i="14" s="1"/>
  <c r="Q253" i="14" s="1"/>
  <c r="N253" i="14"/>
  <c r="O254" i="14"/>
  <c r="M254" i="14"/>
  <c r="P254" i="14" s="1"/>
  <c r="Q254" i="14" s="1"/>
  <c r="N258" i="14"/>
  <c r="J258" i="14"/>
  <c r="Q258" i="14" s="1"/>
  <c r="J265" i="14"/>
  <c r="N265" i="14"/>
  <c r="N266" i="14"/>
  <c r="J266" i="14"/>
  <c r="Q266" i="14" s="1"/>
  <c r="O14" i="14"/>
  <c r="M15" i="14"/>
  <c r="P15" i="14" s="1"/>
  <c r="O25" i="14"/>
  <c r="M26" i="14"/>
  <c r="P26" i="14" s="1"/>
  <c r="Q26" i="14" s="1"/>
  <c r="O33" i="14"/>
  <c r="M34" i="14"/>
  <c r="P34" i="14" s="1"/>
  <c r="Q34" i="14" s="1"/>
  <c r="O44" i="14"/>
  <c r="M45" i="14"/>
  <c r="P45" i="14" s="1"/>
  <c r="Q45" i="14" s="1"/>
  <c r="O55" i="14"/>
  <c r="M56" i="14"/>
  <c r="P56" i="14" s="1"/>
  <c r="O65" i="14"/>
  <c r="M66" i="14"/>
  <c r="P66" i="14" s="1"/>
  <c r="Q66" i="14" s="1"/>
  <c r="M71" i="14"/>
  <c r="P71" i="14" s="1"/>
  <c r="N83" i="14"/>
  <c r="M87" i="14"/>
  <c r="P87" i="14" s="1"/>
  <c r="Q87" i="14" s="1"/>
  <c r="N99" i="14"/>
  <c r="N95" i="14" s="1"/>
  <c r="N107" i="14"/>
  <c r="N115" i="14"/>
  <c r="N123" i="14"/>
  <c r="N131" i="14"/>
  <c r="N139" i="14"/>
  <c r="O146" i="14"/>
  <c r="M146" i="14"/>
  <c r="P146" i="14" s="1"/>
  <c r="Q146" i="14" s="1"/>
  <c r="M150" i="14"/>
  <c r="P150" i="14" s="1"/>
  <c r="Q150" i="14" s="1"/>
  <c r="O152" i="14"/>
  <c r="M159" i="14"/>
  <c r="P159" i="14" s="1"/>
  <c r="N160" i="14"/>
  <c r="J160" i="14"/>
  <c r="Q160" i="14" s="1"/>
  <c r="M160" i="14"/>
  <c r="P160" i="14" s="1"/>
  <c r="Q163" i="14"/>
  <c r="Q164" i="14"/>
  <c r="Q168" i="14"/>
  <c r="Q169" i="14"/>
  <c r="O172" i="14"/>
  <c r="O179" i="14"/>
  <c r="Q180" i="14"/>
  <c r="M182" i="14"/>
  <c r="P182" i="14" s="1"/>
  <c r="Q182" i="14" s="1"/>
  <c r="N182" i="14"/>
  <c r="O183" i="14"/>
  <c r="M183" i="14"/>
  <c r="P183" i="14" s="1"/>
  <c r="Q183" i="14" s="1"/>
  <c r="M187" i="14"/>
  <c r="P187" i="14" s="1"/>
  <c r="Q187" i="14" s="1"/>
  <c r="O189" i="14"/>
  <c r="M196" i="14"/>
  <c r="P196" i="14" s="1"/>
  <c r="Q196" i="14" s="1"/>
  <c r="N197" i="14"/>
  <c r="J197" i="14"/>
  <c r="M197" i="14"/>
  <c r="P197" i="14" s="1"/>
  <c r="N205" i="14"/>
  <c r="M205" i="14"/>
  <c r="P205" i="14" s="1"/>
  <c r="Q205" i="14" s="1"/>
  <c r="Q213" i="14"/>
  <c r="N215" i="14"/>
  <c r="J215" i="14"/>
  <c r="M215" i="14"/>
  <c r="P215" i="14" s="1"/>
  <c r="O221" i="14"/>
  <c r="M223" i="14"/>
  <c r="P223" i="14" s="1"/>
  <c r="N223" i="14"/>
  <c r="O224" i="14"/>
  <c r="M224" i="14"/>
  <c r="P224" i="14" s="1"/>
  <c r="Q226" i="14"/>
  <c r="N228" i="14"/>
  <c r="J228" i="14"/>
  <c r="Q228" i="14" s="1"/>
  <c r="M228" i="14"/>
  <c r="P228" i="14" s="1"/>
  <c r="N232" i="14"/>
  <c r="M236" i="14"/>
  <c r="P236" i="14" s="1"/>
  <c r="Q236" i="14" s="1"/>
  <c r="N241" i="14"/>
  <c r="M241" i="14"/>
  <c r="P241" i="14" s="1"/>
  <c r="Q241" i="14" s="1"/>
  <c r="Q247" i="14"/>
  <c r="Q248" i="14"/>
  <c r="Q255" i="14"/>
  <c r="M267" i="14"/>
  <c r="P267" i="14" s="1"/>
  <c r="Q267" i="14" s="1"/>
  <c r="N267" i="14"/>
  <c r="O148" i="14"/>
  <c r="M149" i="14"/>
  <c r="P149" i="14" s="1"/>
  <c r="Q149" i="14" s="1"/>
  <c r="O156" i="14"/>
  <c r="M157" i="14"/>
  <c r="P157" i="14" s="1"/>
  <c r="O164" i="14"/>
  <c r="O169" i="14"/>
  <c r="M170" i="14"/>
  <c r="P170" i="14" s="1"/>
  <c r="O177" i="14"/>
  <c r="M178" i="14"/>
  <c r="P178" i="14" s="1"/>
  <c r="Q178" i="14" s="1"/>
  <c r="O185" i="14"/>
  <c r="M186" i="14"/>
  <c r="P186" i="14" s="1"/>
  <c r="O193" i="14"/>
  <c r="M194" i="14"/>
  <c r="P194" i="14" s="1"/>
  <c r="Q194" i="14" s="1"/>
  <c r="N201" i="14"/>
  <c r="N209" i="14"/>
  <c r="M216" i="14"/>
  <c r="P216" i="14" s="1"/>
  <c r="Q216" i="14" s="1"/>
  <c r="N217" i="14"/>
  <c r="J217" i="14"/>
  <c r="Q217" i="14" s="1"/>
  <c r="O222" i="14"/>
  <c r="M229" i="14"/>
  <c r="P229" i="14" s="1"/>
  <c r="Q229" i="14" s="1"/>
  <c r="N230" i="14"/>
  <c r="J230" i="14"/>
  <c r="Q230" i="14" s="1"/>
  <c r="Q234" i="14"/>
  <c r="Q239" i="14"/>
  <c r="O252" i="14"/>
  <c r="O246" i="14" s="1"/>
  <c r="Q264" i="14"/>
  <c r="O213" i="14"/>
  <c r="M214" i="14"/>
  <c r="P214" i="14" s="1"/>
  <c r="M219" i="14"/>
  <c r="P219" i="14" s="1"/>
  <c r="P218" i="14" s="1"/>
  <c r="O226" i="14"/>
  <c r="M227" i="14"/>
  <c r="P227" i="14" s="1"/>
  <c r="O234" i="14"/>
  <c r="M235" i="14"/>
  <c r="P235" i="14" s="1"/>
  <c r="Q235" i="14" s="1"/>
  <c r="O248" i="14"/>
  <c r="M249" i="14"/>
  <c r="P249" i="14" s="1"/>
  <c r="Q249" i="14" s="1"/>
  <c r="O256" i="14"/>
  <c r="M257" i="14"/>
  <c r="P257" i="14" s="1"/>
  <c r="O261" i="14"/>
  <c r="M262" i="14"/>
  <c r="P262" i="14" s="1"/>
  <c r="O264" i="14"/>
  <c r="O263" i="14" s="1"/>
  <c r="M265" i="14"/>
  <c r="P265" i="14" s="1"/>
  <c r="P263" i="14" s="1"/>
  <c r="O37" i="12"/>
  <c r="Q102" i="10"/>
  <c r="Q142" i="10"/>
  <c r="N35" i="12"/>
  <c r="M35" i="12"/>
  <c r="P35" i="12" s="1"/>
  <c r="Q35" i="12" s="1"/>
  <c r="N93" i="12"/>
  <c r="M93" i="12"/>
  <c r="P93" i="12" s="1"/>
  <c r="Q93" i="12" s="1"/>
  <c r="N180" i="12"/>
  <c r="M180" i="12"/>
  <c r="P180" i="12" s="1"/>
  <c r="M231" i="12"/>
  <c r="P231" i="12" s="1"/>
  <c r="N231" i="12"/>
  <c r="M31" i="4"/>
  <c r="P31" i="4" s="1"/>
  <c r="Q31" i="4" s="1"/>
  <c r="M51" i="4"/>
  <c r="P51" i="4" s="1"/>
  <c r="Q51" i="4" s="1"/>
  <c r="M207" i="4"/>
  <c r="P207" i="4" s="1"/>
  <c r="M225" i="4"/>
  <c r="P225" i="4" s="1"/>
  <c r="Q225" i="4" s="1"/>
  <c r="M169" i="6"/>
  <c r="M52" i="8"/>
  <c r="P52" i="8" s="1"/>
  <c r="M63" i="8"/>
  <c r="P63" i="8" s="1"/>
  <c r="M84" i="8"/>
  <c r="P84" i="8" s="1"/>
  <c r="M102" i="8"/>
  <c r="P102" i="8" s="1"/>
  <c r="Q102" i="8" s="1"/>
  <c r="M152" i="8"/>
  <c r="P152" i="8" s="1"/>
  <c r="Q152" i="8" s="1"/>
  <c r="M162" i="8"/>
  <c r="P162" i="8" s="1"/>
  <c r="Q162" i="8" s="1"/>
  <c r="M223" i="8"/>
  <c r="P223" i="8" s="1"/>
  <c r="M12" i="10"/>
  <c r="P12" i="10" s="1"/>
  <c r="N14" i="10"/>
  <c r="M24" i="10"/>
  <c r="P24" i="10" s="1"/>
  <c r="M25" i="10"/>
  <c r="P25" i="10" s="1"/>
  <c r="M43" i="10"/>
  <c r="P43" i="10" s="1"/>
  <c r="M71" i="10"/>
  <c r="P71" i="10" s="1"/>
  <c r="M100" i="10"/>
  <c r="P100" i="10" s="1"/>
  <c r="M120" i="10"/>
  <c r="P120" i="10" s="1"/>
  <c r="Q120" i="10" s="1"/>
  <c r="M124" i="10"/>
  <c r="P124" i="10" s="1"/>
  <c r="Q124" i="10" s="1"/>
  <c r="Q126" i="10"/>
  <c r="M154" i="10"/>
  <c r="P154" i="10" s="1"/>
  <c r="M225" i="10"/>
  <c r="P225" i="10" s="1"/>
  <c r="N225" i="10"/>
  <c r="M235" i="10"/>
  <c r="P235" i="10" s="1"/>
  <c r="N244" i="10"/>
  <c r="M244" i="10"/>
  <c r="P244" i="10" s="1"/>
  <c r="Q244" i="10" s="1"/>
  <c r="N267" i="10"/>
  <c r="M267" i="10"/>
  <c r="P267" i="10" s="1"/>
  <c r="Q267" i="10" s="1"/>
  <c r="N74" i="12"/>
  <c r="M74" i="12"/>
  <c r="P74" i="12" s="1"/>
  <c r="Q74" i="12" s="1"/>
  <c r="M84" i="12"/>
  <c r="P84" i="12" s="1"/>
  <c r="N84" i="12"/>
  <c r="M116" i="12"/>
  <c r="P116" i="12" s="1"/>
  <c r="N132" i="12"/>
  <c r="M132" i="12"/>
  <c r="P132" i="12" s="1"/>
  <c r="M182" i="12"/>
  <c r="P182" i="12" s="1"/>
  <c r="N190" i="12"/>
  <c r="M190" i="12"/>
  <c r="P190" i="12" s="1"/>
  <c r="M227" i="12"/>
  <c r="P227" i="12" s="1"/>
  <c r="N227" i="12"/>
  <c r="N239" i="12"/>
  <c r="M239" i="12"/>
  <c r="P239" i="12" s="1"/>
  <c r="Q239" i="12" s="1"/>
  <c r="O244" i="12"/>
  <c r="M244" i="12"/>
  <c r="P244" i="12" s="1"/>
  <c r="Q244" i="12" s="1"/>
  <c r="N267" i="12"/>
  <c r="M267" i="12"/>
  <c r="P267" i="12" s="1"/>
  <c r="Q267" i="12" s="1"/>
  <c r="Q158" i="10"/>
  <c r="M25" i="6"/>
  <c r="P25" i="6" s="1"/>
  <c r="Q25" i="6" s="1"/>
  <c r="M113" i="6"/>
  <c r="P113" i="6" s="1"/>
  <c r="Q113" i="6" s="1"/>
  <c r="M129" i="6"/>
  <c r="P129" i="6" s="1"/>
  <c r="Q129" i="6" s="1"/>
  <c r="M145" i="6"/>
  <c r="P145" i="6" s="1"/>
  <c r="Q145" i="6" s="1"/>
  <c r="M161" i="6"/>
  <c r="P161" i="6" s="1"/>
  <c r="Q161" i="6" s="1"/>
  <c r="N262" i="6"/>
  <c r="N61" i="8"/>
  <c r="N74" i="8"/>
  <c r="M140" i="8"/>
  <c r="P140" i="8" s="1"/>
  <c r="Q140" i="8" s="1"/>
  <c r="Q47" i="10"/>
  <c r="N48" i="10"/>
  <c r="M79" i="10"/>
  <c r="P79" i="10" s="1"/>
  <c r="Q79" i="10" s="1"/>
  <c r="M110" i="10"/>
  <c r="P110" i="10" s="1"/>
  <c r="M152" i="10"/>
  <c r="P152" i="10" s="1"/>
  <c r="Q152" i="10" s="1"/>
  <c r="O11" i="12"/>
  <c r="N38" i="12"/>
  <c r="M38" i="12"/>
  <c r="P38" i="12" s="1"/>
  <c r="M76" i="12"/>
  <c r="P76" i="12" s="1"/>
  <c r="Q76" i="12" s="1"/>
  <c r="N76" i="12"/>
  <c r="N114" i="12"/>
  <c r="M114" i="12"/>
  <c r="P114" i="12" s="1"/>
  <c r="N178" i="12"/>
  <c r="M178" i="12"/>
  <c r="P178" i="12" s="1"/>
  <c r="Q178" i="12" s="1"/>
  <c r="N202" i="12"/>
  <c r="M202" i="12"/>
  <c r="P202" i="12" s="1"/>
  <c r="Q202" i="12" s="1"/>
  <c r="N206" i="12"/>
  <c r="M206" i="12"/>
  <c r="P206" i="12" s="1"/>
  <c r="Q206" i="12" s="1"/>
  <c r="M223" i="12"/>
  <c r="P223" i="12" s="1"/>
  <c r="N223" i="12"/>
  <c r="Q207" i="4"/>
  <c r="N16" i="12"/>
  <c r="M16" i="12"/>
  <c r="P16" i="12" s="1"/>
  <c r="Q16" i="12" s="1"/>
  <c r="Q119" i="2"/>
  <c r="M34" i="4"/>
  <c r="P34" i="4" s="1"/>
  <c r="M80" i="4"/>
  <c r="P80" i="4" s="1"/>
  <c r="Q80" i="4" s="1"/>
  <c r="M102" i="4"/>
  <c r="M118" i="4"/>
  <c r="M184" i="4"/>
  <c r="Q227" i="4"/>
  <c r="M247" i="4"/>
  <c r="P247" i="4" s="1"/>
  <c r="Q247" i="4" s="1"/>
  <c r="O263" i="4"/>
  <c r="M33" i="8"/>
  <c r="P33" i="8" s="1"/>
  <c r="Q40" i="8"/>
  <c r="M44" i="8"/>
  <c r="P44" i="8" s="1"/>
  <c r="M56" i="8"/>
  <c r="P56" i="8" s="1"/>
  <c r="N69" i="8"/>
  <c r="M76" i="8"/>
  <c r="P76" i="8" s="1"/>
  <c r="Q76" i="8" s="1"/>
  <c r="Q107" i="8"/>
  <c r="M107" i="8"/>
  <c r="P107" i="8" s="1"/>
  <c r="M134" i="8"/>
  <c r="P134" i="8" s="1"/>
  <c r="Q134" i="8" s="1"/>
  <c r="M207" i="8"/>
  <c r="P207" i="8" s="1"/>
  <c r="M242" i="8"/>
  <c r="P242" i="8" s="1"/>
  <c r="Q242" i="8" s="1"/>
  <c r="M13" i="10"/>
  <c r="P13" i="10" s="1"/>
  <c r="M42" i="10"/>
  <c r="P42" i="10" s="1"/>
  <c r="Q43" i="10"/>
  <c r="N44" i="10"/>
  <c r="M45" i="10"/>
  <c r="P45" i="10" s="1"/>
  <c r="M54" i="10"/>
  <c r="P54" i="10" s="1"/>
  <c r="Q110" i="10"/>
  <c r="M122" i="10"/>
  <c r="P122" i="10" s="1"/>
  <c r="M136" i="10"/>
  <c r="P136" i="10" s="1"/>
  <c r="Q136" i="10" s="1"/>
  <c r="N203" i="10"/>
  <c r="M203" i="10"/>
  <c r="P203" i="10" s="1"/>
  <c r="M254" i="10"/>
  <c r="P254" i="10" s="1"/>
  <c r="M262" i="10"/>
  <c r="P262" i="10" s="1"/>
  <c r="N262" i="10"/>
  <c r="M14" i="12"/>
  <c r="P14" i="12" s="1"/>
  <c r="Q14" i="12" s="1"/>
  <c r="N27" i="12"/>
  <c r="M27" i="12"/>
  <c r="P27" i="12" s="1"/>
  <c r="Q27" i="12" s="1"/>
  <c r="M33" i="12"/>
  <c r="P33" i="12" s="1"/>
  <c r="Q33" i="12" s="1"/>
  <c r="N40" i="12"/>
  <c r="N46" i="12"/>
  <c r="M46" i="12"/>
  <c r="P46" i="12" s="1"/>
  <c r="Q46" i="12" s="1"/>
  <c r="N51" i="12"/>
  <c r="M51" i="12"/>
  <c r="R59" i="12" s="1"/>
  <c r="N63" i="12"/>
  <c r="M63" i="12"/>
  <c r="P63" i="12" s="1"/>
  <c r="Q63" i="12" s="1"/>
  <c r="N106" i="12"/>
  <c r="M106" i="12"/>
  <c r="P106" i="12" s="1"/>
  <c r="M155" i="12"/>
  <c r="P155" i="12" s="1"/>
  <c r="N155" i="12"/>
  <c r="O192" i="12"/>
  <c r="M192" i="12"/>
  <c r="P192" i="12" s="1"/>
  <c r="Q198" i="12"/>
  <c r="M211" i="12"/>
  <c r="P211" i="12" s="1"/>
  <c r="N211" i="12"/>
  <c r="M235" i="12"/>
  <c r="P235" i="12" s="1"/>
  <c r="N235" i="12"/>
  <c r="M262" i="12"/>
  <c r="P262" i="12" s="1"/>
  <c r="N262" i="12"/>
  <c r="M57" i="12"/>
  <c r="P57" i="12" s="1"/>
  <c r="Q57" i="12" s="1"/>
  <c r="M61" i="12"/>
  <c r="P61" i="12" s="1"/>
  <c r="Q61" i="12" s="1"/>
  <c r="Q67" i="12"/>
  <c r="Q69" i="12"/>
  <c r="M72" i="12"/>
  <c r="P72" i="12" s="1"/>
  <c r="Q72" i="12" s="1"/>
  <c r="Q80" i="12"/>
  <c r="M82" i="12"/>
  <c r="P82" i="12" s="1"/>
  <c r="M131" i="12"/>
  <c r="P131" i="12" s="1"/>
  <c r="Q131" i="12" s="1"/>
  <c r="Q164" i="12"/>
  <c r="M176" i="12"/>
  <c r="P176" i="12" s="1"/>
  <c r="Q176" i="12" s="1"/>
  <c r="Q196" i="12"/>
  <c r="M213" i="12"/>
  <c r="P213" i="12" s="1"/>
  <c r="M217" i="12"/>
  <c r="P217" i="12" s="1"/>
  <c r="Q217" i="12" s="1"/>
  <c r="M233" i="10"/>
  <c r="P233" i="10" s="1"/>
  <c r="Q233" i="10" s="1"/>
  <c r="O50" i="12"/>
  <c r="Q116" i="12"/>
  <c r="M123" i="12"/>
  <c r="P123" i="12" s="1"/>
  <c r="M147" i="12"/>
  <c r="P147" i="12" s="1"/>
  <c r="Q147" i="12" s="1"/>
  <c r="Q182" i="12"/>
  <c r="Q204" i="12"/>
  <c r="M254" i="12"/>
  <c r="P254" i="12" s="1"/>
  <c r="M260" i="12"/>
  <c r="P260" i="12" s="1"/>
  <c r="M265" i="12"/>
  <c r="P265" i="12" s="1"/>
  <c r="M196" i="10"/>
  <c r="P196" i="10" s="1"/>
  <c r="M229" i="10"/>
  <c r="P229" i="10" s="1"/>
  <c r="Q229" i="10" s="1"/>
  <c r="M265" i="10"/>
  <c r="P265" i="10" s="1"/>
  <c r="O70" i="12"/>
  <c r="M78" i="12"/>
  <c r="P78" i="12" s="1"/>
  <c r="Q84" i="12"/>
  <c r="M86" i="12"/>
  <c r="P86" i="12" s="1"/>
  <c r="M89" i="12"/>
  <c r="P89" i="12" s="1"/>
  <c r="Q89" i="12" s="1"/>
  <c r="Q106" i="12"/>
  <c r="Q114" i="12"/>
  <c r="Q132" i="12"/>
  <c r="M139" i="12"/>
  <c r="P139" i="12" s="1"/>
  <c r="M163" i="12"/>
  <c r="P163" i="12" s="1"/>
  <c r="Q163" i="12" s="1"/>
  <c r="M168" i="12"/>
  <c r="P168" i="12" s="1"/>
  <c r="Q168" i="12" s="1"/>
  <c r="N176" i="12"/>
  <c r="Q180" i="12"/>
  <c r="M188" i="12"/>
  <c r="P188" i="12" s="1"/>
  <c r="Q188" i="12" s="1"/>
  <c r="Q190" i="12"/>
  <c r="Q211" i="12"/>
  <c r="N213" i="12"/>
  <c r="N217" i="12"/>
  <c r="M219" i="12"/>
  <c r="P219" i="12" s="1"/>
  <c r="Q223" i="12"/>
  <c r="M226" i="12"/>
  <c r="P226" i="12" s="1"/>
  <c r="Q231" i="12"/>
  <c r="M234" i="12"/>
  <c r="P234" i="12" s="1"/>
  <c r="M247" i="12"/>
  <c r="P247" i="12" s="1"/>
  <c r="N249" i="12"/>
  <c r="M251" i="12"/>
  <c r="P251" i="12" s="1"/>
  <c r="Q251" i="12" s="1"/>
  <c r="N253" i="12"/>
  <c r="M255" i="12"/>
  <c r="P255" i="12" s="1"/>
  <c r="N257" i="12"/>
  <c r="Q21" i="12"/>
  <c r="Q12" i="12"/>
  <c r="N20" i="12"/>
  <c r="N37" i="12"/>
  <c r="N50" i="12"/>
  <c r="J11" i="12"/>
  <c r="N11" i="12"/>
  <c r="J37" i="12"/>
  <c r="J50" i="12"/>
  <c r="J20" i="12"/>
  <c r="Q38" i="12"/>
  <c r="J58" i="12"/>
  <c r="N83" i="12"/>
  <c r="J83" i="12"/>
  <c r="Q83" i="12" s="1"/>
  <c r="N96" i="12"/>
  <c r="J96" i="12"/>
  <c r="N102" i="12"/>
  <c r="J102" i="12"/>
  <c r="M103" i="12"/>
  <c r="P103" i="12" s="1"/>
  <c r="N103" i="12"/>
  <c r="M105" i="12"/>
  <c r="P105" i="12" s="1"/>
  <c r="N105" i="12"/>
  <c r="P126" i="12"/>
  <c r="O136" i="12"/>
  <c r="M136" i="12"/>
  <c r="P136" i="12" s="1"/>
  <c r="N142" i="12"/>
  <c r="J142" i="12"/>
  <c r="P142" i="12"/>
  <c r="P158" i="12"/>
  <c r="N183" i="12"/>
  <c r="M183" i="12"/>
  <c r="P183" i="12" s="1"/>
  <c r="I95" i="12"/>
  <c r="Q108" i="12"/>
  <c r="O112" i="12"/>
  <c r="M112" i="12"/>
  <c r="P112" i="12" s="1"/>
  <c r="N133" i="12"/>
  <c r="N136" i="12"/>
  <c r="J136" i="12"/>
  <c r="Q136" i="12" s="1"/>
  <c r="Q169" i="12"/>
  <c r="O173" i="12"/>
  <c r="M173" i="12"/>
  <c r="P173" i="12" s="1"/>
  <c r="M207" i="12"/>
  <c r="P207" i="12" s="1"/>
  <c r="N207" i="12"/>
  <c r="Q219" i="12"/>
  <c r="N252" i="12"/>
  <c r="J252" i="12"/>
  <c r="Q260" i="12"/>
  <c r="N261" i="12"/>
  <c r="J261" i="12"/>
  <c r="M13" i="12"/>
  <c r="P13" i="12" s="1"/>
  <c r="Q13" i="12" s="1"/>
  <c r="M15" i="12"/>
  <c r="P15" i="12" s="1"/>
  <c r="Q15" i="12" s="1"/>
  <c r="M17" i="12"/>
  <c r="P17" i="12" s="1"/>
  <c r="Q17" i="12" s="1"/>
  <c r="M19" i="12"/>
  <c r="P19" i="12" s="1"/>
  <c r="Q19" i="12" s="1"/>
  <c r="M22" i="12"/>
  <c r="P22" i="12" s="1"/>
  <c r="Q22" i="12" s="1"/>
  <c r="M24" i="12"/>
  <c r="P24" i="12" s="1"/>
  <c r="Q24" i="12" s="1"/>
  <c r="M26" i="12"/>
  <c r="P26" i="12" s="1"/>
  <c r="Q26" i="12" s="1"/>
  <c r="M28" i="12"/>
  <c r="P28" i="12" s="1"/>
  <c r="Q28" i="12" s="1"/>
  <c r="M30" i="12"/>
  <c r="P30" i="12" s="1"/>
  <c r="Q30" i="12" s="1"/>
  <c r="M32" i="12"/>
  <c r="P32" i="12" s="1"/>
  <c r="Q32" i="12" s="1"/>
  <c r="M34" i="12"/>
  <c r="P34" i="12" s="1"/>
  <c r="Q34" i="12" s="1"/>
  <c r="M36" i="12"/>
  <c r="P36" i="12" s="1"/>
  <c r="Q36" i="12" s="1"/>
  <c r="M39" i="12"/>
  <c r="P39" i="12" s="1"/>
  <c r="Q39" i="12" s="1"/>
  <c r="M41" i="12"/>
  <c r="P41" i="12" s="1"/>
  <c r="Q41" i="12" s="1"/>
  <c r="M43" i="12"/>
  <c r="P43" i="12" s="1"/>
  <c r="Q43" i="12" s="1"/>
  <c r="M45" i="12"/>
  <c r="P45" i="12" s="1"/>
  <c r="Q45" i="12" s="1"/>
  <c r="M47" i="12"/>
  <c r="P47" i="12" s="1"/>
  <c r="Q47" i="12" s="1"/>
  <c r="M49" i="12"/>
  <c r="P49" i="12" s="1"/>
  <c r="Q49" i="12" s="1"/>
  <c r="M52" i="12"/>
  <c r="P52" i="12" s="1"/>
  <c r="Q52" i="12" s="1"/>
  <c r="M54" i="12"/>
  <c r="P54" i="12" s="1"/>
  <c r="Q54" i="12" s="1"/>
  <c r="M56" i="12"/>
  <c r="P56" i="12" s="1"/>
  <c r="Q56" i="12" s="1"/>
  <c r="M59" i="12"/>
  <c r="P59" i="12" s="1"/>
  <c r="M60" i="12"/>
  <c r="P60" i="12" s="1"/>
  <c r="Q60" i="12" s="1"/>
  <c r="M62" i="12"/>
  <c r="P62" i="12" s="1"/>
  <c r="Q62" i="12" s="1"/>
  <c r="M64" i="12"/>
  <c r="P64" i="12" s="1"/>
  <c r="Q64" i="12" s="1"/>
  <c r="M66" i="12"/>
  <c r="P66" i="12" s="1"/>
  <c r="Q66" i="12" s="1"/>
  <c r="N68" i="12"/>
  <c r="N58" i="12" s="1"/>
  <c r="M68" i="12"/>
  <c r="P68" i="12" s="1"/>
  <c r="Q68" i="12" s="1"/>
  <c r="N77" i="12"/>
  <c r="J77" i="12"/>
  <c r="M77" i="12"/>
  <c r="P77" i="12" s="1"/>
  <c r="N78" i="12"/>
  <c r="N81" i="12"/>
  <c r="J81" i="12"/>
  <c r="M81" i="12"/>
  <c r="P81" i="12" s="1"/>
  <c r="N82" i="12"/>
  <c r="N85" i="12"/>
  <c r="J85" i="12"/>
  <c r="M85" i="12"/>
  <c r="P85" i="12" s="1"/>
  <c r="N86" i="12"/>
  <c r="N88" i="12"/>
  <c r="M88" i="12"/>
  <c r="P88" i="12" s="1"/>
  <c r="Q88" i="12" s="1"/>
  <c r="Q100" i="12"/>
  <c r="Q103" i="12"/>
  <c r="O104" i="12"/>
  <c r="M104" i="12"/>
  <c r="P104" i="12" s="1"/>
  <c r="N109" i="12"/>
  <c r="N112" i="12"/>
  <c r="J112" i="12"/>
  <c r="Q112" i="12" s="1"/>
  <c r="N118" i="12"/>
  <c r="J118" i="12"/>
  <c r="M118" i="12"/>
  <c r="P118" i="12" s="1"/>
  <c r="M119" i="12"/>
  <c r="P119" i="12" s="1"/>
  <c r="Q119" i="12" s="1"/>
  <c r="N119" i="12"/>
  <c r="M121" i="12"/>
  <c r="P121" i="12" s="1"/>
  <c r="N121" i="12"/>
  <c r="Q124" i="12"/>
  <c r="O128" i="12"/>
  <c r="M128" i="12"/>
  <c r="P128" i="12" s="1"/>
  <c r="N134" i="12"/>
  <c r="J134" i="12"/>
  <c r="M134" i="12"/>
  <c r="P134" i="12" s="1"/>
  <c r="M135" i="12"/>
  <c r="P135" i="12" s="1"/>
  <c r="Q135" i="12" s="1"/>
  <c r="N135" i="12"/>
  <c r="M137" i="12"/>
  <c r="P137" i="12" s="1"/>
  <c r="N137" i="12"/>
  <c r="Q140" i="12"/>
  <c r="O144" i="12"/>
  <c r="M144" i="12"/>
  <c r="P144" i="12" s="1"/>
  <c r="N150" i="12"/>
  <c r="J150" i="12"/>
  <c r="M150" i="12"/>
  <c r="P150" i="12" s="1"/>
  <c r="M151" i="12"/>
  <c r="P151" i="12" s="1"/>
  <c r="Q151" i="12" s="1"/>
  <c r="N151" i="12"/>
  <c r="M153" i="12"/>
  <c r="P153" i="12" s="1"/>
  <c r="Q153" i="12" s="1"/>
  <c r="N153" i="12"/>
  <c r="Q156" i="12"/>
  <c r="O160" i="12"/>
  <c r="M160" i="12"/>
  <c r="P160" i="12" s="1"/>
  <c r="N170" i="12"/>
  <c r="N173" i="12"/>
  <c r="J173" i="12"/>
  <c r="Q173" i="12" s="1"/>
  <c r="O181" i="12"/>
  <c r="O189" i="12"/>
  <c r="O197" i="12"/>
  <c r="N238" i="12"/>
  <c r="M238" i="12"/>
  <c r="P238" i="12" s="1"/>
  <c r="O68" i="12"/>
  <c r="O58" i="12" s="1"/>
  <c r="N73" i="12"/>
  <c r="M73" i="12"/>
  <c r="P73" i="12" s="1"/>
  <c r="Q73" i="12" s="1"/>
  <c r="N79" i="12"/>
  <c r="J79" i="12"/>
  <c r="Q79" i="12" s="1"/>
  <c r="N87" i="12"/>
  <c r="M87" i="12"/>
  <c r="P87" i="12" s="1"/>
  <c r="Q87" i="12" s="1"/>
  <c r="P102" i="12"/>
  <c r="O120" i="12"/>
  <c r="M120" i="12"/>
  <c r="P120" i="12" s="1"/>
  <c r="N126" i="12"/>
  <c r="J126" i="12"/>
  <c r="Q126" i="12" s="1"/>
  <c r="M127" i="12"/>
  <c r="P127" i="12" s="1"/>
  <c r="Q127" i="12" s="1"/>
  <c r="N127" i="12"/>
  <c r="M129" i="12"/>
  <c r="P129" i="12" s="1"/>
  <c r="Q129" i="12" s="1"/>
  <c r="N129" i="12"/>
  <c r="M143" i="12"/>
  <c r="P143" i="12" s="1"/>
  <c r="Q143" i="12" s="1"/>
  <c r="N143" i="12"/>
  <c r="M145" i="12"/>
  <c r="P145" i="12" s="1"/>
  <c r="Q145" i="12" s="1"/>
  <c r="N145" i="12"/>
  <c r="O152" i="12"/>
  <c r="M152" i="12"/>
  <c r="P152" i="12" s="1"/>
  <c r="N158" i="12"/>
  <c r="J158" i="12"/>
  <c r="Q158" i="12" s="1"/>
  <c r="M159" i="12"/>
  <c r="P159" i="12" s="1"/>
  <c r="Q159" i="12" s="1"/>
  <c r="N159" i="12"/>
  <c r="M161" i="12"/>
  <c r="P161" i="12" s="1"/>
  <c r="N161" i="12"/>
  <c r="N191" i="12"/>
  <c r="M191" i="12"/>
  <c r="P191" i="12" s="1"/>
  <c r="N199" i="12"/>
  <c r="M199" i="12"/>
  <c r="P199" i="12" s="1"/>
  <c r="Q199" i="12" s="1"/>
  <c r="P208" i="12"/>
  <c r="Q208" i="12" s="1"/>
  <c r="P210" i="12"/>
  <c r="Q210" i="12" s="1"/>
  <c r="N71" i="12"/>
  <c r="N70" i="12" s="1"/>
  <c r="M71" i="12"/>
  <c r="P71" i="12" s="1"/>
  <c r="Q91" i="12"/>
  <c r="M94" i="12"/>
  <c r="P94" i="12" s="1"/>
  <c r="Q94" i="12" s="1"/>
  <c r="N94" i="12"/>
  <c r="M97" i="12"/>
  <c r="P97" i="12" s="1"/>
  <c r="Q97" i="12" s="1"/>
  <c r="N97" i="12"/>
  <c r="N117" i="12"/>
  <c r="N120" i="12"/>
  <c r="J120" i="12"/>
  <c r="Q121" i="12"/>
  <c r="Q137" i="12"/>
  <c r="N149" i="12"/>
  <c r="N152" i="12"/>
  <c r="J152" i="12"/>
  <c r="Q152" i="12" s="1"/>
  <c r="M166" i="12"/>
  <c r="P166" i="12" s="1"/>
  <c r="N166" i="12"/>
  <c r="M203" i="12"/>
  <c r="P203" i="12" s="1"/>
  <c r="Q203" i="12" s="1"/>
  <c r="N203" i="12"/>
  <c r="M209" i="12"/>
  <c r="P209" i="12" s="1"/>
  <c r="N209" i="12"/>
  <c r="J214" i="12"/>
  <c r="N214" i="12"/>
  <c r="N215" i="12"/>
  <c r="P51" i="12"/>
  <c r="J70" i="12"/>
  <c r="Q78" i="12"/>
  <c r="O79" i="12"/>
  <c r="O75" i="12" s="1"/>
  <c r="Q82" i="12"/>
  <c r="O83" i="12"/>
  <c r="Q86" i="12"/>
  <c r="N89" i="12"/>
  <c r="N90" i="12"/>
  <c r="M90" i="12"/>
  <c r="P90" i="12" s="1"/>
  <c r="Q90" i="12" s="1"/>
  <c r="P92" i="12"/>
  <c r="Q92" i="12" s="1"/>
  <c r="O96" i="12"/>
  <c r="M96" i="12"/>
  <c r="P96" i="12" s="1"/>
  <c r="Q98" i="12"/>
  <c r="Q101" i="12"/>
  <c r="N101" i="12"/>
  <c r="O102" i="12"/>
  <c r="N104" i="12"/>
  <c r="J104" i="12"/>
  <c r="Q104" i="12" s="1"/>
  <c r="Q105" i="12"/>
  <c r="N110" i="12"/>
  <c r="J110" i="12"/>
  <c r="M110" i="12"/>
  <c r="P110" i="12" s="1"/>
  <c r="M111" i="12"/>
  <c r="P111" i="12" s="1"/>
  <c r="Q111" i="12" s="1"/>
  <c r="N111" i="12"/>
  <c r="M113" i="12"/>
  <c r="P113" i="12" s="1"/>
  <c r="Q113" i="12" s="1"/>
  <c r="N113" i="12"/>
  <c r="O119" i="12"/>
  <c r="Q123" i="12"/>
  <c r="N125" i="12"/>
  <c r="O126" i="12"/>
  <c r="N128" i="12"/>
  <c r="J128" i="12"/>
  <c r="O135" i="12"/>
  <c r="Q139" i="12"/>
  <c r="N141" i="12"/>
  <c r="O142" i="12"/>
  <c r="N144" i="12"/>
  <c r="J144" i="12"/>
  <c r="O151" i="12"/>
  <c r="Q155" i="12"/>
  <c r="N157" i="12"/>
  <c r="O158" i="12"/>
  <c r="N160" i="12"/>
  <c r="J160" i="12"/>
  <c r="Q161" i="12"/>
  <c r="N171" i="12"/>
  <c r="J171" i="12"/>
  <c r="M171" i="12"/>
  <c r="P171" i="12" s="1"/>
  <c r="M172" i="12"/>
  <c r="P172" i="12" s="1"/>
  <c r="Q172" i="12" s="1"/>
  <c r="N172" i="12"/>
  <c r="M174" i="12"/>
  <c r="P174" i="12" s="1"/>
  <c r="Q174" i="12" s="1"/>
  <c r="N174" i="12"/>
  <c r="N177" i="12"/>
  <c r="M177" i="12"/>
  <c r="P177" i="12" s="1"/>
  <c r="N185" i="12"/>
  <c r="M185" i="12"/>
  <c r="P185" i="12" s="1"/>
  <c r="Q185" i="12" s="1"/>
  <c r="N193" i="12"/>
  <c r="M193" i="12"/>
  <c r="P193" i="12" s="1"/>
  <c r="O200" i="12"/>
  <c r="M200" i="12"/>
  <c r="P200" i="12" s="1"/>
  <c r="Q200" i="12" s="1"/>
  <c r="O204" i="12"/>
  <c r="N92" i="12"/>
  <c r="O98" i="12"/>
  <c r="M99" i="12"/>
  <c r="P99" i="12" s="1"/>
  <c r="Q99" i="12" s="1"/>
  <c r="O106" i="12"/>
  <c r="M107" i="12"/>
  <c r="P107" i="12" s="1"/>
  <c r="Q107" i="12" s="1"/>
  <c r="O114" i="12"/>
  <c r="M115" i="12"/>
  <c r="P115" i="12" s="1"/>
  <c r="Q115" i="12" s="1"/>
  <c r="O122" i="12"/>
  <c r="O130" i="12"/>
  <c r="O138" i="12"/>
  <c r="O146" i="12"/>
  <c r="O154" i="12"/>
  <c r="O162" i="12"/>
  <c r="O167" i="12"/>
  <c r="O175" i="12"/>
  <c r="Q184" i="12"/>
  <c r="Q192" i="12"/>
  <c r="N208" i="12"/>
  <c r="P214" i="12"/>
  <c r="N224" i="12"/>
  <c r="J224" i="12"/>
  <c r="N250" i="12"/>
  <c r="J250" i="12"/>
  <c r="O100" i="12"/>
  <c r="M101" i="12"/>
  <c r="P101" i="12" s="1"/>
  <c r="O108" i="12"/>
  <c r="M109" i="12"/>
  <c r="P109" i="12" s="1"/>
  <c r="Q109" i="12" s="1"/>
  <c r="O116" i="12"/>
  <c r="M117" i="12"/>
  <c r="P117" i="12" s="1"/>
  <c r="Q117" i="12" s="1"/>
  <c r="M122" i="12"/>
  <c r="P122" i="12" s="1"/>
  <c r="Q122" i="12" s="1"/>
  <c r="O124" i="12"/>
  <c r="M125" i="12"/>
  <c r="P125" i="12" s="1"/>
  <c r="Q125" i="12" s="1"/>
  <c r="M130" i="12"/>
  <c r="P130" i="12" s="1"/>
  <c r="Q130" i="12" s="1"/>
  <c r="O132" i="12"/>
  <c r="M133" i="12"/>
  <c r="P133" i="12" s="1"/>
  <c r="Q133" i="12" s="1"/>
  <c r="M138" i="12"/>
  <c r="P138" i="12" s="1"/>
  <c r="Q138" i="12" s="1"/>
  <c r="O140" i="12"/>
  <c r="M141" i="12"/>
  <c r="P141" i="12" s="1"/>
  <c r="Q141" i="12" s="1"/>
  <c r="M146" i="12"/>
  <c r="P146" i="12" s="1"/>
  <c r="Q146" i="12" s="1"/>
  <c r="O148" i="12"/>
  <c r="M149" i="12"/>
  <c r="P149" i="12" s="1"/>
  <c r="Q149" i="12" s="1"/>
  <c r="M154" i="12"/>
  <c r="P154" i="12" s="1"/>
  <c r="Q154" i="12" s="1"/>
  <c r="O156" i="12"/>
  <c r="M157" i="12"/>
  <c r="P157" i="12" s="1"/>
  <c r="Q157" i="12" s="1"/>
  <c r="M162" i="12"/>
  <c r="P162" i="12" s="1"/>
  <c r="Q162" i="12" s="1"/>
  <c r="O164" i="12"/>
  <c r="M167" i="12"/>
  <c r="P167" i="12" s="1"/>
  <c r="Q167" i="12" s="1"/>
  <c r="O169" i="12"/>
  <c r="M170" i="12"/>
  <c r="P170" i="12" s="1"/>
  <c r="Q170" i="12" s="1"/>
  <c r="M175" i="12"/>
  <c r="P175" i="12" s="1"/>
  <c r="Q175" i="12" s="1"/>
  <c r="Q177" i="12"/>
  <c r="O177" i="12"/>
  <c r="N179" i="12"/>
  <c r="M179" i="12"/>
  <c r="P179" i="12" s="1"/>
  <c r="Q179" i="12" s="1"/>
  <c r="N181" i="12"/>
  <c r="M181" i="12"/>
  <c r="P181" i="12" s="1"/>
  <c r="Q181" i="12" s="1"/>
  <c r="Q183" i="12"/>
  <c r="O185" i="12"/>
  <c r="N187" i="12"/>
  <c r="M187" i="12"/>
  <c r="P187" i="12" s="1"/>
  <c r="Q187" i="12" s="1"/>
  <c r="N189" i="12"/>
  <c r="M189" i="12"/>
  <c r="P189" i="12" s="1"/>
  <c r="Q189" i="12" s="1"/>
  <c r="Q191" i="12"/>
  <c r="Q193" i="12"/>
  <c r="O193" i="12"/>
  <c r="N195" i="12"/>
  <c r="M195" i="12"/>
  <c r="P195" i="12" s="1"/>
  <c r="Q195" i="12" s="1"/>
  <c r="N197" i="12"/>
  <c r="M197" i="12"/>
  <c r="P197" i="12" s="1"/>
  <c r="Q197" i="12" s="1"/>
  <c r="N204" i="12"/>
  <c r="Q207" i="12"/>
  <c r="O208" i="12"/>
  <c r="N210" i="12"/>
  <c r="M220" i="12"/>
  <c r="P220" i="12" s="1"/>
  <c r="N222" i="12"/>
  <c r="J222" i="12"/>
  <c r="N232" i="12"/>
  <c r="J232" i="12"/>
  <c r="Q201" i="12"/>
  <c r="O202" i="12"/>
  <c r="Q205" i="12"/>
  <c r="O206" i="12"/>
  <c r="Q209" i="12"/>
  <c r="O210" i="12"/>
  <c r="Q213" i="12"/>
  <c r="O214" i="12"/>
  <c r="O215" i="12"/>
  <c r="N220" i="12"/>
  <c r="J220" i="12"/>
  <c r="M228" i="12"/>
  <c r="P228" i="12" s="1"/>
  <c r="N230" i="12"/>
  <c r="J230" i="12"/>
  <c r="M245" i="12"/>
  <c r="P245" i="12" s="1"/>
  <c r="Q245" i="12" s="1"/>
  <c r="M256" i="12"/>
  <c r="P256" i="12" s="1"/>
  <c r="N258" i="12"/>
  <c r="J258" i="12"/>
  <c r="M212" i="12"/>
  <c r="P212" i="12" s="1"/>
  <c r="Q212" i="12" s="1"/>
  <c r="O213" i="12"/>
  <c r="M216" i="12"/>
  <c r="P216" i="12" s="1"/>
  <c r="Q216" i="12" s="1"/>
  <c r="O217" i="12"/>
  <c r="O219" i="12"/>
  <c r="M224" i="12"/>
  <c r="P224" i="12" s="1"/>
  <c r="O226" i="12"/>
  <c r="Q227" i="12"/>
  <c r="N228" i="12"/>
  <c r="J228" i="12"/>
  <c r="Q228" i="12" s="1"/>
  <c r="M232" i="12"/>
  <c r="P232" i="12" s="1"/>
  <c r="O234" i="12"/>
  <c r="Q235" i="12"/>
  <c r="N236" i="12"/>
  <c r="J236" i="12"/>
  <c r="Q236" i="12" s="1"/>
  <c r="Q238" i="12"/>
  <c r="J237" i="12"/>
  <c r="O237" i="12"/>
  <c r="N241" i="12"/>
  <c r="M241" i="12"/>
  <c r="P241" i="12" s="1"/>
  <c r="Q241" i="12" s="1"/>
  <c r="Q247" i="12"/>
  <c r="N248" i="12"/>
  <c r="J248" i="12"/>
  <c r="Q248" i="12" s="1"/>
  <c r="M252" i="12"/>
  <c r="P252" i="12" s="1"/>
  <c r="O254" i="12"/>
  <c r="Q255" i="12"/>
  <c r="N256" i="12"/>
  <c r="J256" i="12"/>
  <c r="M261" i="12"/>
  <c r="P261" i="12" s="1"/>
  <c r="P259" i="12" s="1"/>
  <c r="O264" i="12"/>
  <c r="Q265" i="12"/>
  <c r="O212" i="12"/>
  <c r="M215" i="12"/>
  <c r="P215" i="12" s="1"/>
  <c r="Q215" i="12" s="1"/>
  <c r="O216" i="12"/>
  <c r="M222" i="12"/>
  <c r="P222" i="12" s="1"/>
  <c r="O224" i="12"/>
  <c r="Q225" i="12"/>
  <c r="N226" i="12"/>
  <c r="J226" i="12"/>
  <c r="Q226" i="12" s="1"/>
  <c r="M230" i="12"/>
  <c r="P230" i="12" s="1"/>
  <c r="O232" i="12"/>
  <c r="Q233" i="12"/>
  <c r="N234" i="12"/>
  <c r="J234" i="12"/>
  <c r="Q234" i="12" s="1"/>
  <c r="N243" i="12"/>
  <c r="M243" i="12"/>
  <c r="P243" i="12" s="1"/>
  <c r="Q243" i="12" s="1"/>
  <c r="M250" i="12"/>
  <c r="P250" i="12" s="1"/>
  <c r="P246" i="12" s="1"/>
  <c r="O252" i="12"/>
  <c r="O246" i="12" s="1"/>
  <c r="Q253" i="12"/>
  <c r="N254" i="12"/>
  <c r="J254" i="12"/>
  <c r="Q254" i="12" s="1"/>
  <c r="M258" i="12"/>
  <c r="P258" i="12" s="1"/>
  <c r="N259" i="12"/>
  <c r="O261" i="12"/>
  <c r="O259" i="12" s="1"/>
  <c r="Q262" i="12"/>
  <c r="I268" i="12"/>
  <c r="N264" i="12"/>
  <c r="N263" i="12" s="1"/>
  <c r="J264" i="12"/>
  <c r="O265" i="12"/>
  <c r="M266" i="12"/>
  <c r="P266" i="12" s="1"/>
  <c r="P263" i="12" s="1"/>
  <c r="M88" i="6"/>
  <c r="P88" i="6" s="1"/>
  <c r="N88" i="6"/>
  <c r="N244" i="8"/>
  <c r="M244" i="8"/>
  <c r="P244" i="8" s="1"/>
  <c r="Q244" i="8" s="1"/>
  <c r="N160" i="10"/>
  <c r="M160" i="10"/>
  <c r="P160" i="10" s="1"/>
  <c r="Q160" i="10" s="1"/>
  <c r="M93" i="4"/>
  <c r="P93" i="4" s="1"/>
  <c r="Q93" i="4" s="1"/>
  <c r="N93" i="4"/>
  <c r="N23" i="6"/>
  <c r="M23" i="6"/>
  <c r="P23" i="6" s="1"/>
  <c r="Q23" i="6" s="1"/>
  <c r="N86" i="6"/>
  <c r="M86" i="6"/>
  <c r="P86" i="6" s="1"/>
  <c r="N117" i="6"/>
  <c r="M117" i="6"/>
  <c r="P117" i="6" s="1"/>
  <c r="Q117" i="6" s="1"/>
  <c r="N216" i="6"/>
  <c r="M216" i="6"/>
  <c r="P216" i="6" s="1"/>
  <c r="Q216" i="6" s="1"/>
  <c r="M61" i="8"/>
  <c r="P61" i="8" s="1"/>
  <c r="M97" i="8"/>
  <c r="P97" i="8" s="1"/>
  <c r="N112" i="8"/>
  <c r="M112" i="8"/>
  <c r="P112" i="8" s="1"/>
  <c r="N124" i="8"/>
  <c r="M124" i="8"/>
  <c r="P124" i="8" s="1"/>
  <c r="Q124" i="8" s="1"/>
  <c r="N132" i="8"/>
  <c r="M132" i="8"/>
  <c r="P132" i="8" s="1"/>
  <c r="Q132" i="8" s="1"/>
  <c r="N138" i="8"/>
  <c r="M138" i="8"/>
  <c r="P138" i="8" s="1"/>
  <c r="Q138" i="8" s="1"/>
  <c r="N144" i="8"/>
  <c r="M144" i="8"/>
  <c r="P144" i="8" s="1"/>
  <c r="Q144" i="8" s="1"/>
  <c r="N171" i="8"/>
  <c r="M171" i="8"/>
  <c r="P171" i="8" s="1"/>
  <c r="Q171" i="8" s="1"/>
  <c r="N183" i="8"/>
  <c r="M183" i="8"/>
  <c r="P183" i="8" s="1"/>
  <c r="M186" i="8"/>
  <c r="P186" i="8" s="1"/>
  <c r="Q186" i="8" s="1"/>
  <c r="N196" i="8"/>
  <c r="M196" i="8"/>
  <c r="P196" i="8" s="1"/>
  <c r="Q196" i="8" s="1"/>
  <c r="M198" i="8"/>
  <c r="P198" i="8" s="1"/>
  <c r="Q198" i="8" s="1"/>
  <c r="N240" i="8"/>
  <c r="M240" i="8"/>
  <c r="P240" i="8" s="1"/>
  <c r="Q240" i="8" s="1"/>
  <c r="M255" i="8"/>
  <c r="P255" i="8" s="1"/>
  <c r="N255" i="8"/>
  <c r="M265" i="8"/>
  <c r="P265" i="8" s="1"/>
  <c r="M15" i="10"/>
  <c r="P15" i="10" s="1"/>
  <c r="Q15" i="10" s="1"/>
  <c r="N242" i="10"/>
  <c r="M242" i="10"/>
  <c r="P242" i="10" s="1"/>
  <c r="Q242" i="10" s="1"/>
  <c r="M33" i="6"/>
  <c r="P33" i="6" s="1"/>
  <c r="Q33" i="6" s="1"/>
  <c r="M80" i="8"/>
  <c r="P80" i="8" s="1"/>
  <c r="M122" i="8"/>
  <c r="P122" i="8" s="1"/>
  <c r="Q122" i="8" s="1"/>
  <c r="M130" i="8"/>
  <c r="P130" i="8" s="1"/>
  <c r="Q130" i="8" s="1"/>
  <c r="M211" i="8"/>
  <c r="P211" i="8" s="1"/>
  <c r="N179" i="6"/>
  <c r="M179" i="6"/>
  <c r="P179" i="6" s="1"/>
  <c r="M185" i="2"/>
  <c r="P185" i="2" s="1"/>
  <c r="O185" i="2"/>
  <c r="N133" i="6"/>
  <c r="M133" i="6"/>
  <c r="P133" i="6" s="1"/>
  <c r="Q133" i="6" s="1"/>
  <c r="N149" i="6"/>
  <c r="M149" i="6"/>
  <c r="P149" i="6" s="1"/>
  <c r="Q149" i="6" s="1"/>
  <c r="N253" i="6"/>
  <c r="M253" i="6"/>
  <c r="P253" i="6" s="1"/>
  <c r="Q253" i="6" s="1"/>
  <c r="M24" i="8"/>
  <c r="P24" i="8" s="1"/>
  <c r="Q24" i="8" s="1"/>
  <c r="N24" i="8"/>
  <c r="Q97" i="8"/>
  <c r="M25" i="4"/>
  <c r="P25" i="4" s="1"/>
  <c r="Q25" i="4" s="1"/>
  <c r="N25" i="4"/>
  <c r="N31" i="6"/>
  <c r="M31" i="6"/>
  <c r="P31" i="6" s="1"/>
  <c r="Q31" i="6" s="1"/>
  <c r="N125" i="6"/>
  <c r="M125" i="6"/>
  <c r="P125" i="6" s="1"/>
  <c r="Q125" i="6" s="1"/>
  <c r="N141" i="6"/>
  <c r="M141" i="6"/>
  <c r="P141" i="6" s="1"/>
  <c r="Q141" i="6" s="1"/>
  <c r="N157" i="6"/>
  <c r="M157" i="6"/>
  <c r="P157" i="6" s="1"/>
  <c r="Q157" i="6" s="1"/>
  <c r="N186" i="6"/>
  <c r="M186" i="6"/>
  <c r="P186" i="6" s="1"/>
  <c r="N249" i="6"/>
  <c r="M249" i="6"/>
  <c r="P249" i="6" s="1"/>
  <c r="Q249" i="6" s="1"/>
  <c r="Q44" i="8"/>
  <c r="O70" i="8"/>
  <c r="N78" i="8"/>
  <c r="M78" i="8"/>
  <c r="P78" i="8" s="1"/>
  <c r="N118" i="8"/>
  <c r="M118" i="8"/>
  <c r="P118" i="8" s="1"/>
  <c r="Q118" i="8" s="1"/>
  <c r="N120" i="8"/>
  <c r="M120" i="8"/>
  <c r="P120" i="8" s="1"/>
  <c r="Q120" i="8" s="1"/>
  <c r="N128" i="8"/>
  <c r="M128" i="8"/>
  <c r="P128" i="8" s="1"/>
  <c r="Q128" i="8" s="1"/>
  <c r="N136" i="8"/>
  <c r="M136" i="8"/>
  <c r="P136" i="8" s="1"/>
  <c r="Q136" i="8" s="1"/>
  <c r="N154" i="8"/>
  <c r="M154" i="8"/>
  <c r="P154" i="8" s="1"/>
  <c r="Q154" i="8" s="1"/>
  <c r="N178" i="8"/>
  <c r="M178" i="8"/>
  <c r="P178" i="8" s="1"/>
  <c r="N194" i="8"/>
  <c r="M194" i="8"/>
  <c r="P194" i="8" s="1"/>
  <c r="Q194" i="8" s="1"/>
  <c r="M251" i="8"/>
  <c r="P251" i="8" s="1"/>
  <c r="Q251" i="8" s="1"/>
  <c r="N251" i="8"/>
  <c r="M65" i="10"/>
  <c r="P65" i="10" s="1"/>
  <c r="Q65" i="10" s="1"/>
  <c r="N65" i="10"/>
  <c r="N112" i="10"/>
  <c r="M112" i="10"/>
  <c r="P112" i="10" s="1"/>
  <c r="Q112" i="10" s="1"/>
  <c r="M41" i="10"/>
  <c r="P41" i="10" s="1"/>
  <c r="N130" i="10"/>
  <c r="M130" i="10"/>
  <c r="P130" i="10" s="1"/>
  <c r="N146" i="10"/>
  <c r="M146" i="10"/>
  <c r="P146" i="10" s="1"/>
  <c r="M183" i="10"/>
  <c r="P183" i="10" s="1"/>
  <c r="N183" i="10"/>
  <c r="N209" i="10"/>
  <c r="M209" i="10"/>
  <c r="P209" i="10" s="1"/>
  <c r="Q16" i="2"/>
  <c r="M35" i="4"/>
  <c r="P35" i="4" s="1"/>
  <c r="Q35" i="4" s="1"/>
  <c r="M36" i="8"/>
  <c r="P36" i="8" s="1"/>
  <c r="N54" i="8"/>
  <c r="N89" i="8"/>
  <c r="Q112" i="8"/>
  <c r="M204" i="8"/>
  <c r="P204" i="8" s="1"/>
  <c r="M219" i="8"/>
  <c r="P219" i="8" s="1"/>
  <c r="M245" i="8"/>
  <c r="P245" i="8" s="1"/>
  <c r="Q245" i="8" s="1"/>
  <c r="M247" i="8"/>
  <c r="P247" i="8" s="1"/>
  <c r="N21" i="10"/>
  <c r="M22" i="10"/>
  <c r="P22" i="10" s="1"/>
  <c r="M23" i="10"/>
  <c r="P23" i="10" s="1"/>
  <c r="N25" i="10"/>
  <c r="M26" i="10"/>
  <c r="P26" i="10" s="1"/>
  <c r="Q26" i="10" s="1"/>
  <c r="M27" i="10"/>
  <c r="P27" i="10" s="1"/>
  <c r="N29" i="10"/>
  <c r="M30" i="10"/>
  <c r="P30" i="10" s="1"/>
  <c r="Q30" i="10" s="1"/>
  <c r="M31" i="10"/>
  <c r="P31" i="10" s="1"/>
  <c r="N52" i="10"/>
  <c r="M52" i="10"/>
  <c r="N96" i="10"/>
  <c r="M96" i="10"/>
  <c r="P96" i="10" s="1"/>
  <c r="Q96" i="10" s="1"/>
  <c r="N114" i="10"/>
  <c r="M114" i="10"/>
  <c r="P114" i="10" s="1"/>
  <c r="N162" i="10"/>
  <c r="M162" i="10"/>
  <c r="P162" i="10" s="1"/>
  <c r="Q162" i="10" s="1"/>
  <c r="N166" i="10"/>
  <c r="M166" i="10"/>
  <c r="P166" i="10" s="1"/>
  <c r="N240" i="10"/>
  <c r="M240" i="10"/>
  <c r="P240" i="10" s="1"/>
  <c r="Q240" i="10" s="1"/>
  <c r="M19" i="10"/>
  <c r="P19" i="10" s="1"/>
  <c r="Q19" i="10" s="1"/>
  <c r="N104" i="10"/>
  <c r="M104" i="10"/>
  <c r="P104" i="10" s="1"/>
  <c r="M213" i="10"/>
  <c r="P213" i="10" s="1"/>
  <c r="Q213" i="10" s="1"/>
  <c r="N213" i="10"/>
  <c r="Q186" i="2"/>
  <c r="M32" i="4"/>
  <c r="P32" i="4" s="1"/>
  <c r="M71" i="4"/>
  <c r="P71" i="4" s="1"/>
  <c r="Q71" i="4" s="1"/>
  <c r="Q86" i="6"/>
  <c r="M90" i="6"/>
  <c r="P90" i="6" s="1"/>
  <c r="M223" i="6"/>
  <c r="P223" i="6" s="1"/>
  <c r="Q223" i="6" s="1"/>
  <c r="M255" i="6"/>
  <c r="P255" i="6" s="1"/>
  <c r="Q255" i="6" s="1"/>
  <c r="M17" i="8"/>
  <c r="P17" i="8" s="1"/>
  <c r="M47" i="8"/>
  <c r="P47" i="8" s="1"/>
  <c r="N52" i="8"/>
  <c r="N59" i="8"/>
  <c r="N67" i="8"/>
  <c r="Q178" i="8"/>
  <c r="M214" i="8"/>
  <c r="P214" i="8" s="1"/>
  <c r="Q214" i="8" s="1"/>
  <c r="M231" i="8"/>
  <c r="P231" i="8" s="1"/>
  <c r="Q255" i="8"/>
  <c r="N12" i="10"/>
  <c r="M14" i="10"/>
  <c r="P14" i="10" s="1"/>
  <c r="N16" i="10"/>
  <c r="M18" i="10"/>
  <c r="P18" i="10" s="1"/>
  <c r="M59" i="10"/>
  <c r="P59" i="10" s="1"/>
  <c r="N59" i="10"/>
  <c r="N81" i="10"/>
  <c r="M81" i="10"/>
  <c r="P81" i="10" s="1"/>
  <c r="Q81" i="10" s="1"/>
  <c r="N128" i="10"/>
  <c r="M128" i="10"/>
  <c r="P128" i="10" s="1"/>
  <c r="Q128" i="10" s="1"/>
  <c r="N144" i="10"/>
  <c r="M144" i="10"/>
  <c r="P144" i="10" s="1"/>
  <c r="Q144" i="10" s="1"/>
  <c r="M187" i="10"/>
  <c r="P187" i="10" s="1"/>
  <c r="N187" i="10"/>
  <c r="N211" i="10"/>
  <c r="M211" i="10"/>
  <c r="P211" i="10" s="1"/>
  <c r="Q211" i="10" s="1"/>
  <c r="M217" i="10"/>
  <c r="P217" i="10" s="1"/>
  <c r="N217" i="10"/>
  <c r="N31" i="10"/>
  <c r="M32" i="10"/>
  <c r="P32" i="10" s="1"/>
  <c r="M33" i="10"/>
  <c r="P33" i="10" s="1"/>
  <c r="Q34" i="10"/>
  <c r="N35" i="10"/>
  <c r="M36" i="10"/>
  <c r="P36" i="10" s="1"/>
  <c r="Q36" i="10" s="1"/>
  <c r="N51" i="10"/>
  <c r="M76" i="10"/>
  <c r="P76" i="10" s="1"/>
  <c r="Q76" i="10" s="1"/>
  <c r="M89" i="10"/>
  <c r="P89" i="10" s="1"/>
  <c r="Q89" i="10" s="1"/>
  <c r="M98" i="10"/>
  <c r="P98" i="10" s="1"/>
  <c r="Q100" i="10"/>
  <c r="M106" i="10"/>
  <c r="P106" i="10" s="1"/>
  <c r="Q108" i="10"/>
  <c r="M116" i="10"/>
  <c r="P116" i="10" s="1"/>
  <c r="Q116" i="10" s="1"/>
  <c r="M118" i="10"/>
  <c r="P118" i="10" s="1"/>
  <c r="Q122" i="10"/>
  <c r="M132" i="10"/>
  <c r="P132" i="10" s="1"/>
  <c r="Q132" i="10" s="1"/>
  <c r="M134" i="10"/>
  <c r="P134" i="10" s="1"/>
  <c r="Q134" i="10" s="1"/>
  <c r="Q138" i="10"/>
  <c r="M148" i="10"/>
  <c r="P148" i="10" s="1"/>
  <c r="Q148" i="10" s="1"/>
  <c r="M150" i="10"/>
  <c r="P150" i="10" s="1"/>
  <c r="Q154" i="10"/>
  <c r="M168" i="10"/>
  <c r="P168" i="10" s="1"/>
  <c r="M179" i="10"/>
  <c r="P179" i="10" s="1"/>
  <c r="M199" i="10"/>
  <c r="P199" i="10" s="1"/>
  <c r="Q199" i="10" s="1"/>
  <c r="Q201" i="10"/>
  <c r="Q203" i="10"/>
  <c r="M207" i="10"/>
  <c r="P207" i="10" s="1"/>
  <c r="Q207" i="10" s="1"/>
  <c r="M239" i="10"/>
  <c r="P239" i="10" s="1"/>
  <c r="Q239" i="10" s="1"/>
  <c r="M247" i="10"/>
  <c r="P247" i="10" s="1"/>
  <c r="M251" i="10"/>
  <c r="P251" i="10" s="1"/>
  <c r="M255" i="10"/>
  <c r="P255" i="10" s="1"/>
  <c r="Q255" i="10" s="1"/>
  <c r="M260" i="10"/>
  <c r="P260" i="10" s="1"/>
  <c r="N38" i="10"/>
  <c r="M40" i="10"/>
  <c r="P40" i="10" s="1"/>
  <c r="N42" i="10"/>
  <c r="M44" i="10"/>
  <c r="P44" i="10" s="1"/>
  <c r="N46" i="10"/>
  <c r="M48" i="10"/>
  <c r="P48" i="10" s="1"/>
  <c r="M56" i="10"/>
  <c r="P56" i="10" s="1"/>
  <c r="M63" i="10"/>
  <c r="P63" i="10" s="1"/>
  <c r="M67" i="10"/>
  <c r="P67" i="10" s="1"/>
  <c r="M87" i="10"/>
  <c r="P87" i="10" s="1"/>
  <c r="Q87" i="10" s="1"/>
  <c r="M93" i="10"/>
  <c r="P93" i="10" s="1"/>
  <c r="Q93" i="10" s="1"/>
  <c r="Q98" i="10"/>
  <c r="Q106" i="10"/>
  <c r="Q118" i="10"/>
  <c r="Q150" i="10"/>
  <c r="M175" i="10"/>
  <c r="P175" i="10" s="1"/>
  <c r="M195" i="10"/>
  <c r="P195" i="10" s="1"/>
  <c r="M219" i="10"/>
  <c r="P219" i="10" s="1"/>
  <c r="N220" i="10"/>
  <c r="M226" i="10"/>
  <c r="M256" i="10"/>
  <c r="P256" i="10" s="1"/>
  <c r="M264" i="10"/>
  <c r="P264" i="10" s="1"/>
  <c r="M51" i="10"/>
  <c r="P51" i="10" s="1"/>
  <c r="M61" i="10"/>
  <c r="P61" i="10" s="1"/>
  <c r="Q61" i="10" s="1"/>
  <c r="M80" i="10"/>
  <c r="P80" i="10" s="1"/>
  <c r="Q80" i="10" s="1"/>
  <c r="M91" i="10"/>
  <c r="P91" i="10" s="1"/>
  <c r="Q91" i="10" s="1"/>
  <c r="Q104" i="10"/>
  <c r="Q114" i="10"/>
  <c r="Q130" i="10"/>
  <c r="Q146" i="10"/>
  <c r="M171" i="10"/>
  <c r="P171" i="10" s="1"/>
  <c r="M191" i="10"/>
  <c r="P191" i="10" s="1"/>
  <c r="Q191" i="10" s="1"/>
  <c r="M214" i="10"/>
  <c r="P214" i="10" s="1"/>
  <c r="Q217" i="10"/>
  <c r="M223" i="10"/>
  <c r="P223" i="10" s="1"/>
  <c r="Q223" i="10" s="1"/>
  <c r="M227" i="10"/>
  <c r="P227" i="10" s="1"/>
  <c r="M231" i="10"/>
  <c r="P231" i="10" s="1"/>
  <c r="Q231" i="10" s="1"/>
  <c r="M249" i="10"/>
  <c r="P249" i="10" s="1"/>
  <c r="Q249" i="10" s="1"/>
  <c r="M253" i="10"/>
  <c r="P253" i="10" s="1"/>
  <c r="M257" i="10"/>
  <c r="P257" i="10" s="1"/>
  <c r="Q257" i="10" s="1"/>
  <c r="Q13" i="10"/>
  <c r="Q17" i="10"/>
  <c r="Q41" i="10"/>
  <c r="Q45" i="10"/>
  <c r="Q49" i="10"/>
  <c r="Q24" i="10"/>
  <c r="Q28" i="10"/>
  <c r="Q32" i="10"/>
  <c r="O13" i="10"/>
  <c r="O15" i="10"/>
  <c r="O17" i="10"/>
  <c r="O19" i="10"/>
  <c r="O22" i="10"/>
  <c r="O24" i="10"/>
  <c r="O26" i="10"/>
  <c r="O28" i="10"/>
  <c r="O30" i="10"/>
  <c r="O32" i="10"/>
  <c r="O34" i="10"/>
  <c r="O36" i="10"/>
  <c r="O39" i="10"/>
  <c r="O41" i="10"/>
  <c r="O43" i="10"/>
  <c r="O45" i="10"/>
  <c r="O47" i="10"/>
  <c r="O49" i="10"/>
  <c r="O53" i="10"/>
  <c r="N64" i="10"/>
  <c r="O66" i="10"/>
  <c r="Q67" i="10"/>
  <c r="N73" i="10"/>
  <c r="J12" i="10"/>
  <c r="J14" i="10"/>
  <c r="J16" i="10"/>
  <c r="Q16" i="10" s="1"/>
  <c r="J18" i="10"/>
  <c r="Q18" i="10" s="1"/>
  <c r="J21" i="10"/>
  <c r="J23" i="10"/>
  <c r="Q23" i="10" s="1"/>
  <c r="J25" i="10"/>
  <c r="Q25" i="10" s="1"/>
  <c r="J27" i="10"/>
  <c r="Q27" i="10" s="1"/>
  <c r="J29" i="10"/>
  <c r="Q29" i="10" s="1"/>
  <c r="J31" i="10"/>
  <c r="J33" i="10"/>
  <c r="Q33" i="10" s="1"/>
  <c r="J35" i="10"/>
  <c r="Q35" i="10" s="1"/>
  <c r="J38" i="10"/>
  <c r="J40" i="10"/>
  <c r="Q40" i="10" s="1"/>
  <c r="J42" i="10"/>
  <c r="Q42" i="10" s="1"/>
  <c r="J44" i="10"/>
  <c r="Q44" i="10" s="1"/>
  <c r="J46" i="10"/>
  <c r="Q46" i="10" s="1"/>
  <c r="J48" i="10"/>
  <c r="Q48" i="10" s="1"/>
  <c r="J51" i="10"/>
  <c r="N54" i="10"/>
  <c r="N55" i="10"/>
  <c r="N57" i="10"/>
  <c r="N60" i="10"/>
  <c r="P52" i="10"/>
  <c r="Q54" i="10"/>
  <c r="M55" i="10"/>
  <c r="P55" i="10" s="1"/>
  <c r="Q55" i="10" s="1"/>
  <c r="O55" i="10"/>
  <c r="Q56" i="10"/>
  <c r="M57" i="10"/>
  <c r="P57" i="10" s="1"/>
  <c r="Q57" i="10" s="1"/>
  <c r="O57" i="10"/>
  <c r="Q59" i="10"/>
  <c r="J58" i="10"/>
  <c r="M60" i="10"/>
  <c r="P60" i="10" s="1"/>
  <c r="O60" i="10"/>
  <c r="M62" i="10"/>
  <c r="P62" i="10" s="1"/>
  <c r="Q62" i="10" s="1"/>
  <c r="O62" i="10"/>
  <c r="Q63" i="10"/>
  <c r="O71" i="10"/>
  <c r="O70" i="10" s="1"/>
  <c r="Q78" i="10"/>
  <c r="Q60" i="10"/>
  <c r="N66" i="10"/>
  <c r="N71" i="10"/>
  <c r="J71" i="10"/>
  <c r="Q77" i="10"/>
  <c r="M69" i="10"/>
  <c r="P69" i="10" s="1"/>
  <c r="Q69" i="10" s="1"/>
  <c r="M72" i="10"/>
  <c r="P72" i="10" s="1"/>
  <c r="Q72" i="10" s="1"/>
  <c r="M74" i="10"/>
  <c r="P74" i="10" s="1"/>
  <c r="Q74" i="10" s="1"/>
  <c r="N76" i="10"/>
  <c r="N78" i="10"/>
  <c r="N80" i="10"/>
  <c r="N83" i="10"/>
  <c r="M83" i="10"/>
  <c r="P83" i="10" s="1"/>
  <c r="M90" i="10"/>
  <c r="P90" i="10" s="1"/>
  <c r="Q90" i="10" s="1"/>
  <c r="N94" i="10"/>
  <c r="M94" i="10"/>
  <c r="P94" i="10" s="1"/>
  <c r="Q94" i="10" s="1"/>
  <c r="J95" i="10"/>
  <c r="N170" i="10"/>
  <c r="J170" i="10"/>
  <c r="P170" i="10"/>
  <c r="M181" i="10"/>
  <c r="P181" i="10" s="1"/>
  <c r="N181" i="10"/>
  <c r="N186" i="10"/>
  <c r="J186" i="10"/>
  <c r="P186" i="10"/>
  <c r="M197" i="10"/>
  <c r="P197" i="10" s="1"/>
  <c r="N197" i="10"/>
  <c r="N206" i="10"/>
  <c r="M206" i="10"/>
  <c r="P206" i="10" s="1"/>
  <c r="O210" i="10"/>
  <c r="N234" i="10"/>
  <c r="J234" i="10"/>
  <c r="O82" i="10"/>
  <c r="O75" i="10" s="1"/>
  <c r="O97" i="10"/>
  <c r="N99" i="10"/>
  <c r="M99" i="10"/>
  <c r="P99" i="10" s="1"/>
  <c r="Q99" i="10" s="1"/>
  <c r="O101" i="10"/>
  <c r="N103" i="10"/>
  <c r="M103" i="10"/>
  <c r="P103" i="10" s="1"/>
  <c r="O105" i="10"/>
  <c r="N107" i="10"/>
  <c r="M107" i="10"/>
  <c r="P107" i="10" s="1"/>
  <c r="O109" i="10"/>
  <c r="N111" i="10"/>
  <c r="M111" i="10"/>
  <c r="P111" i="10" s="1"/>
  <c r="Q111" i="10" s="1"/>
  <c r="O113" i="10"/>
  <c r="N115" i="10"/>
  <c r="M115" i="10"/>
  <c r="P115" i="10" s="1"/>
  <c r="Q115" i="10" s="1"/>
  <c r="O117" i="10"/>
  <c r="N119" i="10"/>
  <c r="M119" i="10"/>
  <c r="P119" i="10" s="1"/>
  <c r="Q119" i="10" s="1"/>
  <c r="O121" i="10"/>
  <c r="N123" i="10"/>
  <c r="M123" i="10"/>
  <c r="P123" i="10" s="1"/>
  <c r="Q123" i="10" s="1"/>
  <c r="O125" i="10"/>
  <c r="N127" i="10"/>
  <c r="M127" i="10"/>
  <c r="P127" i="10" s="1"/>
  <c r="Q127" i="10" s="1"/>
  <c r="O129" i="10"/>
  <c r="N131" i="10"/>
  <c r="M131" i="10"/>
  <c r="P131" i="10" s="1"/>
  <c r="Q131" i="10" s="1"/>
  <c r="O133" i="10"/>
  <c r="N135" i="10"/>
  <c r="M135" i="10"/>
  <c r="P135" i="10" s="1"/>
  <c r="Q135" i="10" s="1"/>
  <c r="N139" i="10"/>
  <c r="M139" i="10"/>
  <c r="P139" i="10" s="1"/>
  <c r="N143" i="10"/>
  <c r="M143" i="10"/>
  <c r="P143" i="10" s="1"/>
  <c r="N147" i="10"/>
  <c r="M147" i="10"/>
  <c r="P147" i="10" s="1"/>
  <c r="N151" i="10"/>
  <c r="M151" i="10"/>
  <c r="P151" i="10" s="1"/>
  <c r="Q151" i="10" s="1"/>
  <c r="N155" i="10"/>
  <c r="M155" i="10"/>
  <c r="P155" i="10" s="1"/>
  <c r="N159" i="10"/>
  <c r="M159" i="10"/>
  <c r="P159" i="10" s="1"/>
  <c r="N163" i="10"/>
  <c r="M163" i="10"/>
  <c r="P163" i="10" s="1"/>
  <c r="I165" i="10"/>
  <c r="N174" i="10"/>
  <c r="J174" i="10"/>
  <c r="M174" i="10"/>
  <c r="P174" i="10" s="1"/>
  <c r="M185" i="10"/>
  <c r="P185" i="10" s="1"/>
  <c r="Q185" i="10" s="1"/>
  <c r="N185" i="10"/>
  <c r="N190" i="10"/>
  <c r="J190" i="10"/>
  <c r="M190" i="10"/>
  <c r="P190" i="10" s="1"/>
  <c r="N224" i="10"/>
  <c r="J224" i="10"/>
  <c r="Q260" i="10"/>
  <c r="N261" i="10"/>
  <c r="J261" i="10"/>
  <c r="J259" i="10" s="1"/>
  <c r="M64" i="10"/>
  <c r="P64" i="10" s="1"/>
  <c r="Q64" i="10" s="1"/>
  <c r="M66" i="10"/>
  <c r="P66" i="10" s="1"/>
  <c r="Q66" i="10" s="1"/>
  <c r="M68" i="10"/>
  <c r="P68" i="10" s="1"/>
  <c r="Q68" i="10" s="1"/>
  <c r="M73" i="10"/>
  <c r="P73" i="10" s="1"/>
  <c r="Q73" i="10" s="1"/>
  <c r="M82" i="10"/>
  <c r="P82" i="10" s="1"/>
  <c r="Q83" i="10"/>
  <c r="N85" i="10"/>
  <c r="M85" i="10"/>
  <c r="P85" i="10" s="1"/>
  <c r="Q85" i="10" s="1"/>
  <c r="M88" i="10"/>
  <c r="P88" i="10" s="1"/>
  <c r="Q88" i="10" s="1"/>
  <c r="N89" i="10"/>
  <c r="N90" i="10"/>
  <c r="M92" i="10"/>
  <c r="P92" i="10" s="1"/>
  <c r="Q92" i="10" s="1"/>
  <c r="N93" i="10"/>
  <c r="I95" i="10"/>
  <c r="Q168" i="10"/>
  <c r="M173" i="10"/>
  <c r="P173" i="10" s="1"/>
  <c r="Q173" i="10" s="1"/>
  <c r="N173" i="10"/>
  <c r="N178" i="10"/>
  <c r="J178" i="10"/>
  <c r="M178" i="10"/>
  <c r="P178" i="10" s="1"/>
  <c r="M189" i="10"/>
  <c r="P189" i="10" s="1"/>
  <c r="Q189" i="10" s="1"/>
  <c r="N189" i="10"/>
  <c r="N194" i="10"/>
  <c r="J194" i="10"/>
  <c r="M194" i="10"/>
  <c r="P194" i="10" s="1"/>
  <c r="O202" i="10"/>
  <c r="N204" i="10"/>
  <c r="M204" i="10"/>
  <c r="P204" i="10" s="1"/>
  <c r="Q209" i="10"/>
  <c r="J215" i="10"/>
  <c r="N215" i="10"/>
  <c r="N216" i="10"/>
  <c r="Q220" i="10"/>
  <c r="J221" i="10"/>
  <c r="N221" i="10"/>
  <c r="N222" i="10"/>
  <c r="J82" i="10"/>
  <c r="Q82" i="10" s="1"/>
  <c r="N97" i="10"/>
  <c r="M97" i="10"/>
  <c r="P97" i="10" s="1"/>
  <c r="O99" i="10"/>
  <c r="N101" i="10"/>
  <c r="M101" i="10"/>
  <c r="P101" i="10" s="1"/>
  <c r="Q101" i="10" s="1"/>
  <c r="Q103" i="10"/>
  <c r="O103" i="10"/>
  <c r="N105" i="10"/>
  <c r="M105" i="10"/>
  <c r="P105" i="10" s="1"/>
  <c r="Q105" i="10" s="1"/>
  <c r="Q107" i="10"/>
  <c r="O107" i="10"/>
  <c r="N109" i="10"/>
  <c r="M109" i="10"/>
  <c r="P109" i="10" s="1"/>
  <c r="Q109" i="10" s="1"/>
  <c r="O111" i="10"/>
  <c r="N113" i="10"/>
  <c r="M113" i="10"/>
  <c r="P113" i="10" s="1"/>
  <c r="Q113" i="10" s="1"/>
  <c r="O115" i="10"/>
  <c r="N117" i="10"/>
  <c r="M117" i="10"/>
  <c r="P117" i="10" s="1"/>
  <c r="Q117" i="10" s="1"/>
  <c r="O119" i="10"/>
  <c r="N121" i="10"/>
  <c r="M121" i="10"/>
  <c r="P121" i="10" s="1"/>
  <c r="Q121" i="10" s="1"/>
  <c r="O123" i="10"/>
  <c r="N125" i="10"/>
  <c r="M125" i="10"/>
  <c r="P125" i="10" s="1"/>
  <c r="Q125" i="10" s="1"/>
  <c r="N129" i="10"/>
  <c r="M129" i="10"/>
  <c r="P129" i="10" s="1"/>
  <c r="Q129" i="10" s="1"/>
  <c r="N133" i="10"/>
  <c r="M133" i="10"/>
  <c r="P133" i="10" s="1"/>
  <c r="Q133" i="10" s="1"/>
  <c r="N137" i="10"/>
  <c r="M137" i="10"/>
  <c r="P137" i="10" s="1"/>
  <c r="Q137" i="10" s="1"/>
  <c r="Q139" i="10"/>
  <c r="N141" i="10"/>
  <c r="M141" i="10"/>
  <c r="P141" i="10" s="1"/>
  <c r="Q141" i="10" s="1"/>
  <c r="Q143" i="10"/>
  <c r="N145" i="10"/>
  <c r="M145" i="10"/>
  <c r="P145" i="10" s="1"/>
  <c r="Q145" i="10" s="1"/>
  <c r="Q147" i="10"/>
  <c r="N149" i="10"/>
  <c r="M149" i="10"/>
  <c r="P149" i="10" s="1"/>
  <c r="Q149" i="10" s="1"/>
  <c r="N153" i="10"/>
  <c r="M153" i="10"/>
  <c r="P153" i="10" s="1"/>
  <c r="Q153" i="10" s="1"/>
  <c r="Q155" i="10"/>
  <c r="N157" i="10"/>
  <c r="M157" i="10"/>
  <c r="P157" i="10" s="1"/>
  <c r="Q157" i="10" s="1"/>
  <c r="Q159" i="10"/>
  <c r="N161" i="10"/>
  <c r="M161" i="10"/>
  <c r="P161" i="10" s="1"/>
  <c r="Q161" i="10" s="1"/>
  <c r="Q163" i="10"/>
  <c r="Q166" i="10"/>
  <c r="N169" i="10"/>
  <c r="O170" i="10"/>
  <c r="M177" i="10"/>
  <c r="P177" i="10" s="1"/>
  <c r="Q177" i="10" s="1"/>
  <c r="N177" i="10"/>
  <c r="Q181" i="10"/>
  <c r="N182" i="10"/>
  <c r="J182" i="10"/>
  <c r="M182" i="10"/>
  <c r="P182" i="10" s="1"/>
  <c r="O186" i="10"/>
  <c r="M193" i="10"/>
  <c r="P193" i="10" s="1"/>
  <c r="Q193" i="10" s="1"/>
  <c r="N193" i="10"/>
  <c r="Q197" i="10"/>
  <c r="N198" i="10"/>
  <c r="J198" i="10"/>
  <c r="M198" i="10"/>
  <c r="P198" i="10" s="1"/>
  <c r="Q214" i="10"/>
  <c r="N238" i="10"/>
  <c r="M238" i="10"/>
  <c r="P238" i="10" s="1"/>
  <c r="M248" i="10"/>
  <c r="P248" i="10" s="1"/>
  <c r="N250" i="10"/>
  <c r="J250" i="10"/>
  <c r="M164" i="10"/>
  <c r="P164" i="10" s="1"/>
  <c r="Q164" i="10" s="1"/>
  <c r="O166" i="10"/>
  <c r="M167" i="10"/>
  <c r="P167" i="10" s="1"/>
  <c r="Q167" i="10" s="1"/>
  <c r="Q171" i="10"/>
  <c r="O172" i="10"/>
  <c r="Q175" i="10"/>
  <c r="O176" i="10"/>
  <c r="Q179" i="10"/>
  <c r="O180" i="10"/>
  <c r="Q183" i="10"/>
  <c r="O184" i="10"/>
  <c r="Q187" i="10"/>
  <c r="O188" i="10"/>
  <c r="O192" i="10"/>
  <c r="Q195" i="10"/>
  <c r="O196" i="10"/>
  <c r="N202" i="10"/>
  <c r="M202" i="10"/>
  <c r="P202" i="10" s="1"/>
  <c r="Q202" i="10" s="1"/>
  <c r="Q206" i="10"/>
  <c r="N210" i="10"/>
  <c r="M210" i="10"/>
  <c r="P210" i="10" s="1"/>
  <c r="Q210" i="10" s="1"/>
  <c r="N212" i="10"/>
  <c r="Q219" i="10"/>
  <c r="M230" i="10"/>
  <c r="P230" i="10" s="1"/>
  <c r="N232" i="10"/>
  <c r="J232" i="10"/>
  <c r="M245" i="10"/>
  <c r="P245" i="10" s="1"/>
  <c r="Q245" i="10" s="1"/>
  <c r="N258" i="10"/>
  <c r="J258" i="10"/>
  <c r="O168" i="10"/>
  <c r="M169" i="10"/>
  <c r="P169" i="10" s="1"/>
  <c r="Q169" i="10" s="1"/>
  <c r="N172" i="10"/>
  <c r="J172" i="10"/>
  <c r="Q172" i="10" s="1"/>
  <c r="N176" i="10"/>
  <c r="J176" i="10"/>
  <c r="Q176" i="10" s="1"/>
  <c r="N180" i="10"/>
  <c r="J180" i="10"/>
  <c r="Q180" i="10" s="1"/>
  <c r="N184" i="10"/>
  <c r="J184" i="10"/>
  <c r="Q184" i="10" s="1"/>
  <c r="N188" i="10"/>
  <c r="J188" i="10"/>
  <c r="Q188" i="10" s="1"/>
  <c r="N192" i="10"/>
  <c r="J192" i="10"/>
  <c r="Q192" i="10" s="1"/>
  <c r="N196" i="10"/>
  <c r="J196" i="10"/>
  <c r="Q196" i="10" s="1"/>
  <c r="N200" i="10"/>
  <c r="M200" i="10"/>
  <c r="P200" i="10" s="1"/>
  <c r="Q200" i="10" s="1"/>
  <c r="Q204" i="10"/>
  <c r="O204" i="10"/>
  <c r="N208" i="10"/>
  <c r="M208" i="10"/>
  <c r="P208" i="10" s="1"/>
  <c r="Q208" i="10" s="1"/>
  <c r="O215" i="10"/>
  <c r="M215" i="10"/>
  <c r="P215" i="10" s="1"/>
  <c r="O216" i="10"/>
  <c r="M221" i="10"/>
  <c r="P221" i="10" s="1"/>
  <c r="O224" i="10"/>
  <c r="Q225" i="10"/>
  <c r="N226" i="10"/>
  <c r="J226" i="10"/>
  <c r="P226" i="10"/>
  <c r="O250" i="10"/>
  <c r="Q251" i="10"/>
  <c r="N252" i="10"/>
  <c r="J252" i="10"/>
  <c r="O214" i="10"/>
  <c r="O220" i="10"/>
  <c r="N230" i="10"/>
  <c r="J230" i="10"/>
  <c r="Q230" i="10" s="1"/>
  <c r="M234" i="10"/>
  <c r="P234" i="10" s="1"/>
  <c r="O236" i="10"/>
  <c r="Q247" i="10"/>
  <c r="N248" i="10"/>
  <c r="J248" i="10"/>
  <c r="Q248" i="10" s="1"/>
  <c r="M252" i="10"/>
  <c r="P252" i="10" s="1"/>
  <c r="O254" i="10"/>
  <c r="N256" i="10"/>
  <c r="J256" i="10"/>
  <c r="Q256" i="10" s="1"/>
  <c r="M261" i="10"/>
  <c r="P261" i="10" s="1"/>
  <c r="P259" i="10" s="1"/>
  <c r="O264" i="10"/>
  <c r="Q265" i="10"/>
  <c r="M212" i="10"/>
  <c r="P212" i="10" s="1"/>
  <c r="Q212" i="10" s="1"/>
  <c r="O213" i="10"/>
  <c r="M216" i="10"/>
  <c r="P216" i="10" s="1"/>
  <c r="Q216" i="10" s="1"/>
  <c r="O217" i="10"/>
  <c r="O219" i="10"/>
  <c r="M222" i="10"/>
  <c r="P222" i="10" s="1"/>
  <c r="Q222" i="10" s="1"/>
  <c r="M224" i="10"/>
  <c r="P224" i="10" s="1"/>
  <c r="O226" i="10"/>
  <c r="Q227" i="10"/>
  <c r="N228" i="10"/>
  <c r="J228" i="10"/>
  <c r="Q228" i="10" s="1"/>
  <c r="M232" i="10"/>
  <c r="P232" i="10" s="1"/>
  <c r="O234" i="10"/>
  <c r="Q235" i="10"/>
  <c r="N236" i="10"/>
  <c r="J236" i="10"/>
  <c r="Q236" i="10" s="1"/>
  <c r="Q238" i="10"/>
  <c r="J237" i="10"/>
  <c r="O237" i="10"/>
  <c r="N241" i="10"/>
  <c r="M241" i="10"/>
  <c r="P241" i="10" s="1"/>
  <c r="Q241" i="10" s="1"/>
  <c r="N243" i="10"/>
  <c r="M243" i="10"/>
  <c r="P243" i="10" s="1"/>
  <c r="Q243" i="10" s="1"/>
  <c r="M250" i="10"/>
  <c r="P250" i="10" s="1"/>
  <c r="O252" i="10"/>
  <c r="Q253" i="10"/>
  <c r="N254" i="10"/>
  <c r="J254" i="10"/>
  <c r="Q254" i="10" s="1"/>
  <c r="M258" i="10"/>
  <c r="P258" i="10" s="1"/>
  <c r="N259" i="10"/>
  <c r="O261" i="10"/>
  <c r="Q262" i="10"/>
  <c r="I268" i="10"/>
  <c r="N264" i="10"/>
  <c r="N263" i="10" s="1"/>
  <c r="J264" i="10"/>
  <c r="O235" i="10"/>
  <c r="O260" i="10"/>
  <c r="O265" i="10"/>
  <c r="M266" i="10"/>
  <c r="P266" i="10" s="1"/>
  <c r="P263" i="10" s="1"/>
  <c r="N143" i="6"/>
  <c r="M143" i="6"/>
  <c r="P143" i="6" s="1"/>
  <c r="Q143" i="6" s="1"/>
  <c r="N159" i="6"/>
  <c r="M159" i="6"/>
  <c r="P159" i="6" s="1"/>
  <c r="Q159" i="6" s="1"/>
  <c r="N251" i="6"/>
  <c r="M251" i="6"/>
  <c r="P251" i="6" s="1"/>
  <c r="Q251" i="6" s="1"/>
  <c r="N34" i="8"/>
  <c r="M34" i="8"/>
  <c r="P34" i="8" s="1"/>
  <c r="O86" i="8"/>
  <c r="M86" i="8"/>
  <c r="P86" i="8" s="1"/>
  <c r="O110" i="8"/>
  <c r="M110" i="8"/>
  <c r="P110" i="8" s="1"/>
  <c r="M23" i="4"/>
  <c r="P23" i="4" s="1"/>
  <c r="Q23" i="4" s="1"/>
  <c r="M116" i="4"/>
  <c r="P116" i="4" s="1"/>
  <c r="Q116" i="4" s="1"/>
  <c r="N21" i="6"/>
  <c r="M21" i="6"/>
  <c r="P21" i="6" s="1"/>
  <c r="N29" i="6"/>
  <c r="M29" i="6"/>
  <c r="P29" i="6" s="1"/>
  <c r="Q29" i="6" s="1"/>
  <c r="O58" i="6"/>
  <c r="N60" i="6"/>
  <c r="M60" i="6"/>
  <c r="P60" i="6" s="1"/>
  <c r="Q60" i="6" s="1"/>
  <c r="M92" i="6"/>
  <c r="P92" i="6" s="1"/>
  <c r="Q92" i="6" s="1"/>
  <c r="N92" i="6"/>
  <c r="M13" i="8"/>
  <c r="P13" i="8" s="1"/>
  <c r="Q13" i="8" s="1"/>
  <c r="N13" i="8"/>
  <c r="M26" i="8"/>
  <c r="P26" i="8" s="1"/>
  <c r="Q26" i="8" s="1"/>
  <c r="N26" i="8"/>
  <c r="M59" i="8"/>
  <c r="P59" i="8" s="1"/>
  <c r="O67" i="8"/>
  <c r="O58" i="8" s="1"/>
  <c r="M67" i="8"/>
  <c r="P67" i="8" s="1"/>
  <c r="N101" i="8"/>
  <c r="M101" i="8"/>
  <c r="P101" i="8" s="1"/>
  <c r="N150" i="8"/>
  <c r="M150" i="8"/>
  <c r="P150" i="8" s="1"/>
  <c r="Q150" i="8" s="1"/>
  <c r="O164" i="8"/>
  <c r="M164" i="8"/>
  <c r="P164" i="8" s="1"/>
  <c r="Q164" i="8" s="1"/>
  <c r="N182" i="8"/>
  <c r="M182" i="8"/>
  <c r="P182" i="8" s="1"/>
  <c r="Q182" i="8" s="1"/>
  <c r="N127" i="6"/>
  <c r="M127" i="6"/>
  <c r="P127" i="6" s="1"/>
  <c r="Q127" i="6" s="1"/>
  <c r="N106" i="8"/>
  <c r="M106" i="8"/>
  <c r="P106" i="8" s="1"/>
  <c r="Q183" i="8"/>
  <c r="M19" i="2"/>
  <c r="P19" i="2" s="1"/>
  <c r="O19" i="2"/>
  <c r="M81" i="4"/>
  <c r="P81" i="4" s="1"/>
  <c r="Q81" i="4" s="1"/>
  <c r="M91" i="4"/>
  <c r="P91" i="4" s="1"/>
  <c r="Q91" i="4" s="1"/>
  <c r="N50" i="6"/>
  <c r="N115" i="6"/>
  <c r="M115" i="6"/>
  <c r="P115" i="6" s="1"/>
  <c r="Q115" i="6" s="1"/>
  <c r="N123" i="6"/>
  <c r="M123" i="6"/>
  <c r="P123" i="6" s="1"/>
  <c r="Q123" i="6" s="1"/>
  <c r="N131" i="6"/>
  <c r="M131" i="6"/>
  <c r="P131" i="6" s="1"/>
  <c r="Q131" i="6" s="1"/>
  <c r="N139" i="6"/>
  <c r="M139" i="6"/>
  <c r="P139" i="6" s="1"/>
  <c r="Q139" i="6" s="1"/>
  <c r="N147" i="6"/>
  <c r="M147" i="6"/>
  <c r="P147" i="6" s="1"/>
  <c r="Q147" i="6" s="1"/>
  <c r="N155" i="6"/>
  <c r="M155" i="6"/>
  <c r="P155" i="6" s="1"/>
  <c r="Q155" i="6" s="1"/>
  <c r="M166" i="6"/>
  <c r="P166" i="6" s="1"/>
  <c r="Q166" i="6" s="1"/>
  <c r="N184" i="6"/>
  <c r="M184" i="6"/>
  <c r="P184" i="6" s="1"/>
  <c r="M231" i="6"/>
  <c r="P231" i="6" s="1"/>
  <c r="M42" i="8"/>
  <c r="P42" i="8" s="1"/>
  <c r="Q42" i="8" s="1"/>
  <c r="N42" i="8"/>
  <c r="N116" i="8"/>
  <c r="M116" i="8"/>
  <c r="P116" i="8" s="1"/>
  <c r="Q116" i="8" s="1"/>
  <c r="M146" i="8"/>
  <c r="P146" i="8" s="1"/>
  <c r="Q146" i="8" s="1"/>
  <c r="N156" i="8"/>
  <c r="M156" i="8"/>
  <c r="P156" i="8" s="1"/>
  <c r="Q156" i="8" s="1"/>
  <c r="O160" i="8"/>
  <c r="M160" i="8"/>
  <c r="P160" i="8" s="1"/>
  <c r="Q160" i="8" s="1"/>
  <c r="M175" i="8"/>
  <c r="P175" i="8" s="1"/>
  <c r="M73" i="6"/>
  <c r="P73" i="6" s="1"/>
  <c r="N73" i="6"/>
  <c r="N77" i="6"/>
  <c r="M77" i="6"/>
  <c r="P77" i="6" s="1"/>
  <c r="Q77" i="6" s="1"/>
  <c r="N119" i="6"/>
  <c r="M119" i="6"/>
  <c r="P119" i="6" s="1"/>
  <c r="Q119" i="6" s="1"/>
  <c r="N135" i="6"/>
  <c r="M135" i="6"/>
  <c r="P135" i="6" s="1"/>
  <c r="Q135" i="6" s="1"/>
  <c r="N151" i="6"/>
  <c r="M151" i="6"/>
  <c r="P151" i="6" s="1"/>
  <c r="Q151" i="6" s="1"/>
  <c r="Q179" i="6"/>
  <c r="Q186" i="6"/>
  <c r="N190" i="8"/>
  <c r="M190" i="8"/>
  <c r="P190" i="8" s="1"/>
  <c r="Q190" i="8" s="1"/>
  <c r="M38" i="4"/>
  <c r="P38" i="4" s="1"/>
  <c r="M181" i="4"/>
  <c r="P181" i="4" s="1"/>
  <c r="Q181" i="4" s="1"/>
  <c r="M198" i="4"/>
  <c r="N27" i="6"/>
  <c r="M27" i="6"/>
  <c r="P27" i="6" s="1"/>
  <c r="Q27" i="6" s="1"/>
  <c r="N35" i="6"/>
  <c r="M35" i="6"/>
  <c r="P35" i="6" s="1"/>
  <c r="Q35" i="6" s="1"/>
  <c r="O50" i="6"/>
  <c r="N62" i="6"/>
  <c r="N58" i="6" s="1"/>
  <c r="M62" i="6"/>
  <c r="P62" i="6" s="1"/>
  <c r="Q62" i="6" s="1"/>
  <c r="M194" i="6"/>
  <c r="P194" i="6" s="1"/>
  <c r="Q194" i="6" s="1"/>
  <c r="M214" i="6"/>
  <c r="P214" i="6" s="1"/>
  <c r="Q214" i="6" s="1"/>
  <c r="M19" i="8"/>
  <c r="P19" i="8" s="1"/>
  <c r="N19" i="8"/>
  <c r="M28" i="8"/>
  <c r="P28" i="8" s="1"/>
  <c r="Q28" i="8" s="1"/>
  <c r="N28" i="8"/>
  <c r="M88" i="8"/>
  <c r="P88" i="8" s="1"/>
  <c r="Q88" i="8" s="1"/>
  <c r="N88" i="8"/>
  <c r="N169" i="8"/>
  <c r="M169" i="8"/>
  <c r="P169" i="8" s="1"/>
  <c r="Q169" i="8" s="1"/>
  <c r="O173" i="8"/>
  <c r="M173" i="8"/>
  <c r="P173" i="8" s="1"/>
  <c r="Q173" i="8" s="1"/>
  <c r="M112" i="4"/>
  <c r="P112" i="4" s="1"/>
  <c r="Q112" i="4" s="1"/>
  <c r="Q231" i="6"/>
  <c r="O246" i="6"/>
  <c r="Q39" i="8"/>
  <c r="O50" i="8"/>
  <c r="M65" i="8"/>
  <c r="P65" i="8" s="1"/>
  <c r="Q110" i="8"/>
  <c r="N148" i="8"/>
  <c r="M148" i="8"/>
  <c r="P148" i="8" s="1"/>
  <c r="Q148" i="8" s="1"/>
  <c r="N187" i="8"/>
  <c r="M187" i="8"/>
  <c r="P187" i="8" s="1"/>
  <c r="Q187" i="8" s="1"/>
  <c r="Q30" i="2"/>
  <c r="Q243" i="2"/>
  <c r="M42" i="4"/>
  <c r="P42" i="4" s="1"/>
  <c r="M60" i="4"/>
  <c r="P60" i="4" s="1"/>
  <c r="Q60" i="4" s="1"/>
  <c r="M85" i="4"/>
  <c r="P85" i="4" s="1"/>
  <c r="Q85" i="4" s="1"/>
  <c r="M205" i="4"/>
  <c r="P205" i="4" s="1"/>
  <c r="Q205" i="4" s="1"/>
  <c r="M231" i="4"/>
  <c r="P231" i="4" s="1"/>
  <c r="Q231" i="4" s="1"/>
  <c r="M239" i="4"/>
  <c r="M103" i="6"/>
  <c r="P103" i="6" s="1"/>
  <c r="M15" i="8"/>
  <c r="P15" i="8" s="1"/>
  <c r="Q15" i="8" s="1"/>
  <c r="M22" i="8"/>
  <c r="P22" i="8" s="1"/>
  <c r="Q22" i="8" s="1"/>
  <c r="M30" i="8"/>
  <c r="P30" i="8" s="1"/>
  <c r="Q30" i="8" s="1"/>
  <c r="N32" i="8"/>
  <c r="Q34" i="8"/>
  <c r="M46" i="8"/>
  <c r="P46" i="8" s="1"/>
  <c r="Q46" i="8" s="1"/>
  <c r="M89" i="8"/>
  <c r="P89" i="8" s="1"/>
  <c r="N98" i="8"/>
  <c r="M98" i="8"/>
  <c r="P98" i="8" s="1"/>
  <c r="Q98" i="8" s="1"/>
  <c r="N103" i="8"/>
  <c r="M103" i="8"/>
  <c r="P103" i="8" s="1"/>
  <c r="Q103" i="8" s="1"/>
  <c r="N114" i="8"/>
  <c r="M114" i="8"/>
  <c r="P114" i="8" s="1"/>
  <c r="Q114" i="8" s="1"/>
  <c r="N158" i="8"/>
  <c r="M158" i="8"/>
  <c r="P158" i="8" s="1"/>
  <c r="Q158" i="8" s="1"/>
  <c r="N167" i="8"/>
  <c r="M167" i="8"/>
  <c r="P167" i="8" s="1"/>
  <c r="Q167" i="8" s="1"/>
  <c r="N179" i="8"/>
  <c r="M179" i="8"/>
  <c r="P179" i="8" s="1"/>
  <c r="Q179" i="8" s="1"/>
  <c r="O237" i="8"/>
  <c r="Q207" i="8"/>
  <c r="M222" i="8"/>
  <c r="P222" i="8" s="1"/>
  <c r="M226" i="8"/>
  <c r="M230" i="8"/>
  <c r="P230" i="8" s="1"/>
  <c r="M234" i="8"/>
  <c r="P234" i="8" s="1"/>
  <c r="M249" i="8"/>
  <c r="P249" i="8" s="1"/>
  <c r="M253" i="8"/>
  <c r="P253" i="8" s="1"/>
  <c r="M257" i="8"/>
  <c r="P257" i="8" s="1"/>
  <c r="M267" i="8"/>
  <c r="P267" i="8" s="1"/>
  <c r="Q267" i="8" s="1"/>
  <c r="M48" i="8"/>
  <c r="P48" i="8" s="1"/>
  <c r="Q48" i="8" s="1"/>
  <c r="N65" i="8"/>
  <c r="N70" i="8"/>
  <c r="Q78" i="8"/>
  <c r="Q80" i="8"/>
  <c r="Q82" i="8"/>
  <c r="Q84" i="8"/>
  <c r="Q86" i="8"/>
  <c r="Q101" i="8"/>
  <c r="M192" i="8"/>
  <c r="P192" i="8" s="1"/>
  <c r="Q192" i="8" s="1"/>
  <c r="N213" i="8"/>
  <c r="N217" i="8"/>
  <c r="N249" i="8"/>
  <c r="N253" i="8"/>
  <c r="N257" i="8"/>
  <c r="M260" i="8"/>
  <c r="P260" i="8" s="1"/>
  <c r="Q262" i="8"/>
  <c r="N56" i="8"/>
  <c r="N63" i="8"/>
  <c r="M93" i="8"/>
  <c r="P93" i="8" s="1"/>
  <c r="Q106" i="8"/>
  <c r="M201" i="8"/>
  <c r="P201" i="8" s="1"/>
  <c r="Q201" i="8" s="1"/>
  <c r="N203" i="8"/>
  <c r="M205" i="8"/>
  <c r="P205" i="8" s="1"/>
  <c r="Q205" i="8" s="1"/>
  <c r="N207" i="8"/>
  <c r="M209" i="8"/>
  <c r="P209" i="8" s="1"/>
  <c r="Q209" i="8" s="1"/>
  <c r="N211" i="8"/>
  <c r="M212" i="8"/>
  <c r="P212" i="8" s="1"/>
  <c r="N214" i="8"/>
  <c r="M216" i="8"/>
  <c r="P216" i="8" s="1"/>
  <c r="Q216" i="8" s="1"/>
  <c r="N219" i="8"/>
  <c r="M221" i="8"/>
  <c r="P221" i="8" s="1"/>
  <c r="Q221" i="8" s="1"/>
  <c r="N223" i="8"/>
  <c r="M225" i="8"/>
  <c r="P225" i="8" s="1"/>
  <c r="Q225" i="8" s="1"/>
  <c r="N227" i="8"/>
  <c r="M229" i="8"/>
  <c r="P229" i="8" s="1"/>
  <c r="Q229" i="8" s="1"/>
  <c r="N231" i="8"/>
  <c r="M233" i="8"/>
  <c r="P233" i="8" s="1"/>
  <c r="Q233" i="8" s="1"/>
  <c r="N235" i="8"/>
  <c r="Q239" i="8"/>
  <c r="M239" i="8"/>
  <c r="P239" i="8" s="1"/>
  <c r="N245" i="8"/>
  <c r="M248" i="8"/>
  <c r="P248" i="8" s="1"/>
  <c r="M252" i="8"/>
  <c r="P252" i="8" s="1"/>
  <c r="M256" i="8"/>
  <c r="P256" i="8" s="1"/>
  <c r="M264" i="8"/>
  <c r="P264" i="8" s="1"/>
  <c r="O11" i="8"/>
  <c r="Q19" i="8"/>
  <c r="J11" i="8"/>
  <c r="Q17" i="8"/>
  <c r="Q36" i="8"/>
  <c r="M12" i="8"/>
  <c r="P12" i="8" s="1"/>
  <c r="M14" i="8"/>
  <c r="P14" i="8" s="1"/>
  <c r="Q14" i="8" s="1"/>
  <c r="M16" i="8"/>
  <c r="P16" i="8" s="1"/>
  <c r="Q16" i="8" s="1"/>
  <c r="M18" i="8"/>
  <c r="P18" i="8" s="1"/>
  <c r="Q18" i="8" s="1"/>
  <c r="M21" i="8"/>
  <c r="P21" i="8" s="1"/>
  <c r="M23" i="8"/>
  <c r="P23" i="8" s="1"/>
  <c r="Q23" i="8" s="1"/>
  <c r="M25" i="8"/>
  <c r="P25" i="8" s="1"/>
  <c r="Q25" i="8" s="1"/>
  <c r="M27" i="8"/>
  <c r="P27" i="8" s="1"/>
  <c r="Q27" i="8" s="1"/>
  <c r="M29" i="8"/>
  <c r="P29" i="8" s="1"/>
  <c r="Q29" i="8" s="1"/>
  <c r="M31" i="8"/>
  <c r="P31" i="8" s="1"/>
  <c r="Q31" i="8" s="1"/>
  <c r="O32" i="8"/>
  <c r="N41" i="8"/>
  <c r="J41" i="8"/>
  <c r="M41" i="8"/>
  <c r="P41" i="8" s="1"/>
  <c r="N45" i="8"/>
  <c r="J45" i="8"/>
  <c r="M45" i="8"/>
  <c r="P45" i="8" s="1"/>
  <c r="N49" i="8"/>
  <c r="J49" i="8"/>
  <c r="M49" i="8"/>
  <c r="P49" i="8" s="1"/>
  <c r="N51" i="8"/>
  <c r="M51" i="8"/>
  <c r="P51" i="8" s="1"/>
  <c r="Q51" i="8" s="1"/>
  <c r="N53" i="8"/>
  <c r="M53" i="8"/>
  <c r="P53" i="8" s="1"/>
  <c r="Q53" i="8" s="1"/>
  <c r="N55" i="8"/>
  <c r="M55" i="8"/>
  <c r="P55" i="8" s="1"/>
  <c r="Q55" i="8" s="1"/>
  <c r="N57" i="8"/>
  <c r="M57" i="8"/>
  <c r="P57" i="8" s="1"/>
  <c r="Q57" i="8" s="1"/>
  <c r="M32" i="8"/>
  <c r="P32" i="8" s="1"/>
  <c r="O34" i="8"/>
  <c r="M35" i="8"/>
  <c r="P35" i="8" s="1"/>
  <c r="Q35" i="8" s="1"/>
  <c r="O39" i="8"/>
  <c r="O43" i="8"/>
  <c r="O37" i="8" s="1"/>
  <c r="O47" i="8"/>
  <c r="J32" i="8"/>
  <c r="N33" i="8"/>
  <c r="N20" i="8" s="1"/>
  <c r="O36" i="8"/>
  <c r="N38" i="8"/>
  <c r="N40" i="8"/>
  <c r="N43" i="8"/>
  <c r="J43" i="8"/>
  <c r="Q43" i="8" s="1"/>
  <c r="N44" i="8"/>
  <c r="N47" i="8"/>
  <c r="J47" i="8"/>
  <c r="Q47" i="8" s="1"/>
  <c r="N48" i="8"/>
  <c r="J75" i="8"/>
  <c r="Q33" i="8"/>
  <c r="Q38" i="8"/>
  <c r="Q93" i="8"/>
  <c r="J52" i="8"/>
  <c r="Q52" i="8" s="1"/>
  <c r="J54" i="8"/>
  <c r="Q54" i="8" s="1"/>
  <c r="J56" i="8"/>
  <c r="Q56" i="8" s="1"/>
  <c r="J59" i="8"/>
  <c r="J61" i="8"/>
  <c r="Q61" i="8" s="1"/>
  <c r="J63" i="8"/>
  <c r="Q63" i="8" s="1"/>
  <c r="J65" i="8"/>
  <c r="J67" i="8"/>
  <c r="J69" i="8"/>
  <c r="Q69" i="8" s="1"/>
  <c r="J72" i="8"/>
  <c r="Q72" i="8" s="1"/>
  <c r="J74" i="8"/>
  <c r="Q74" i="8" s="1"/>
  <c r="M77" i="8"/>
  <c r="P77" i="8" s="1"/>
  <c r="Q77" i="8" s="1"/>
  <c r="M79" i="8"/>
  <c r="P79" i="8" s="1"/>
  <c r="Q79" i="8" s="1"/>
  <c r="M81" i="8"/>
  <c r="P81" i="8" s="1"/>
  <c r="Q81" i="8" s="1"/>
  <c r="M83" i="8"/>
  <c r="P83" i="8" s="1"/>
  <c r="Q83" i="8" s="1"/>
  <c r="M85" i="8"/>
  <c r="P85" i="8" s="1"/>
  <c r="Q85" i="8" s="1"/>
  <c r="O89" i="8"/>
  <c r="N90" i="8"/>
  <c r="O93" i="8"/>
  <c r="J95" i="8"/>
  <c r="N151" i="8"/>
  <c r="M151" i="8"/>
  <c r="P151" i="8" s="1"/>
  <c r="N153" i="8"/>
  <c r="M153" i="8"/>
  <c r="P153" i="8" s="1"/>
  <c r="Q153" i="8" s="1"/>
  <c r="N155" i="8"/>
  <c r="M155" i="8"/>
  <c r="P155" i="8" s="1"/>
  <c r="Q155" i="8" s="1"/>
  <c r="N157" i="8"/>
  <c r="M157" i="8"/>
  <c r="P157" i="8" s="1"/>
  <c r="Q157" i="8" s="1"/>
  <c r="N159" i="8"/>
  <c r="M159" i="8"/>
  <c r="P159" i="8" s="1"/>
  <c r="N161" i="8"/>
  <c r="M161" i="8"/>
  <c r="P161" i="8" s="1"/>
  <c r="Q161" i="8" s="1"/>
  <c r="N163" i="8"/>
  <c r="M163" i="8"/>
  <c r="P163" i="8" s="1"/>
  <c r="Q163" i="8" s="1"/>
  <c r="N172" i="8"/>
  <c r="M172" i="8"/>
  <c r="P172" i="8" s="1"/>
  <c r="Q172" i="8" s="1"/>
  <c r="J50" i="8"/>
  <c r="M60" i="8"/>
  <c r="P60" i="8" s="1"/>
  <c r="M62" i="8"/>
  <c r="P62" i="8" s="1"/>
  <c r="Q62" i="8" s="1"/>
  <c r="M64" i="8"/>
  <c r="P64" i="8" s="1"/>
  <c r="Q64" i="8" s="1"/>
  <c r="M66" i="8"/>
  <c r="P66" i="8" s="1"/>
  <c r="Q66" i="8" s="1"/>
  <c r="M68" i="8"/>
  <c r="P68" i="8" s="1"/>
  <c r="Q68" i="8" s="1"/>
  <c r="J70" i="8"/>
  <c r="M71" i="8"/>
  <c r="P71" i="8" s="1"/>
  <c r="P70" i="8" s="1"/>
  <c r="M73" i="8"/>
  <c r="P73" i="8" s="1"/>
  <c r="Q73" i="8" s="1"/>
  <c r="M87" i="8"/>
  <c r="P87" i="8" s="1"/>
  <c r="Q87" i="8" s="1"/>
  <c r="O88" i="8"/>
  <c r="M91" i="8"/>
  <c r="P91" i="8" s="1"/>
  <c r="Q91" i="8" s="1"/>
  <c r="O92" i="8"/>
  <c r="M92" i="8"/>
  <c r="P92" i="8" s="1"/>
  <c r="N93" i="8"/>
  <c r="M94" i="8"/>
  <c r="P94" i="8" s="1"/>
  <c r="Q94" i="8" s="1"/>
  <c r="M96" i="8"/>
  <c r="P96" i="8" s="1"/>
  <c r="M100" i="8"/>
  <c r="P100" i="8" s="1"/>
  <c r="Q100" i="8" s="1"/>
  <c r="M105" i="8"/>
  <c r="P105" i="8" s="1"/>
  <c r="Q105" i="8" s="1"/>
  <c r="M109" i="8"/>
  <c r="P109" i="8" s="1"/>
  <c r="Q109" i="8" s="1"/>
  <c r="N111" i="8"/>
  <c r="M111" i="8"/>
  <c r="P111" i="8" s="1"/>
  <c r="Q111" i="8" s="1"/>
  <c r="N113" i="8"/>
  <c r="M113" i="8"/>
  <c r="P113" i="8" s="1"/>
  <c r="Q113" i="8" s="1"/>
  <c r="N115" i="8"/>
  <c r="M115" i="8"/>
  <c r="P115" i="8" s="1"/>
  <c r="Q115" i="8" s="1"/>
  <c r="N117" i="8"/>
  <c r="M117" i="8"/>
  <c r="P117" i="8" s="1"/>
  <c r="Q117" i="8" s="1"/>
  <c r="N119" i="8"/>
  <c r="M119" i="8"/>
  <c r="P119" i="8" s="1"/>
  <c r="N121" i="8"/>
  <c r="M121" i="8"/>
  <c r="P121" i="8" s="1"/>
  <c r="Q121" i="8" s="1"/>
  <c r="N123" i="8"/>
  <c r="M123" i="8"/>
  <c r="P123" i="8" s="1"/>
  <c r="Q123" i="8" s="1"/>
  <c r="N125" i="8"/>
  <c r="M125" i="8"/>
  <c r="P125" i="8" s="1"/>
  <c r="Q125" i="8" s="1"/>
  <c r="N127" i="8"/>
  <c r="M127" i="8"/>
  <c r="P127" i="8" s="1"/>
  <c r="Q127" i="8" s="1"/>
  <c r="N129" i="8"/>
  <c r="M129" i="8"/>
  <c r="P129" i="8" s="1"/>
  <c r="Q129" i="8" s="1"/>
  <c r="N131" i="8"/>
  <c r="M131" i="8"/>
  <c r="P131" i="8" s="1"/>
  <c r="Q131" i="8" s="1"/>
  <c r="N133" i="8"/>
  <c r="M133" i="8"/>
  <c r="P133" i="8" s="1"/>
  <c r="Q133" i="8" s="1"/>
  <c r="N135" i="8"/>
  <c r="M135" i="8"/>
  <c r="P135" i="8" s="1"/>
  <c r="Q135" i="8" s="1"/>
  <c r="N137" i="8"/>
  <c r="M137" i="8"/>
  <c r="P137" i="8" s="1"/>
  <c r="Q137" i="8" s="1"/>
  <c r="N139" i="8"/>
  <c r="M139" i="8"/>
  <c r="P139" i="8" s="1"/>
  <c r="N141" i="8"/>
  <c r="M141" i="8"/>
  <c r="P141" i="8" s="1"/>
  <c r="Q141" i="8" s="1"/>
  <c r="N143" i="8"/>
  <c r="M143" i="8"/>
  <c r="P143" i="8" s="1"/>
  <c r="Q143" i="8" s="1"/>
  <c r="N145" i="8"/>
  <c r="M145" i="8"/>
  <c r="P145" i="8" s="1"/>
  <c r="Q145" i="8" s="1"/>
  <c r="N174" i="8"/>
  <c r="M174" i="8"/>
  <c r="P174" i="8" s="1"/>
  <c r="Q174" i="8" s="1"/>
  <c r="N181" i="8"/>
  <c r="M181" i="8"/>
  <c r="P181" i="8" s="1"/>
  <c r="Q181" i="8" s="1"/>
  <c r="Q89" i="8"/>
  <c r="M90" i="8"/>
  <c r="P90" i="8" s="1"/>
  <c r="Q90" i="8" s="1"/>
  <c r="O91" i="8"/>
  <c r="I95" i="8"/>
  <c r="M99" i="8"/>
  <c r="P99" i="8" s="1"/>
  <c r="Q99" i="8" s="1"/>
  <c r="M104" i="8"/>
  <c r="P104" i="8" s="1"/>
  <c r="Q104" i="8" s="1"/>
  <c r="M108" i="8"/>
  <c r="P108" i="8" s="1"/>
  <c r="Q108" i="8" s="1"/>
  <c r="N147" i="8"/>
  <c r="M147" i="8"/>
  <c r="P147" i="8" s="1"/>
  <c r="Q147" i="8" s="1"/>
  <c r="Q151" i="8"/>
  <c r="Q159" i="8"/>
  <c r="Q175" i="8"/>
  <c r="N177" i="8"/>
  <c r="M177" i="8"/>
  <c r="P177" i="8" s="1"/>
  <c r="Q177" i="8" s="1"/>
  <c r="O90" i="8"/>
  <c r="Q92" i="8"/>
  <c r="Q119" i="8"/>
  <c r="Q139" i="8"/>
  <c r="N149" i="8"/>
  <c r="M149" i="8"/>
  <c r="P149" i="8" s="1"/>
  <c r="Q149" i="8" s="1"/>
  <c r="N166" i="8"/>
  <c r="M166" i="8"/>
  <c r="P166" i="8" s="1"/>
  <c r="Q166" i="8" s="1"/>
  <c r="N168" i="8"/>
  <c r="M168" i="8"/>
  <c r="P168" i="8" s="1"/>
  <c r="Q168" i="8" s="1"/>
  <c r="N170" i="8"/>
  <c r="M170" i="8"/>
  <c r="P170" i="8" s="1"/>
  <c r="Q170" i="8" s="1"/>
  <c r="N202" i="8"/>
  <c r="J202" i="8"/>
  <c r="O208" i="8"/>
  <c r="M208" i="8"/>
  <c r="P208" i="8" s="1"/>
  <c r="N210" i="8"/>
  <c r="J210" i="8"/>
  <c r="J215" i="8"/>
  <c r="N215" i="8"/>
  <c r="N226" i="8"/>
  <c r="J226" i="8"/>
  <c r="Q226" i="8" s="1"/>
  <c r="P226" i="8"/>
  <c r="N191" i="8"/>
  <c r="M191" i="8"/>
  <c r="P191" i="8" s="1"/>
  <c r="Q191" i="8" s="1"/>
  <c r="N193" i="8"/>
  <c r="M193" i="8"/>
  <c r="P193" i="8" s="1"/>
  <c r="Q193" i="8" s="1"/>
  <c r="N195" i="8"/>
  <c r="M195" i="8"/>
  <c r="P195" i="8" s="1"/>
  <c r="Q195" i="8" s="1"/>
  <c r="O206" i="8"/>
  <c r="M206" i="8"/>
  <c r="P206" i="8" s="1"/>
  <c r="N208" i="8"/>
  <c r="J208" i="8"/>
  <c r="N234" i="8"/>
  <c r="J234" i="8"/>
  <c r="N252" i="8"/>
  <c r="J252" i="8"/>
  <c r="Q260" i="8"/>
  <c r="J259" i="8"/>
  <c r="N261" i="8"/>
  <c r="N259" i="8" s="1"/>
  <c r="J261" i="8"/>
  <c r="M185" i="8"/>
  <c r="P185" i="8" s="1"/>
  <c r="Q185" i="8" s="1"/>
  <c r="M189" i="8"/>
  <c r="P189" i="8" s="1"/>
  <c r="Q189" i="8" s="1"/>
  <c r="N197" i="8"/>
  <c r="M197" i="8"/>
  <c r="P197" i="8" s="1"/>
  <c r="Q197" i="8" s="1"/>
  <c r="M200" i="8"/>
  <c r="P200" i="8" s="1"/>
  <c r="Q200" i="8" s="1"/>
  <c r="M202" i="8"/>
  <c r="P202" i="8" s="1"/>
  <c r="O204" i="8"/>
  <c r="N206" i="8"/>
  <c r="J206" i="8"/>
  <c r="Q206" i="8" s="1"/>
  <c r="M176" i="8"/>
  <c r="P176" i="8" s="1"/>
  <c r="Q176" i="8" s="1"/>
  <c r="M180" i="8"/>
  <c r="P180" i="8" s="1"/>
  <c r="Q180" i="8" s="1"/>
  <c r="M184" i="8"/>
  <c r="P184" i="8" s="1"/>
  <c r="Q184" i="8" s="1"/>
  <c r="M188" i="8"/>
  <c r="P188" i="8" s="1"/>
  <c r="Q188" i="8" s="1"/>
  <c r="N199" i="8"/>
  <c r="M199" i="8"/>
  <c r="P199" i="8" s="1"/>
  <c r="Q199" i="8" s="1"/>
  <c r="O202" i="8"/>
  <c r="Q203" i="8"/>
  <c r="N204" i="8"/>
  <c r="J204" i="8"/>
  <c r="O210" i="8"/>
  <c r="M210" i="8"/>
  <c r="P210" i="8" s="1"/>
  <c r="Q211" i="8"/>
  <c r="O215" i="8"/>
  <c r="Q212" i="8"/>
  <c r="M213" i="8"/>
  <c r="P213" i="8" s="1"/>
  <c r="Q213" i="8" s="1"/>
  <c r="O214" i="8"/>
  <c r="M217" i="8"/>
  <c r="P217" i="8" s="1"/>
  <c r="Q217" i="8" s="1"/>
  <c r="M220" i="8"/>
  <c r="P220" i="8" s="1"/>
  <c r="O222" i="8"/>
  <c r="Q223" i="8"/>
  <c r="N224" i="8"/>
  <c r="J224" i="8"/>
  <c r="M228" i="8"/>
  <c r="P228" i="8" s="1"/>
  <c r="O230" i="8"/>
  <c r="Q231" i="8"/>
  <c r="N232" i="8"/>
  <c r="J232" i="8"/>
  <c r="M236" i="8"/>
  <c r="P236" i="8" s="1"/>
  <c r="N238" i="8"/>
  <c r="M238" i="8"/>
  <c r="P238" i="8" s="1"/>
  <c r="Q238" i="8" s="1"/>
  <c r="O248" i="8"/>
  <c r="Q249" i="8"/>
  <c r="N250" i="8"/>
  <c r="J250" i="8"/>
  <c r="M254" i="8"/>
  <c r="P254" i="8" s="1"/>
  <c r="O256" i="8"/>
  <c r="Q257" i="8"/>
  <c r="N258" i="8"/>
  <c r="J258" i="8"/>
  <c r="O213" i="8"/>
  <c r="O217" i="8"/>
  <c r="N222" i="8"/>
  <c r="J222" i="8"/>
  <c r="N230" i="8"/>
  <c r="J230" i="8"/>
  <c r="Q230" i="8" s="1"/>
  <c r="Q247" i="8"/>
  <c r="N248" i="8"/>
  <c r="J248" i="8"/>
  <c r="Q248" i="8" s="1"/>
  <c r="N256" i="8"/>
  <c r="J256" i="8"/>
  <c r="Q256" i="8" s="1"/>
  <c r="M261" i="8"/>
  <c r="P261" i="8" s="1"/>
  <c r="P259" i="8" s="1"/>
  <c r="O264" i="8"/>
  <c r="Q265" i="8"/>
  <c r="O212" i="8"/>
  <c r="M215" i="8"/>
  <c r="P215" i="8" s="1"/>
  <c r="O216" i="8"/>
  <c r="Q219" i="8"/>
  <c r="N220" i="8"/>
  <c r="J220" i="8"/>
  <c r="M224" i="8"/>
  <c r="P224" i="8" s="1"/>
  <c r="O226" i="8"/>
  <c r="Q227" i="8"/>
  <c r="N228" i="8"/>
  <c r="J228" i="8"/>
  <c r="M232" i="8"/>
  <c r="P232" i="8" s="1"/>
  <c r="O234" i="8"/>
  <c r="Q235" i="8"/>
  <c r="N236" i="8"/>
  <c r="J236" i="8"/>
  <c r="J237" i="8"/>
  <c r="N241" i="8"/>
  <c r="M241" i="8"/>
  <c r="P241" i="8" s="1"/>
  <c r="Q241" i="8" s="1"/>
  <c r="N243" i="8"/>
  <c r="M243" i="8"/>
  <c r="P243" i="8" s="1"/>
  <c r="Q243" i="8" s="1"/>
  <c r="M250" i="8"/>
  <c r="P250" i="8" s="1"/>
  <c r="O252" i="8"/>
  <c r="Q253" i="8"/>
  <c r="N254" i="8"/>
  <c r="J254" i="8"/>
  <c r="Q254" i="8" s="1"/>
  <c r="M258" i="8"/>
  <c r="P258" i="8" s="1"/>
  <c r="O261" i="8"/>
  <c r="I268" i="8"/>
  <c r="N264" i="8"/>
  <c r="N263" i="8" s="1"/>
  <c r="J264" i="8"/>
  <c r="O260" i="8"/>
  <c r="O262" i="8"/>
  <c r="O265" i="8"/>
  <c r="M266" i="8"/>
  <c r="P266" i="8" s="1"/>
  <c r="O11" i="6"/>
  <c r="O20" i="6"/>
  <c r="O37" i="6"/>
  <c r="Q184" i="6"/>
  <c r="M200" i="6"/>
  <c r="P200" i="6" s="1"/>
  <c r="Q200" i="6" s="1"/>
  <c r="N200" i="6"/>
  <c r="O114" i="2"/>
  <c r="O193" i="2"/>
  <c r="M55" i="4"/>
  <c r="P55" i="4" s="1"/>
  <c r="Q55" i="4" s="1"/>
  <c r="M14" i="6"/>
  <c r="P14" i="6" s="1"/>
  <c r="Q14" i="6" s="1"/>
  <c r="M16" i="6"/>
  <c r="P16" i="6" s="1"/>
  <c r="Q16" i="6" s="1"/>
  <c r="O94" i="2"/>
  <c r="Q178" i="2"/>
  <c r="Q266" i="2"/>
  <c r="N51" i="4"/>
  <c r="M120" i="4"/>
  <c r="P120" i="4" s="1"/>
  <c r="Q120" i="4" s="1"/>
  <c r="M124" i="4"/>
  <c r="P124" i="4" s="1"/>
  <c r="Q124" i="4" s="1"/>
  <c r="M156" i="4"/>
  <c r="P156" i="4" s="1"/>
  <c r="Q156" i="4" s="1"/>
  <c r="M173" i="4"/>
  <c r="P173" i="4" s="1"/>
  <c r="Q173" i="4" s="1"/>
  <c r="M233" i="4"/>
  <c r="P233" i="4" s="1"/>
  <c r="Q233" i="4" s="1"/>
  <c r="M55" i="6"/>
  <c r="P55" i="6" s="1"/>
  <c r="Q55" i="6" s="1"/>
  <c r="M57" i="6"/>
  <c r="P57" i="6" s="1"/>
  <c r="Q57" i="6" s="1"/>
  <c r="M66" i="6"/>
  <c r="P66" i="6" s="1"/>
  <c r="Q66" i="6" s="1"/>
  <c r="N89" i="6"/>
  <c r="M106" i="6"/>
  <c r="P106" i="6" s="1"/>
  <c r="Q106" i="6" s="1"/>
  <c r="M163" i="6"/>
  <c r="P163" i="6" s="1"/>
  <c r="Q163" i="6" s="1"/>
  <c r="N168" i="6"/>
  <c r="M168" i="6"/>
  <c r="P168" i="6" s="1"/>
  <c r="Q168" i="6" s="1"/>
  <c r="N180" i="6"/>
  <c r="M180" i="6"/>
  <c r="P180" i="6" s="1"/>
  <c r="Q180" i="6" s="1"/>
  <c r="Q192" i="6"/>
  <c r="M192" i="6"/>
  <c r="P192" i="6" s="1"/>
  <c r="M207" i="6"/>
  <c r="P207" i="6" s="1"/>
  <c r="Q207" i="6" s="1"/>
  <c r="N207" i="6"/>
  <c r="N219" i="6"/>
  <c r="M219" i="6"/>
  <c r="P219" i="6" s="1"/>
  <c r="N225" i="6"/>
  <c r="N227" i="6"/>
  <c r="M227" i="6"/>
  <c r="P227" i="6" s="1"/>
  <c r="N233" i="6"/>
  <c r="N235" i="6"/>
  <c r="M235" i="6"/>
  <c r="P235" i="6" s="1"/>
  <c r="Q235" i="6" s="1"/>
  <c r="M247" i="6"/>
  <c r="P247" i="6" s="1"/>
  <c r="Q247" i="6" s="1"/>
  <c r="Q262" i="6"/>
  <c r="M265" i="6"/>
  <c r="P265" i="6" s="1"/>
  <c r="Q265" i="6" s="1"/>
  <c r="Q167" i="4"/>
  <c r="N102" i="6"/>
  <c r="M102" i="6"/>
  <c r="P102" i="6" s="1"/>
  <c r="Q102" i="6" s="1"/>
  <c r="M170" i="6"/>
  <c r="P170" i="6" s="1"/>
  <c r="Q170" i="6" s="1"/>
  <c r="N170" i="6"/>
  <c r="O39" i="2"/>
  <c r="O67" i="2"/>
  <c r="M253" i="2"/>
  <c r="P253" i="2" s="1"/>
  <c r="M265" i="2"/>
  <c r="P265" i="2" s="1"/>
  <c r="M21" i="4"/>
  <c r="P21" i="4" s="1"/>
  <c r="M29" i="4"/>
  <c r="P29" i="4" s="1"/>
  <c r="Q29" i="4" s="1"/>
  <c r="M87" i="4"/>
  <c r="P87" i="4" s="1"/>
  <c r="Q87" i="4" s="1"/>
  <c r="M148" i="4"/>
  <c r="P148" i="4" s="1"/>
  <c r="Q148" i="4" s="1"/>
  <c r="M183" i="4"/>
  <c r="P183" i="4" s="1"/>
  <c r="Q183" i="4" s="1"/>
  <c r="M203" i="4"/>
  <c r="P203" i="4" s="1"/>
  <c r="Q203" i="4" s="1"/>
  <c r="M12" i="6"/>
  <c r="P12" i="6" s="1"/>
  <c r="M18" i="6"/>
  <c r="P18" i="6" s="1"/>
  <c r="Q18" i="6" s="1"/>
  <c r="M68" i="6"/>
  <c r="P68" i="6" s="1"/>
  <c r="Q68" i="6" s="1"/>
  <c r="M98" i="6"/>
  <c r="P98" i="6" s="1"/>
  <c r="Q98" i="6" s="1"/>
  <c r="N99" i="6"/>
  <c r="M99" i="6"/>
  <c r="P99" i="6" s="1"/>
  <c r="Q99" i="6" s="1"/>
  <c r="N177" i="6"/>
  <c r="M177" i="6"/>
  <c r="P177" i="6" s="1"/>
  <c r="Q177" i="6" s="1"/>
  <c r="N188" i="6"/>
  <c r="M188" i="6"/>
  <c r="P188" i="6" s="1"/>
  <c r="Q188" i="6" s="1"/>
  <c r="N198" i="6"/>
  <c r="M198" i="6"/>
  <c r="P198" i="6" s="1"/>
  <c r="Q198" i="6" s="1"/>
  <c r="M211" i="6"/>
  <c r="P211" i="6" s="1"/>
  <c r="N211" i="6"/>
  <c r="M221" i="6"/>
  <c r="P221" i="6" s="1"/>
  <c r="Q221" i="6" s="1"/>
  <c r="M229" i="6"/>
  <c r="P229" i="6" s="1"/>
  <c r="Q229" i="6" s="1"/>
  <c r="M29" i="2"/>
  <c r="P29" i="2" s="1"/>
  <c r="O73" i="2"/>
  <c r="M126" i="2"/>
  <c r="P126" i="2" s="1"/>
  <c r="M27" i="4"/>
  <c r="P27" i="4" s="1"/>
  <c r="Q27" i="4" s="1"/>
  <c r="M144" i="4"/>
  <c r="P144" i="4" s="1"/>
  <c r="Q144" i="4" s="1"/>
  <c r="M152" i="4"/>
  <c r="P152" i="4" s="1"/>
  <c r="Q152" i="4" s="1"/>
  <c r="M169" i="4"/>
  <c r="P169" i="4" s="1"/>
  <c r="Q169" i="4" s="1"/>
  <c r="M201" i="4"/>
  <c r="P201" i="4" s="1"/>
  <c r="Q201" i="4" s="1"/>
  <c r="M235" i="4"/>
  <c r="P235" i="4" s="1"/>
  <c r="N247" i="4"/>
  <c r="M257" i="4"/>
  <c r="P257" i="4" s="1"/>
  <c r="Q257" i="4" s="1"/>
  <c r="M51" i="6"/>
  <c r="P51" i="6" s="1"/>
  <c r="Q51" i="6" s="1"/>
  <c r="M53" i="6"/>
  <c r="P53" i="6" s="1"/>
  <c r="Q53" i="6" s="1"/>
  <c r="M71" i="6"/>
  <c r="P71" i="6" s="1"/>
  <c r="Q71" i="6" s="1"/>
  <c r="M81" i="6"/>
  <c r="P81" i="6" s="1"/>
  <c r="Q81" i="6" s="1"/>
  <c r="M85" i="6"/>
  <c r="P85" i="6" s="1"/>
  <c r="Q85" i="6" s="1"/>
  <c r="N93" i="6"/>
  <c r="N107" i="6"/>
  <c r="M107" i="6"/>
  <c r="P107" i="6" s="1"/>
  <c r="Q107" i="6" s="1"/>
  <c r="O93" i="2"/>
  <c r="M102" i="2"/>
  <c r="P102" i="2" s="1"/>
  <c r="Q111" i="2"/>
  <c r="O163" i="2"/>
  <c r="N38" i="4"/>
  <c r="M40" i="4"/>
  <c r="P40" i="4" s="1"/>
  <c r="Q40" i="4" s="1"/>
  <c r="N42" i="4"/>
  <c r="M68" i="4"/>
  <c r="P68" i="4" s="1"/>
  <c r="Q68" i="4" s="1"/>
  <c r="M134" i="4"/>
  <c r="P134" i="4" s="1"/>
  <c r="N231" i="4"/>
  <c r="M249" i="4"/>
  <c r="P249" i="4" s="1"/>
  <c r="Q249" i="4" s="1"/>
  <c r="M262" i="4"/>
  <c r="P262" i="4" s="1"/>
  <c r="Q262" i="4" s="1"/>
  <c r="N11" i="6"/>
  <c r="M38" i="6"/>
  <c r="P38" i="6" s="1"/>
  <c r="Q38" i="6" s="1"/>
  <c r="M40" i="6"/>
  <c r="P40" i="6" s="1"/>
  <c r="Q40" i="6" s="1"/>
  <c r="M42" i="6"/>
  <c r="P42" i="6" s="1"/>
  <c r="Q42" i="6" s="1"/>
  <c r="M44" i="6"/>
  <c r="P44" i="6" s="1"/>
  <c r="Q44" i="6" s="1"/>
  <c r="M46" i="6"/>
  <c r="P46" i="6" s="1"/>
  <c r="Q46" i="6" s="1"/>
  <c r="M48" i="6"/>
  <c r="P48" i="6" s="1"/>
  <c r="Q48" i="6" s="1"/>
  <c r="M64" i="6"/>
  <c r="P64" i="6" s="1"/>
  <c r="Q64" i="6" s="1"/>
  <c r="M78" i="6"/>
  <c r="P78" i="6" s="1"/>
  <c r="Q78" i="6" s="1"/>
  <c r="M82" i="6"/>
  <c r="P82" i="6" s="1"/>
  <c r="Q82" i="6" s="1"/>
  <c r="Q90" i="6"/>
  <c r="N90" i="6"/>
  <c r="O95" i="6"/>
  <c r="Q103" i="6"/>
  <c r="M111" i="6"/>
  <c r="P111" i="6" s="1"/>
  <c r="Q111" i="6" s="1"/>
  <c r="N178" i="6"/>
  <c r="M178" i="6"/>
  <c r="P178" i="6" s="1"/>
  <c r="Q178" i="6" s="1"/>
  <c r="N190" i="6"/>
  <c r="M190" i="6"/>
  <c r="P190" i="6" s="1"/>
  <c r="N196" i="6"/>
  <c r="M196" i="6"/>
  <c r="P196" i="6" s="1"/>
  <c r="M203" i="6"/>
  <c r="P203" i="6" s="1"/>
  <c r="N203" i="6"/>
  <c r="Q225" i="6"/>
  <c r="Q233" i="6"/>
  <c r="M243" i="6"/>
  <c r="P243" i="6" s="1"/>
  <c r="Q243" i="6" s="1"/>
  <c r="N243" i="6"/>
  <c r="N257" i="6"/>
  <c r="M260" i="6"/>
  <c r="P260" i="6" s="1"/>
  <c r="Q260" i="6" s="1"/>
  <c r="Q190" i="6"/>
  <c r="M241" i="6"/>
  <c r="P241" i="6" s="1"/>
  <c r="Q241" i="6" s="1"/>
  <c r="M167" i="6"/>
  <c r="P167" i="6" s="1"/>
  <c r="Q167" i="6" s="1"/>
  <c r="Q196" i="6"/>
  <c r="M201" i="6"/>
  <c r="P201" i="6" s="1"/>
  <c r="Q201" i="6" s="1"/>
  <c r="M205" i="6"/>
  <c r="P205" i="6" s="1"/>
  <c r="Q205" i="6" s="1"/>
  <c r="M209" i="6"/>
  <c r="P209" i="6" s="1"/>
  <c r="Q209" i="6" s="1"/>
  <c r="Q219" i="6"/>
  <c r="Q227" i="6"/>
  <c r="O263" i="6"/>
  <c r="J11" i="6"/>
  <c r="Q21" i="6"/>
  <c r="J50" i="6"/>
  <c r="J70" i="6"/>
  <c r="Q73" i="6"/>
  <c r="Q12" i="6"/>
  <c r="N37" i="6"/>
  <c r="J37" i="6"/>
  <c r="J20" i="6"/>
  <c r="J58" i="6"/>
  <c r="O74" i="6"/>
  <c r="O91" i="6"/>
  <c r="N162" i="6"/>
  <c r="M162" i="6"/>
  <c r="P162" i="6" s="1"/>
  <c r="Q162" i="6" s="1"/>
  <c r="P169" i="6"/>
  <c r="Q169" i="6" s="1"/>
  <c r="N174" i="6"/>
  <c r="M174" i="6"/>
  <c r="P174" i="6" s="1"/>
  <c r="Q174" i="6" s="1"/>
  <c r="N206" i="6"/>
  <c r="J206" i="6"/>
  <c r="O72" i="6"/>
  <c r="O73" i="6"/>
  <c r="N74" i="6"/>
  <c r="J75" i="6"/>
  <c r="Q88" i="6"/>
  <c r="M89" i="6"/>
  <c r="P89" i="6" s="1"/>
  <c r="Q89" i="6" s="1"/>
  <c r="O90" i="6"/>
  <c r="N91" i="6"/>
  <c r="M93" i="6"/>
  <c r="P93" i="6" s="1"/>
  <c r="Q93" i="6" s="1"/>
  <c r="N164" i="6"/>
  <c r="M164" i="6"/>
  <c r="P164" i="6" s="1"/>
  <c r="Q164" i="6" s="1"/>
  <c r="I165" i="6"/>
  <c r="N172" i="6"/>
  <c r="M172" i="6"/>
  <c r="P172" i="6" s="1"/>
  <c r="Q172" i="6" s="1"/>
  <c r="O204" i="6"/>
  <c r="M204" i="6"/>
  <c r="P204" i="6" s="1"/>
  <c r="O232" i="6"/>
  <c r="M13" i="6"/>
  <c r="P13" i="6" s="1"/>
  <c r="Q13" i="6" s="1"/>
  <c r="M15" i="6"/>
  <c r="P15" i="6" s="1"/>
  <c r="Q15" i="6" s="1"/>
  <c r="M17" i="6"/>
  <c r="P17" i="6" s="1"/>
  <c r="Q17" i="6" s="1"/>
  <c r="M19" i="6"/>
  <c r="P19" i="6" s="1"/>
  <c r="Q19" i="6" s="1"/>
  <c r="M22" i="6"/>
  <c r="P22" i="6" s="1"/>
  <c r="M24" i="6"/>
  <c r="P24" i="6" s="1"/>
  <c r="Q24" i="6" s="1"/>
  <c r="M26" i="6"/>
  <c r="P26" i="6" s="1"/>
  <c r="Q26" i="6" s="1"/>
  <c r="M28" i="6"/>
  <c r="P28" i="6" s="1"/>
  <c r="Q28" i="6" s="1"/>
  <c r="M30" i="6"/>
  <c r="P30" i="6" s="1"/>
  <c r="Q30" i="6" s="1"/>
  <c r="M32" i="6"/>
  <c r="P32" i="6" s="1"/>
  <c r="Q32" i="6" s="1"/>
  <c r="M34" i="6"/>
  <c r="P34" i="6" s="1"/>
  <c r="Q34" i="6" s="1"/>
  <c r="M36" i="6"/>
  <c r="P36" i="6" s="1"/>
  <c r="Q36" i="6" s="1"/>
  <c r="M39" i="6"/>
  <c r="P39" i="6" s="1"/>
  <c r="Q39" i="6" s="1"/>
  <c r="M41" i="6"/>
  <c r="P41" i="6" s="1"/>
  <c r="Q41" i="6" s="1"/>
  <c r="M43" i="6"/>
  <c r="P43" i="6" s="1"/>
  <c r="Q43" i="6" s="1"/>
  <c r="M45" i="6"/>
  <c r="P45" i="6" s="1"/>
  <c r="Q45" i="6" s="1"/>
  <c r="M47" i="6"/>
  <c r="P47" i="6" s="1"/>
  <c r="Q47" i="6" s="1"/>
  <c r="M49" i="6"/>
  <c r="P49" i="6" s="1"/>
  <c r="Q49" i="6" s="1"/>
  <c r="M52" i="6"/>
  <c r="P52" i="6" s="1"/>
  <c r="M54" i="6"/>
  <c r="P54" i="6" s="1"/>
  <c r="Q54" i="6" s="1"/>
  <c r="M56" i="6"/>
  <c r="P56" i="6" s="1"/>
  <c r="Q56" i="6" s="1"/>
  <c r="M59" i="6"/>
  <c r="P59" i="6" s="1"/>
  <c r="Q59" i="6" s="1"/>
  <c r="M61" i="6"/>
  <c r="P61" i="6" s="1"/>
  <c r="Q61" i="6" s="1"/>
  <c r="M63" i="6"/>
  <c r="P63" i="6" s="1"/>
  <c r="Q63" i="6" s="1"/>
  <c r="M65" i="6"/>
  <c r="P65" i="6" s="1"/>
  <c r="Q65" i="6" s="1"/>
  <c r="M67" i="6"/>
  <c r="P67" i="6" s="1"/>
  <c r="Q67" i="6" s="1"/>
  <c r="M69" i="6"/>
  <c r="P69" i="6" s="1"/>
  <c r="Q69" i="6" s="1"/>
  <c r="M72" i="6"/>
  <c r="P72" i="6" s="1"/>
  <c r="M76" i="6"/>
  <c r="P76" i="6" s="1"/>
  <c r="Q76" i="6" s="1"/>
  <c r="M80" i="6"/>
  <c r="P80" i="6" s="1"/>
  <c r="Q80" i="6" s="1"/>
  <c r="M84" i="6"/>
  <c r="P84" i="6" s="1"/>
  <c r="Q84" i="6" s="1"/>
  <c r="O89" i="6"/>
  <c r="O93" i="6"/>
  <c r="J95" i="6"/>
  <c r="M97" i="6"/>
  <c r="P97" i="6" s="1"/>
  <c r="Q97" i="6" s="1"/>
  <c r="M101" i="6"/>
  <c r="P101" i="6" s="1"/>
  <c r="Q101" i="6" s="1"/>
  <c r="M105" i="6"/>
  <c r="P105" i="6" s="1"/>
  <c r="Q105" i="6" s="1"/>
  <c r="M109" i="6"/>
  <c r="P109" i="6" s="1"/>
  <c r="Q109" i="6" s="1"/>
  <c r="N173" i="6"/>
  <c r="M173" i="6"/>
  <c r="P173" i="6" s="1"/>
  <c r="Q173" i="6" s="1"/>
  <c r="N182" i="6"/>
  <c r="M182" i="6"/>
  <c r="P182" i="6" s="1"/>
  <c r="Q182" i="6" s="1"/>
  <c r="O212" i="6"/>
  <c r="M212" i="6"/>
  <c r="P212" i="6" s="1"/>
  <c r="N226" i="6"/>
  <c r="M226" i="6"/>
  <c r="P226" i="6" s="1"/>
  <c r="N261" i="6"/>
  <c r="N259" i="6" s="1"/>
  <c r="M261" i="6"/>
  <c r="P261" i="6" s="1"/>
  <c r="Q261" i="6" s="1"/>
  <c r="M74" i="6"/>
  <c r="P74" i="6" s="1"/>
  <c r="Q74" i="6" s="1"/>
  <c r="M79" i="6"/>
  <c r="P79" i="6" s="1"/>
  <c r="Q79" i="6" s="1"/>
  <c r="M83" i="6"/>
  <c r="P83" i="6" s="1"/>
  <c r="Q83" i="6" s="1"/>
  <c r="M87" i="6"/>
  <c r="P87" i="6" s="1"/>
  <c r="Q87" i="6" s="1"/>
  <c r="O88" i="6"/>
  <c r="M91" i="6"/>
  <c r="P91" i="6" s="1"/>
  <c r="Q91" i="6" s="1"/>
  <c r="O92" i="6"/>
  <c r="M94" i="6"/>
  <c r="P94" i="6" s="1"/>
  <c r="Q94" i="6" s="1"/>
  <c r="M96" i="6"/>
  <c r="P96" i="6" s="1"/>
  <c r="M100" i="6"/>
  <c r="P100" i="6" s="1"/>
  <c r="Q100" i="6" s="1"/>
  <c r="M104" i="6"/>
  <c r="P104" i="6" s="1"/>
  <c r="Q104" i="6" s="1"/>
  <c r="M108" i="6"/>
  <c r="P108" i="6" s="1"/>
  <c r="Q108" i="6" s="1"/>
  <c r="N110" i="6"/>
  <c r="M110" i="6"/>
  <c r="P110" i="6" s="1"/>
  <c r="Q110" i="6" s="1"/>
  <c r="N112" i="6"/>
  <c r="M112" i="6"/>
  <c r="P112" i="6" s="1"/>
  <c r="Q112" i="6" s="1"/>
  <c r="N114" i="6"/>
  <c r="M114" i="6"/>
  <c r="P114" i="6" s="1"/>
  <c r="Q114" i="6" s="1"/>
  <c r="N116" i="6"/>
  <c r="M116" i="6"/>
  <c r="P116" i="6" s="1"/>
  <c r="Q116" i="6" s="1"/>
  <c r="N118" i="6"/>
  <c r="M118" i="6"/>
  <c r="P118" i="6" s="1"/>
  <c r="Q118" i="6" s="1"/>
  <c r="N120" i="6"/>
  <c r="M120" i="6"/>
  <c r="P120" i="6" s="1"/>
  <c r="Q120" i="6" s="1"/>
  <c r="N122" i="6"/>
  <c r="M122" i="6"/>
  <c r="P122" i="6" s="1"/>
  <c r="Q122" i="6" s="1"/>
  <c r="N124" i="6"/>
  <c r="M124" i="6"/>
  <c r="P124" i="6" s="1"/>
  <c r="Q124" i="6" s="1"/>
  <c r="N126" i="6"/>
  <c r="M126" i="6"/>
  <c r="P126" i="6" s="1"/>
  <c r="Q126" i="6" s="1"/>
  <c r="N128" i="6"/>
  <c r="M128" i="6"/>
  <c r="P128" i="6" s="1"/>
  <c r="Q128" i="6" s="1"/>
  <c r="N130" i="6"/>
  <c r="M130" i="6"/>
  <c r="P130" i="6" s="1"/>
  <c r="Q130" i="6" s="1"/>
  <c r="N132" i="6"/>
  <c r="M132" i="6"/>
  <c r="P132" i="6" s="1"/>
  <c r="Q132" i="6" s="1"/>
  <c r="N134" i="6"/>
  <c r="M134" i="6"/>
  <c r="P134" i="6" s="1"/>
  <c r="Q134" i="6" s="1"/>
  <c r="N136" i="6"/>
  <c r="M136" i="6"/>
  <c r="P136" i="6" s="1"/>
  <c r="Q136" i="6" s="1"/>
  <c r="N138" i="6"/>
  <c r="M138" i="6"/>
  <c r="P138" i="6" s="1"/>
  <c r="Q138" i="6" s="1"/>
  <c r="N140" i="6"/>
  <c r="M140" i="6"/>
  <c r="P140" i="6" s="1"/>
  <c r="Q140" i="6" s="1"/>
  <c r="N142" i="6"/>
  <c r="M142" i="6"/>
  <c r="P142" i="6" s="1"/>
  <c r="Q142" i="6" s="1"/>
  <c r="N144" i="6"/>
  <c r="M144" i="6"/>
  <c r="P144" i="6" s="1"/>
  <c r="Q144" i="6" s="1"/>
  <c r="N146" i="6"/>
  <c r="M146" i="6"/>
  <c r="P146" i="6" s="1"/>
  <c r="Q146" i="6" s="1"/>
  <c r="N148" i="6"/>
  <c r="M148" i="6"/>
  <c r="P148" i="6" s="1"/>
  <c r="Q148" i="6" s="1"/>
  <c r="N150" i="6"/>
  <c r="M150" i="6"/>
  <c r="P150" i="6" s="1"/>
  <c r="Q150" i="6" s="1"/>
  <c r="N152" i="6"/>
  <c r="M152" i="6"/>
  <c r="P152" i="6" s="1"/>
  <c r="Q152" i="6" s="1"/>
  <c r="N154" i="6"/>
  <c r="M154" i="6"/>
  <c r="P154" i="6" s="1"/>
  <c r="Q154" i="6" s="1"/>
  <c r="N156" i="6"/>
  <c r="M156" i="6"/>
  <c r="P156" i="6" s="1"/>
  <c r="Q156" i="6" s="1"/>
  <c r="N158" i="6"/>
  <c r="M158" i="6"/>
  <c r="P158" i="6" s="1"/>
  <c r="Q158" i="6" s="1"/>
  <c r="N160" i="6"/>
  <c r="M160" i="6"/>
  <c r="P160" i="6" s="1"/>
  <c r="Q160" i="6" s="1"/>
  <c r="O169" i="6"/>
  <c r="N181" i="6"/>
  <c r="M181" i="6"/>
  <c r="P181" i="6" s="1"/>
  <c r="Q181" i="6" s="1"/>
  <c r="O239" i="6"/>
  <c r="M239" i="6"/>
  <c r="P239" i="6" s="1"/>
  <c r="N167" i="6"/>
  <c r="M171" i="6"/>
  <c r="P171" i="6" s="1"/>
  <c r="Q171" i="6" s="1"/>
  <c r="M175" i="6"/>
  <c r="P175" i="6" s="1"/>
  <c r="Q175" i="6" s="1"/>
  <c r="M176" i="6"/>
  <c r="P176" i="6" s="1"/>
  <c r="Q176" i="6" s="1"/>
  <c r="M183" i="6"/>
  <c r="P183" i="6" s="1"/>
  <c r="Q183" i="6" s="1"/>
  <c r="N185" i="6"/>
  <c r="M185" i="6"/>
  <c r="P185" i="6" s="1"/>
  <c r="N187" i="6"/>
  <c r="M187" i="6"/>
  <c r="P187" i="6" s="1"/>
  <c r="Q187" i="6" s="1"/>
  <c r="N189" i="6"/>
  <c r="M189" i="6"/>
  <c r="P189" i="6" s="1"/>
  <c r="Q189" i="6" s="1"/>
  <c r="N191" i="6"/>
  <c r="M191" i="6"/>
  <c r="P191" i="6" s="1"/>
  <c r="Q191" i="6" s="1"/>
  <c r="N193" i="6"/>
  <c r="M193" i="6"/>
  <c r="P193" i="6" s="1"/>
  <c r="N195" i="6"/>
  <c r="M195" i="6"/>
  <c r="P195" i="6" s="1"/>
  <c r="Q195" i="6" s="1"/>
  <c r="N197" i="6"/>
  <c r="M197" i="6"/>
  <c r="P197" i="6" s="1"/>
  <c r="Q197" i="6" s="1"/>
  <c r="N199" i="6"/>
  <c r="M199" i="6"/>
  <c r="P199" i="6" s="1"/>
  <c r="Q199" i="6" s="1"/>
  <c r="O202" i="6"/>
  <c r="M202" i="6"/>
  <c r="P202" i="6" s="1"/>
  <c r="Q203" i="6"/>
  <c r="N204" i="6"/>
  <c r="J204" i="6"/>
  <c r="O210" i="6"/>
  <c r="M210" i="6"/>
  <c r="P210" i="6" s="1"/>
  <c r="Q211" i="6"/>
  <c r="N212" i="6"/>
  <c r="J212" i="6"/>
  <c r="N222" i="6"/>
  <c r="M222" i="6"/>
  <c r="P222" i="6" s="1"/>
  <c r="Q222" i="6" s="1"/>
  <c r="O228" i="6"/>
  <c r="Q238" i="6"/>
  <c r="J237" i="6"/>
  <c r="Q239" i="6"/>
  <c r="N245" i="6"/>
  <c r="M245" i="6"/>
  <c r="P245" i="6" s="1"/>
  <c r="Q245" i="6" s="1"/>
  <c r="J259" i="6"/>
  <c r="N169" i="6"/>
  <c r="N202" i="6"/>
  <c r="J202" i="6"/>
  <c r="O208" i="6"/>
  <c r="M208" i="6"/>
  <c r="P208" i="6" s="1"/>
  <c r="N210" i="6"/>
  <c r="J210" i="6"/>
  <c r="O224" i="6"/>
  <c r="N234" i="6"/>
  <c r="M234" i="6"/>
  <c r="P234" i="6" s="1"/>
  <c r="O242" i="6"/>
  <c r="M242" i="6"/>
  <c r="P242" i="6" s="1"/>
  <c r="Q242" i="6" s="1"/>
  <c r="O173" i="6"/>
  <c r="Q185" i="6"/>
  <c r="Q193" i="6"/>
  <c r="O206" i="6"/>
  <c r="M206" i="6"/>
  <c r="P206" i="6" s="1"/>
  <c r="N208" i="6"/>
  <c r="J208" i="6"/>
  <c r="O220" i="6"/>
  <c r="N230" i="6"/>
  <c r="M230" i="6"/>
  <c r="P230" i="6" s="1"/>
  <c r="O236" i="6"/>
  <c r="N215" i="6"/>
  <c r="M215" i="6"/>
  <c r="P215" i="6" s="1"/>
  <c r="Q215" i="6" s="1"/>
  <c r="N250" i="6"/>
  <c r="M250" i="6"/>
  <c r="P250" i="6" s="1"/>
  <c r="Q250" i="6" s="1"/>
  <c r="N254" i="6"/>
  <c r="M254" i="6"/>
  <c r="P254" i="6" s="1"/>
  <c r="Q254" i="6" s="1"/>
  <c r="N258" i="6"/>
  <c r="M258" i="6"/>
  <c r="P258" i="6" s="1"/>
  <c r="Q258" i="6" s="1"/>
  <c r="J263" i="6"/>
  <c r="N266" i="6"/>
  <c r="M266" i="6"/>
  <c r="P266" i="6" s="1"/>
  <c r="Q266" i="6" s="1"/>
  <c r="N220" i="6"/>
  <c r="M220" i="6"/>
  <c r="P220" i="6" s="1"/>
  <c r="O222" i="6"/>
  <c r="N224" i="6"/>
  <c r="M224" i="6"/>
  <c r="P224" i="6" s="1"/>
  <c r="Q224" i="6" s="1"/>
  <c r="Q226" i="6"/>
  <c r="O226" i="6"/>
  <c r="N228" i="6"/>
  <c r="M228" i="6"/>
  <c r="P228" i="6" s="1"/>
  <c r="Q228" i="6" s="1"/>
  <c r="Q230" i="6"/>
  <c r="O230" i="6"/>
  <c r="N232" i="6"/>
  <c r="M232" i="6"/>
  <c r="P232" i="6" s="1"/>
  <c r="Q232" i="6" s="1"/>
  <c r="Q234" i="6"/>
  <c r="O234" i="6"/>
  <c r="N236" i="6"/>
  <c r="M236" i="6"/>
  <c r="P236" i="6" s="1"/>
  <c r="Q236" i="6" s="1"/>
  <c r="I246" i="6"/>
  <c r="N213" i="6"/>
  <c r="M213" i="6"/>
  <c r="P213" i="6" s="1"/>
  <c r="Q213" i="6" s="1"/>
  <c r="N217" i="6"/>
  <c r="M217" i="6"/>
  <c r="P217" i="6" s="1"/>
  <c r="Q217" i="6" s="1"/>
  <c r="J218" i="6"/>
  <c r="N238" i="6"/>
  <c r="N239" i="6"/>
  <c r="M240" i="6"/>
  <c r="P240" i="6" s="1"/>
  <c r="Q240" i="6" s="1"/>
  <c r="N241" i="6"/>
  <c r="N242" i="6"/>
  <c r="M244" i="6"/>
  <c r="P244" i="6" s="1"/>
  <c r="Q244" i="6" s="1"/>
  <c r="N248" i="6"/>
  <c r="M248" i="6"/>
  <c r="P248" i="6" s="1"/>
  <c r="N252" i="6"/>
  <c r="M252" i="6"/>
  <c r="P252" i="6" s="1"/>
  <c r="Q252" i="6" s="1"/>
  <c r="N256" i="6"/>
  <c r="M256" i="6"/>
  <c r="P256" i="6" s="1"/>
  <c r="Q256" i="6" s="1"/>
  <c r="I259" i="6"/>
  <c r="I268" i="6" s="1"/>
  <c r="N264" i="6"/>
  <c r="M264" i="6"/>
  <c r="P264" i="6" s="1"/>
  <c r="M267" i="6"/>
  <c r="P267" i="6" s="1"/>
  <c r="Q267" i="6" s="1"/>
  <c r="O89" i="2"/>
  <c r="M89" i="2"/>
  <c r="P89" i="2" s="1"/>
  <c r="M242" i="2"/>
  <c r="P242" i="2" s="1"/>
  <c r="O242" i="2"/>
  <c r="M137" i="2"/>
  <c r="P137" i="2" s="1"/>
  <c r="O137" i="2"/>
  <c r="M145" i="2"/>
  <c r="O145" i="2"/>
  <c r="O169" i="2"/>
  <c r="M169" i="2"/>
  <c r="P169" i="2" s="1"/>
  <c r="N14" i="4"/>
  <c r="M14" i="4"/>
  <c r="P14" i="4" s="1"/>
  <c r="Q14" i="4" s="1"/>
  <c r="N18" i="4"/>
  <c r="M18" i="4"/>
  <c r="P18" i="4" s="1"/>
  <c r="Q18" i="4" s="1"/>
  <c r="N44" i="4"/>
  <c r="M44" i="4"/>
  <c r="P44" i="4" s="1"/>
  <c r="Q44" i="4" s="1"/>
  <c r="O48" i="4"/>
  <c r="M48" i="4"/>
  <c r="P48" i="4" s="1"/>
  <c r="Q48" i="4" s="1"/>
  <c r="N53" i="4"/>
  <c r="M53" i="4"/>
  <c r="P53" i="4" s="1"/>
  <c r="Q53" i="4" s="1"/>
  <c r="M62" i="4"/>
  <c r="P62" i="4" s="1"/>
  <c r="Q62" i="4" s="1"/>
  <c r="N62" i="4"/>
  <c r="M151" i="4"/>
  <c r="P151" i="4" s="1"/>
  <c r="Q151" i="4" s="1"/>
  <c r="N151" i="4"/>
  <c r="M168" i="4"/>
  <c r="P168" i="4" s="1"/>
  <c r="Q168" i="4" s="1"/>
  <c r="N168" i="4"/>
  <c r="O255" i="4"/>
  <c r="M255" i="4"/>
  <c r="P255" i="4" s="1"/>
  <c r="Q255" i="4" s="1"/>
  <c r="N66" i="4"/>
  <c r="M66" i="4"/>
  <c r="P66" i="4" s="1"/>
  <c r="Q66" i="4" s="1"/>
  <c r="M119" i="4"/>
  <c r="P119" i="4" s="1"/>
  <c r="Q119" i="4" s="1"/>
  <c r="N119" i="4"/>
  <c r="O189" i="4"/>
  <c r="M189" i="4"/>
  <c r="P189" i="4" s="1"/>
  <c r="O15" i="2"/>
  <c r="M15" i="2"/>
  <c r="P15" i="2" s="1"/>
  <c r="Q27" i="2"/>
  <c r="M82" i="2"/>
  <c r="P82" i="2" s="1"/>
  <c r="O82" i="2"/>
  <c r="O110" i="2"/>
  <c r="M110" i="2"/>
  <c r="P110" i="2" s="1"/>
  <c r="Q110" i="2" s="1"/>
  <c r="O189" i="2"/>
  <c r="M189" i="2"/>
  <c r="P189" i="2" s="1"/>
  <c r="O221" i="2"/>
  <c r="M221" i="2"/>
  <c r="P221" i="2" s="1"/>
  <c r="Q38" i="4"/>
  <c r="Q42" i="4"/>
  <c r="M79" i="4"/>
  <c r="P79" i="4" s="1"/>
  <c r="N79" i="4"/>
  <c r="N244" i="4"/>
  <c r="M244" i="4"/>
  <c r="P244" i="4" s="1"/>
  <c r="Q244" i="4" s="1"/>
  <c r="N251" i="4"/>
  <c r="M251" i="4"/>
  <c r="P251" i="4" s="1"/>
  <c r="Q251" i="4" s="1"/>
  <c r="O200" i="2"/>
  <c r="M200" i="2"/>
  <c r="P200" i="2" s="1"/>
  <c r="Q200" i="2" s="1"/>
  <c r="M229" i="4"/>
  <c r="P229" i="4" s="1"/>
  <c r="Q229" i="4" s="1"/>
  <c r="N229" i="4"/>
  <c r="M118" i="2"/>
  <c r="P118" i="2" s="1"/>
  <c r="Q118" i="2" s="1"/>
  <c r="O118" i="2"/>
  <c r="M197" i="2"/>
  <c r="P197" i="2" s="1"/>
  <c r="Q197" i="2" s="1"/>
  <c r="O197" i="2"/>
  <c r="M219" i="2"/>
  <c r="P219" i="2" s="1"/>
  <c r="O219" i="2"/>
  <c r="N12" i="4"/>
  <c r="M12" i="4"/>
  <c r="P12" i="4" s="1"/>
  <c r="Q12" i="4" s="1"/>
  <c r="N16" i="4"/>
  <c r="M16" i="4"/>
  <c r="P16" i="4" s="1"/>
  <c r="Q16" i="4" s="1"/>
  <c r="N46" i="4"/>
  <c r="M46" i="4"/>
  <c r="P46" i="4" s="1"/>
  <c r="N100" i="4"/>
  <c r="M100" i="4"/>
  <c r="P100" i="4" s="1"/>
  <c r="Q100" i="4" s="1"/>
  <c r="N104" i="4"/>
  <c r="M104" i="4"/>
  <c r="P104" i="4" s="1"/>
  <c r="Q104" i="4" s="1"/>
  <c r="M111" i="4"/>
  <c r="P111" i="4" s="1"/>
  <c r="Q111" i="4" s="1"/>
  <c r="N111" i="4"/>
  <c r="M123" i="4"/>
  <c r="P123" i="4" s="1"/>
  <c r="Q123" i="4" s="1"/>
  <c r="N123" i="4"/>
  <c r="N132" i="4"/>
  <c r="M132" i="4"/>
  <c r="P132" i="4" s="1"/>
  <c r="Q132" i="4" s="1"/>
  <c r="N136" i="4"/>
  <c r="M136" i="4"/>
  <c r="P136" i="4" s="1"/>
  <c r="Q136" i="4" s="1"/>
  <c r="M143" i="4"/>
  <c r="P143" i="4" s="1"/>
  <c r="Q143" i="4" s="1"/>
  <c r="N143" i="4"/>
  <c r="M155" i="4"/>
  <c r="P155" i="4" s="1"/>
  <c r="Q155" i="4" s="1"/>
  <c r="N155" i="4"/>
  <c r="N164" i="4"/>
  <c r="M164" i="4"/>
  <c r="P164" i="4" s="1"/>
  <c r="Q164" i="4" s="1"/>
  <c r="M172" i="4"/>
  <c r="P172" i="4" s="1"/>
  <c r="Q172" i="4" s="1"/>
  <c r="N172" i="4"/>
  <c r="N199" i="4"/>
  <c r="M199" i="4"/>
  <c r="P199" i="4" s="1"/>
  <c r="Q199" i="4" s="1"/>
  <c r="N211" i="4"/>
  <c r="M211" i="4"/>
  <c r="P211" i="4" s="1"/>
  <c r="Q211" i="4" s="1"/>
  <c r="N221" i="4"/>
  <c r="M221" i="4"/>
  <c r="P221" i="4" s="1"/>
  <c r="N260" i="4"/>
  <c r="M260" i="4"/>
  <c r="P260" i="4" s="1"/>
  <c r="Q260" i="4" s="1"/>
  <c r="Q185" i="2"/>
  <c r="O11" i="4"/>
  <c r="O33" i="2"/>
  <c r="O45" i="2"/>
  <c r="O51" i="2"/>
  <c r="M53" i="2"/>
  <c r="M78" i="2"/>
  <c r="P78" i="2" s="1"/>
  <c r="Q78" i="2" s="1"/>
  <c r="M86" i="2"/>
  <c r="P86" i="2" s="1"/>
  <c r="Q86" i="2" s="1"/>
  <c r="O98" i="2"/>
  <c r="Q103" i="2"/>
  <c r="O130" i="2"/>
  <c r="M133" i="2"/>
  <c r="P133" i="2" s="1"/>
  <c r="O139" i="2"/>
  <c r="M141" i="2"/>
  <c r="O147" i="2"/>
  <c r="M173" i="2"/>
  <c r="P173" i="2" s="1"/>
  <c r="Q173" i="2" s="1"/>
  <c r="M177" i="2"/>
  <c r="P177" i="2" s="1"/>
  <c r="Q177" i="2" s="1"/>
  <c r="M229" i="2"/>
  <c r="P229" i="2" s="1"/>
  <c r="Q265" i="2"/>
  <c r="N33" i="4"/>
  <c r="N57" i="4"/>
  <c r="M57" i="4"/>
  <c r="P57" i="4" s="1"/>
  <c r="Q57" i="4" s="1"/>
  <c r="N64" i="4"/>
  <c r="M64" i="4"/>
  <c r="P64" i="4" s="1"/>
  <c r="Q64" i="4" s="1"/>
  <c r="M76" i="4"/>
  <c r="P76" i="4" s="1"/>
  <c r="Q76" i="4" s="1"/>
  <c r="N84" i="4"/>
  <c r="M84" i="4"/>
  <c r="P84" i="4" s="1"/>
  <c r="Q84" i="4" s="1"/>
  <c r="M89" i="4"/>
  <c r="P89" i="4" s="1"/>
  <c r="N108" i="4"/>
  <c r="M108" i="4"/>
  <c r="P108" i="4" s="1"/>
  <c r="Q108" i="4" s="1"/>
  <c r="M115" i="4"/>
  <c r="P115" i="4" s="1"/>
  <c r="N115" i="4"/>
  <c r="N140" i="4"/>
  <c r="M140" i="4"/>
  <c r="P140" i="4" s="1"/>
  <c r="Q140" i="4" s="1"/>
  <c r="M147" i="4"/>
  <c r="P147" i="4" s="1"/>
  <c r="N147" i="4"/>
  <c r="M179" i="4"/>
  <c r="P179" i="4" s="1"/>
  <c r="Q179" i="4" s="1"/>
  <c r="N179" i="4"/>
  <c r="M215" i="4"/>
  <c r="P215" i="4" s="1"/>
  <c r="Q215" i="4" s="1"/>
  <c r="N253" i="4"/>
  <c r="M253" i="4"/>
  <c r="P253" i="4" s="1"/>
  <c r="Q253" i="4" s="1"/>
  <c r="N265" i="4"/>
  <c r="M265" i="4"/>
  <c r="P265" i="4" s="1"/>
  <c r="Q265" i="4" s="1"/>
  <c r="Q127" i="2"/>
  <c r="O155" i="2"/>
  <c r="Q169" i="2"/>
  <c r="Q170" i="2"/>
  <c r="M181" i="2"/>
  <c r="P181" i="2" s="1"/>
  <c r="O240" i="2"/>
  <c r="Q46" i="4"/>
  <c r="N60" i="4"/>
  <c r="N71" i="4"/>
  <c r="N73" i="4"/>
  <c r="M73" i="4"/>
  <c r="P73" i="4" s="1"/>
  <c r="P70" i="4" s="1"/>
  <c r="M97" i="4"/>
  <c r="P97" i="4" s="1"/>
  <c r="Q97" i="4" s="1"/>
  <c r="N97" i="4"/>
  <c r="N128" i="4"/>
  <c r="M128" i="4"/>
  <c r="P128" i="4" s="1"/>
  <c r="Q128" i="4" s="1"/>
  <c r="N160" i="4"/>
  <c r="M160" i="4"/>
  <c r="P160" i="4" s="1"/>
  <c r="Q160" i="4" s="1"/>
  <c r="N177" i="4"/>
  <c r="M177" i="4"/>
  <c r="P177" i="4" s="1"/>
  <c r="Q177" i="4" s="1"/>
  <c r="N181" i="4"/>
  <c r="M182" i="4"/>
  <c r="P182" i="4" s="1"/>
  <c r="N191" i="4"/>
  <c r="M191" i="4"/>
  <c r="P191" i="4" s="1"/>
  <c r="Q191" i="4" s="1"/>
  <c r="M197" i="4"/>
  <c r="P197" i="4" s="1"/>
  <c r="N207" i="4"/>
  <c r="N209" i="4"/>
  <c r="M209" i="4"/>
  <c r="P209" i="4" s="1"/>
  <c r="Q209" i="4" s="1"/>
  <c r="N214" i="4"/>
  <c r="M214" i="4"/>
  <c r="P214" i="4" s="1"/>
  <c r="N219" i="4"/>
  <c r="M219" i="4"/>
  <c r="P219" i="4" s="1"/>
  <c r="Q219" i="4" s="1"/>
  <c r="N223" i="4"/>
  <c r="M223" i="4"/>
  <c r="P223" i="4" s="1"/>
  <c r="Q223" i="4" s="1"/>
  <c r="N227" i="4"/>
  <c r="N240" i="4"/>
  <c r="M240" i="4"/>
  <c r="P240" i="4" s="1"/>
  <c r="Q240" i="4" s="1"/>
  <c r="O259" i="4"/>
  <c r="M77" i="4"/>
  <c r="P77" i="4" s="1"/>
  <c r="Q77" i="4" s="1"/>
  <c r="Q89" i="4"/>
  <c r="M94" i="4"/>
  <c r="P94" i="4" s="1"/>
  <c r="Q94" i="4" s="1"/>
  <c r="M107" i="4"/>
  <c r="P107" i="4" s="1"/>
  <c r="M139" i="4"/>
  <c r="P139" i="4" s="1"/>
  <c r="Q139" i="4" s="1"/>
  <c r="Q197" i="4"/>
  <c r="M243" i="4"/>
  <c r="P243" i="4" s="1"/>
  <c r="Q243" i="4" s="1"/>
  <c r="M83" i="4"/>
  <c r="P83" i="4" s="1"/>
  <c r="Q83" i="4" s="1"/>
  <c r="M99" i="4"/>
  <c r="P99" i="4" s="1"/>
  <c r="Q99" i="4" s="1"/>
  <c r="M103" i="4"/>
  <c r="P103" i="4" s="1"/>
  <c r="Q103" i="4" s="1"/>
  <c r="M127" i="4"/>
  <c r="P127" i="4" s="1"/>
  <c r="Q127" i="4" s="1"/>
  <c r="M131" i="4"/>
  <c r="P131" i="4" s="1"/>
  <c r="M135" i="4"/>
  <c r="P135" i="4" s="1"/>
  <c r="Q135" i="4" s="1"/>
  <c r="M159" i="4"/>
  <c r="P159" i="4" s="1"/>
  <c r="Q159" i="4" s="1"/>
  <c r="M163" i="4"/>
  <c r="P163" i="4" s="1"/>
  <c r="Q163" i="4" s="1"/>
  <c r="M176" i="4"/>
  <c r="P176" i="4" s="1"/>
  <c r="M195" i="4"/>
  <c r="P195" i="4" s="1"/>
  <c r="Q195" i="4" s="1"/>
  <c r="Q221" i="4"/>
  <c r="Q21" i="4"/>
  <c r="J20" i="4"/>
  <c r="Q32" i="4"/>
  <c r="J11" i="4"/>
  <c r="Q34" i="4"/>
  <c r="O52" i="4"/>
  <c r="O56" i="4"/>
  <c r="P102" i="4"/>
  <c r="Q102" i="4" s="1"/>
  <c r="M113" i="4"/>
  <c r="P113" i="4" s="1"/>
  <c r="Q113" i="4" s="1"/>
  <c r="N113" i="4"/>
  <c r="P118" i="4"/>
  <c r="Q118" i="4" s="1"/>
  <c r="M129" i="4"/>
  <c r="P129" i="4" s="1"/>
  <c r="Q129" i="4" s="1"/>
  <c r="N129" i="4"/>
  <c r="M145" i="4"/>
  <c r="P145" i="4" s="1"/>
  <c r="Q145" i="4" s="1"/>
  <c r="N145" i="4"/>
  <c r="P150" i="4"/>
  <c r="O206" i="4"/>
  <c r="O220" i="4"/>
  <c r="O248" i="4"/>
  <c r="I268" i="4"/>
  <c r="N266" i="4"/>
  <c r="M266" i="4"/>
  <c r="P266" i="4" s="1"/>
  <c r="Q266" i="4" s="1"/>
  <c r="N39" i="4"/>
  <c r="M39" i="4"/>
  <c r="P39" i="4" s="1"/>
  <c r="Q39" i="4" s="1"/>
  <c r="N47" i="4"/>
  <c r="M47" i="4"/>
  <c r="P47" i="4" s="1"/>
  <c r="Q47" i="4" s="1"/>
  <c r="N59" i="4"/>
  <c r="M59" i="4"/>
  <c r="P59" i="4" s="1"/>
  <c r="Q59" i="4" s="1"/>
  <c r="N67" i="4"/>
  <c r="M67" i="4"/>
  <c r="P67" i="4" s="1"/>
  <c r="M82" i="4"/>
  <c r="P82" i="4" s="1"/>
  <c r="Q82" i="4" s="1"/>
  <c r="N90" i="4"/>
  <c r="M90" i="4"/>
  <c r="P90" i="4" s="1"/>
  <c r="Q90" i="4" s="1"/>
  <c r="M96" i="4"/>
  <c r="P96" i="4" s="1"/>
  <c r="M101" i="4"/>
  <c r="P101" i="4" s="1"/>
  <c r="Q101" i="4" s="1"/>
  <c r="N101" i="4"/>
  <c r="M138" i="4"/>
  <c r="P138" i="4" s="1"/>
  <c r="Q138" i="4" s="1"/>
  <c r="M166" i="4"/>
  <c r="P166" i="4" s="1"/>
  <c r="N166" i="4"/>
  <c r="M171" i="4"/>
  <c r="P171" i="4" s="1"/>
  <c r="Q171" i="4" s="1"/>
  <c r="Q189" i="4"/>
  <c r="M217" i="4"/>
  <c r="P217" i="4" s="1"/>
  <c r="M13" i="4"/>
  <c r="P13" i="4" s="1"/>
  <c r="Q13" i="4" s="1"/>
  <c r="M15" i="4"/>
  <c r="P15" i="4" s="1"/>
  <c r="Q15" i="4" s="1"/>
  <c r="M17" i="4"/>
  <c r="P17" i="4" s="1"/>
  <c r="Q17" i="4" s="1"/>
  <c r="M19" i="4"/>
  <c r="P19" i="4" s="1"/>
  <c r="Q19" i="4" s="1"/>
  <c r="M22" i="4"/>
  <c r="P22" i="4" s="1"/>
  <c r="M24" i="4"/>
  <c r="P24" i="4" s="1"/>
  <c r="Q24" i="4" s="1"/>
  <c r="M26" i="4"/>
  <c r="P26" i="4" s="1"/>
  <c r="Q26" i="4" s="1"/>
  <c r="M28" i="4"/>
  <c r="P28" i="4" s="1"/>
  <c r="Q28" i="4" s="1"/>
  <c r="M30" i="4"/>
  <c r="P30" i="4" s="1"/>
  <c r="Q30" i="4" s="1"/>
  <c r="N32" i="4"/>
  <c r="M33" i="4"/>
  <c r="P33" i="4" s="1"/>
  <c r="O35" i="4"/>
  <c r="O20" i="4" s="1"/>
  <c r="M36" i="4"/>
  <c r="P36" i="4" s="1"/>
  <c r="Q36" i="4" s="1"/>
  <c r="O38" i="4"/>
  <c r="N52" i="4"/>
  <c r="M52" i="4"/>
  <c r="P52" i="4" s="1"/>
  <c r="Q52" i="4" s="1"/>
  <c r="N56" i="4"/>
  <c r="M56" i="4"/>
  <c r="P56" i="4" s="1"/>
  <c r="N72" i="4"/>
  <c r="M72" i="4"/>
  <c r="P72" i="4" s="1"/>
  <c r="Q72" i="4" s="1"/>
  <c r="I75" i="4"/>
  <c r="Q79" i="4"/>
  <c r="O80" i="4"/>
  <c r="O84" i="4"/>
  <c r="M105" i="4"/>
  <c r="P105" i="4" s="1"/>
  <c r="Q105" i="4" s="1"/>
  <c r="N105" i="4"/>
  <c r="M110" i="4"/>
  <c r="P110" i="4" s="1"/>
  <c r="Q110" i="4" s="1"/>
  <c r="M121" i="4"/>
  <c r="P121" i="4" s="1"/>
  <c r="Q121" i="4" s="1"/>
  <c r="N121" i="4"/>
  <c r="M126" i="4"/>
  <c r="P126" i="4" s="1"/>
  <c r="Q126" i="4" s="1"/>
  <c r="M137" i="4"/>
  <c r="P137" i="4" s="1"/>
  <c r="Q137" i="4" s="1"/>
  <c r="N137" i="4"/>
  <c r="M142" i="4"/>
  <c r="P142" i="4" s="1"/>
  <c r="Q142" i="4" s="1"/>
  <c r="M153" i="4"/>
  <c r="P153" i="4" s="1"/>
  <c r="N153" i="4"/>
  <c r="M158" i="4"/>
  <c r="P158" i="4" s="1"/>
  <c r="Q158" i="4" s="1"/>
  <c r="M170" i="4"/>
  <c r="P170" i="4" s="1"/>
  <c r="Q170" i="4" s="1"/>
  <c r="N170" i="4"/>
  <c r="M175" i="4"/>
  <c r="P175" i="4" s="1"/>
  <c r="Q175" i="4" s="1"/>
  <c r="N180" i="4"/>
  <c r="M180" i="4"/>
  <c r="P180" i="4" s="1"/>
  <c r="Q180" i="4" s="1"/>
  <c r="J182" i="4"/>
  <c r="O182" i="4"/>
  <c r="N196" i="4"/>
  <c r="M196" i="4"/>
  <c r="P196" i="4" s="1"/>
  <c r="Q196" i="4" s="1"/>
  <c r="J198" i="4"/>
  <c r="O198" i="4"/>
  <c r="P198" i="4"/>
  <c r="N204" i="4"/>
  <c r="M204" i="4"/>
  <c r="P204" i="4" s="1"/>
  <c r="Q204" i="4" s="1"/>
  <c r="N54" i="4"/>
  <c r="M54" i="4"/>
  <c r="P54" i="4" s="1"/>
  <c r="Q54" i="4" s="1"/>
  <c r="O72" i="4"/>
  <c r="O70" i="4" s="1"/>
  <c r="N74" i="4"/>
  <c r="M74" i="4"/>
  <c r="P74" i="4" s="1"/>
  <c r="Q74" i="4" s="1"/>
  <c r="Q134" i="4"/>
  <c r="Q150" i="4"/>
  <c r="M161" i="4"/>
  <c r="P161" i="4" s="1"/>
  <c r="Q161" i="4" s="1"/>
  <c r="N161" i="4"/>
  <c r="N222" i="4"/>
  <c r="M222" i="4"/>
  <c r="P222" i="4" s="1"/>
  <c r="Q222" i="4" s="1"/>
  <c r="N232" i="4"/>
  <c r="M232" i="4"/>
  <c r="P232" i="4" s="1"/>
  <c r="Q232" i="4" s="1"/>
  <c r="N43" i="4"/>
  <c r="M43" i="4"/>
  <c r="P43" i="4" s="1"/>
  <c r="Q43" i="4" s="1"/>
  <c r="N63" i="4"/>
  <c r="M63" i="4"/>
  <c r="P63" i="4" s="1"/>
  <c r="M78" i="4"/>
  <c r="P78" i="4" s="1"/>
  <c r="Q78" i="4" s="1"/>
  <c r="M86" i="4"/>
  <c r="P86" i="4" s="1"/>
  <c r="Q86" i="4" s="1"/>
  <c r="M106" i="4"/>
  <c r="P106" i="4" s="1"/>
  <c r="Q106" i="4" s="1"/>
  <c r="M117" i="4"/>
  <c r="P117" i="4" s="1"/>
  <c r="Q117" i="4" s="1"/>
  <c r="N117" i="4"/>
  <c r="M122" i="4"/>
  <c r="P122" i="4" s="1"/>
  <c r="Q122" i="4" s="1"/>
  <c r="M133" i="4"/>
  <c r="P133" i="4" s="1"/>
  <c r="Q133" i="4" s="1"/>
  <c r="N133" i="4"/>
  <c r="M149" i="4"/>
  <c r="P149" i="4" s="1"/>
  <c r="Q149" i="4" s="1"/>
  <c r="N149" i="4"/>
  <c r="Q153" i="4"/>
  <c r="M154" i="4"/>
  <c r="P154" i="4" s="1"/>
  <c r="Q154" i="4" s="1"/>
  <c r="M192" i="4"/>
  <c r="P192" i="4" s="1"/>
  <c r="Q192" i="4" s="1"/>
  <c r="Q214" i="4"/>
  <c r="Q217" i="4"/>
  <c r="I218" i="4"/>
  <c r="M238" i="4"/>
  <c r="P238" i="4" s="1"/>
  <c r="Q238" i="4" s="1"/>
  <c r="N238" i="4"/>
  <c r="J246" i="4"/>
  <c r="J33" i="4"/>
  <c r="N34" i="4"/>
  <c r="O39" i="4"/>
  <c r="N41" i="4"/>
  <c r="M41" i="4"/>
  <c r="P41" i="4" s="1"/>
  <c r="Q41" i="4" s="1"/>
  <c r="O43" i="4"/>
  <c r="N45" i="4"/>
  <c r="M45" i="4"/>
  <c r="P45" i="4" s="1"/>
  <c r="Q45" i="4" s="1"/>
  <c r="O47" i="4"/>
  <c r="N49" i="4"/>
  <c r="M49" i="4"/>
  <c r="P49" i="4" s="1"/>
  <c r="Q49" i="4" s="1"/>
  <c r="J50" i="4"/>
  <c r="J58" i="4"/>
  <c r="O59" i="4"/>
  <c r="N61" i="4"/>
  <c r="M61" i="4"/>
  <c r="P61" i="4" s="1"/>
  <c r="Q61" i="4" s="1"/>
  <c r="Q63" i="4"/>
  <c r="O63" i="4"/>
  <c r="N65" i="4"/>
  <c r="M65" i="4"/>
  <c r="P65" i="4" s="1"/>
  <c r="Q65" i="4" s="1"/>
  <c r="Q67" i="4"/>
  <c r="O67" i="4"/>
  <c r="N69" i="4"/>
  <c r="M69" i="4"/>
  <c r="P69" i="4" s="1"/>
  <c r="Q69" i="4" s="1"/>
  <c r="J70" i="4"/>
  <c r="N77" i="4"/>
  <c r="N78" i="4"/>
  <c r="N81" i="4"/>
  <c r="N82" i="4"/>
  <c r="N85" i="4"/>
  <c r="N86" i="4"/>
  <c r="N88" i="4"/>
  <c r="M88" i="4"/>
  <c r="P88" i="4" s="1"/>
  <c r="Q88" i="4" s="1"/>
  <c r="O90" i="4"/>
  <c r="N92" i="4"/>
  <c r="M92" i="4"/>
  <c r="P92" i="4" s="1"/>
  <c r="Q92" i="4" s="1"/>
  <c r="N96" i="4"/>
  <c r="M98" i="4"/>
  <c r="P98" i="4" s="1"/>
  <c r="Q98" i="4" s="1"/>
  <c r="O102" i="4"/>
  <c r="M109" i="4"/>
  <c r="P109" i="4" s="1"/>
  <c r="Q109" i="4" s="1"/>
  <c r="N109" i="4"/>
  <c r="M114" i="4"/>
  <c r="P114" i="4" s="1"/>
  <c r="Q114" i="4" s="1"/>
  <c r="O118" i="4"/>
  <c r="M125" i="4"/>
  <c r="P125" i="4" s="1"/>
  <c r="Q125" i="4" s="1"/>
  <c r="N125" i="4"/>
  <c r="M130" i="4"/>
  <c r="P130" i="4" s="1"/>
  <c r="Q130" i="4" s="1"/>
  <c r="O134" i="4"/>
  <c r="M141" i="4"/>
  <c r="P141" i="4" s="1"/>
  <c r="Q141" i="4" s="1"/>
  <c r="N141" i="4"/>
  <c r="M146" i="4"/>
  <c r="P146" i="4" s="1"/>
  <c r="Q146" i="4" s="1"/>
  <c r="O150" i="4"/>
  <c r="M157" i="4"/>
  <c r="P157" i="4" s="1"/>
  <c r="Q157" i="4" s="1"/>
  <c r="N157" i="4"/>
  <c r="M162" i="4"/>
  <c r="P162" i="4" s="1"/>
  <c r="Q162" i="4" s="1"/>
  <c r="O167" i="4"/>
  <c r="M174" i="4"/>
  <c r="P174" i="4" s="1"/>
  <c r="Q174" i="4" s="1"/>
  <c r="N174" i="4"/>
  <c r="N178" i="4"/>
  <c r="M178" i="4"/>
  <c r="P178" i="4" s="1"/>
  <c r="Q178" i="4" s="1"/>
  <c r="N185" i="4"/>
  <c r="M185" i="4"/>
  <c r="P185" i="4" s="1"/>
  <c r="Q185" i="4" s="1"/>
  <c r="M187" i="4"/>
  <c r="P187" i="4" s="1"/>
  <c r="Q187" i="4" s="1"/>
  <c r="N187" i="4"/>
  <c r="N194" i="4"/>
  <c r="M194" i="4"/>
  <c r="P194" i="4" s="1"/>
  <c r="Q194" i="4" s="1"/>
  <c r="O226" i="4"/>
  <c r="O100" i="4"/>
  <c r="O104" i="4"/>
  <c r="Q107" i="4"/>
  <c r="O108" i="4"/>
  <c r="O112" i="4"/>
  <c r="Q115" i="4"/>
  <c r="O116" i="4"/>
  <c r="O120" i="4"/>
  <c r="O124" i="4"/>
  <c r="O128" i="4"/>
  <c r="Q131" i="4"/>
  <c r="O132" i="4"/>
  <c r="O136" i="4"/>
  <c r="O140" i="4"/>
  <c r="O144" i="4"/>
  <c r="Q147" i="4"/>
  <c r="O148" i="4"/>
  <c r="O152" i="4"/>
  <c r="O156" i="4"/>
  <c r="O160" i="4"/>
  <c r="O164" i="4"/>
  <c r="I165" i="4"/>
  <c r="O169" i="4"/>
  <c r="O173" i="4"/>
  <c r="Q176" i="4"/>
  <c r="O177" i="4"/>
  <c r="O184" i="4"/>
  <c r="N186" i="4"/>
  <c r="M186" i="4"/>
  <c r="P186" i="4" s="1"/>
  <c r="Q186" i="4" s="1"/>
  <c r="N193" i="4"/>
  <c r="M193" i="4"/>
  <c r="P193" i="4" s="1"/>
  <c r="Q193" i="4" s="1"/>
  <c r="N208" i="4"/>
  <c r="M208" i="4"/>
  <c r="P208" i="4" s="1"/>
  <c r="N98" i="4"/>
  <c r="N102" i="4"/>
  <c r="N106" i="4"/>
  <c r="N110" i="4"/>
  <c r="N114" i="4"/>
  <c r="N118" i="4"/>
  <c r="N122" i="4"/>
  <c r="N126" i="4"/>
  <c r="N130" i="4"/>
  <c r="N134" i="4"/>
  <c r="N138" i="4"/>
  <c r="N142" i="4"/>
  <c r="N146" i="4"/>
  <c r="N150" i="4"/>
  <c r="N154" i="4"/>
  <c r="N158" i="4"/>
  <c r="N162" i="4"/>
  <c r="N167" i="4"/>
  <c r="N171" i="4"/>
  <c r="N175" i="4"/>
  <c r="P184" i="4"/>
  <c r="Q184" i="4" s="1"/>
  <c r="N188" i="4"/>
  <c r="M188" i="4"/>
  <c r="P188" i="4" s="1"/>
  <c r="Q188" i="4" s="1"/>
  <c r="P190" i="4"/>
  <c r="Q190" i="4" s="1"/>
  <c r="N200" i="4"/>
  <c r="M200" i="4"/>
  <c r="P200" i="4" s="1"/>
  <c r="Q200" i="4" s="1"/>
  <c r="O202" i="4"/>
  <c r="N212" i="4"/>
  <c r="M212" i="4"/>
  <c r="P212" i="4" s="1"/>
  <c r="Q212" i="4" s="1"/>
  <c r="O236" i="4"/>
  <c r="J237" i="4"/>
  <c r="P239" i="4"/>
  <c r="Q239" i="4" s="1"/>
  <c r="M242" i="4"/>
  <c r="P242" i="4" s="1"/>
  <c r="Q242" i="4" s="1"/>
  <c r="N258" i="4"/>
  <c r="M258" i="4"/>
  <c r="P258" i="4" s="1"/>
  <c r="Q258" i="4" s="1"/>
  <c r="N182" i="4"/>
  <c r="N190" i="4"/>
  <c r="N198" i="4"/>
  <c r="N224" i="4"/>
  <c r="M224" i="4"/>
  <c r="P224" i="4" s="1"/>
  <c r="Q224" i="4" s="1"/>
  <c r="O228" i="4"/>
  <c r="N230" i="4"/>
  <c r="M230" i="4"/>
  <c r="P230" i="4" s="1"/>
  <c r="Q230" i="4" s="1"/>
  <c r="Q235" i="4"/>
  <c r="M241" i="4"/>
  <c r="P241" i="4" s="1"/>
  <c r="Q241" i="4" s="1"/>
  <c r="N241" i="4"/>
  <c r="N245" i="4"/>
  <c r="M245" i="4"/>
  <c r="P245" i="4" s="1"/>
  <c r="Q245" i="4" s="1"/>
  <c r="N250" i="4"/>
  <c r="M250" i="4"/>
  <c r="P250" i="4" s="1"/>
  <c r="Q250" i="4" s="1"/>
  <c r="N261" i="4"/>
  <c r="M261" i="4"/>
  <c r="P261" i="4" s="1"/>
  <c r="N184" i="4"/>
  <c r="N192" i="4"/>
  <c r="N202" i="4"/>
  <c r="M202" i="4"/>
  <c r="P202" i="4" s="1"/>
  <c r="Q202" i="4" s="1"/>
  <c r="O204" i="4"/>
  <c r="N206" i="4"/>
  <c r="M206" i="4"/>
  <c r="P206" i="4" s="1"/>
  <c r="Q206" i="4" s="1"/>
  <c r="Q208" i="4"/>
  <c r="N210" i="4"/>
  <c r="M210" i="4"/>
  <c r="P210" i="4" s="1"/>
  <c r="Q210" i="4" s="1"/>
  <c r="N213" i="4"/>
  <c r="M213" i="4"/>
  <c r="P213" i="4" s="1"/>
  <c r="Q213" i="4" s="1"/>
  <c r="J218" i="4"/>
  <c r="O239" i="4"/>
  <c r="N254" i="4"/>
  <c r="M254" i="4"/>
  <c r="P254" i="4" s="1"/>
  <c r="Q254" i="4" s="1"/>
  <c r="J259" i="4"/>
  <c r="J263" i="4"/>
  <c r="N215" i="4"/>
  <c r="N220" i="4"/>
  <c r="M220" i="4"/>
  <c r="P220" i="4" s="1"/>
  <c r="Q220" i="4" s="1"/>
  <c r="N228" i="4"/>
  <c r="M228" i="4"/>
  <c r="P228" i="4" s="1"/>
  <c r="Q228" i="4" s="1"/>
  <c r="N236" i="4"/>
  <c r="M236" i="4"/>
  <c r="P236" i="4" s="1"/>
  <c r="Q236" i="4" s="1"/>
  <c r="O244" i="4"/>
  <c r="I246" i="4"/>
  <c r="N217" i="4"/>
  <c r="O222" i="4"/>
  <c r="N226" i="4"/>
  <c r="M226" i="4"/>
  <c r="P226" i="4" s="1"/>
  <c r="Q226" i="4" s="1"/>
  <c r="O230" i="4"/>
  <c r="N234" i="4"/>
  <c r="M234" i="4"/>
  <c r="P234" i="4" s="1"/>
  <c r="Q234" i="4" s="1"/>
  <c r="N239" i="4"/>
  <c r="N242" i="4"/>
  <c r="N248" i="4"/>
  <c r="M248" i="4"/>
  <c r="P248" i="4" s="1"/>
  <c r="Q248" i="4" s="1"/>
  <c r="O250" i="4"/>
  <c r="N252" i="4"/>
  <c r="M252" i="4"/>
  <c r="P252" i="4" s="1"/>
  <c r="Q252" i="4" s="1"/>
  <c r="N256" i="4"/>
  <c r="M256" i="4"/>
  <c r="P256" i="4" s="1"/>
  <c r="Q256" i="4" s="1"/>
  <c r="I259" i="4"/>
  <c r="N264" i="4"/>
  <c r="M264" i="4"/>
  <c r="P264" i="4" s="1"/>
  <c r="M267" i="4"/>
  <c r="P267" i="4" s="1"/>
  <c r="Q267" i="4" s="1"/>
  <c r="M25" i="2"/>
  <c r="P25" i="2" s="1"/>
  <c r="Q25" i="2" s="1"/>
  <c r="Q39" i="2"/>
  <c r="M55" i="2"/>
  <c r="P55" i="2" s="1"/>
  <c r="M65" i="2"/>
  <c r="P65" i="2" s="1"/>
  <c r="M76" i="2"/>
  <c r="P76" i="2" s="1"/>
  <c r="Q76" i="2" s="1"/>
  <c r="Q82" i="2"/>
  <c r="M87" i="2"/>
  <c r="P87" i="2" s="1"/>
  <c r="Q87" i="2" s="1"/>
  <c r="Q98" i="2"/>
  <c r="M106" i="2"/>
  <c r="P106" i="2" s="1"/>
  <c r="Q106" i="2" s="1"/>
  <c r="Q114" i="2"/>
  <c r="M122" i="2"/>
  <c r="P122" i="2" s="1"/>
  <c r="Q122" i="2" s="1"/>
  <c r="Q123" i="2"/>
  <c r="Q130" i="2"/>
  <c r="M135" i="2"/>
  <c r="P135" i="2" s="1"/>
  <c r="M143" i="2"/>
  <c r="P143" i="2" s="1"/>
  <c r="M151" i="2"/>
  <c r="P151" i="2" s="1"/>
  <c r="Q151" i="2" s="1"/>
  <c r="M159" i="2"/>
  <c r="P159" i="2" s="1"/>
  <c r="M208" i="2"/>
  <c r="P208" i="2" s="1"/>
  <c r="Q208" i="2" s="1"/>
  <c r="M225" i="2"/>
  <c r="P225" i="2" s="1"/>
  <c r="Q225" i="2" s="1"/>
  <c r="M233" i="2"/>
  <c r="P233" i="2" s="1"/>
  <c r="Q233" i="2" s="1"/>
  <c r="M249" i="2"/>
  <c r="P249" i="2" s="1"/>
  <c r="M257" i="2"/>
  <c r="P257" i="2" s="1"/>
  <c r="Q257" i="2" s="1"/>
  <c r="Q15" i="2"/>
  <c r="M21" i="2"/>
  <c r="P21" i="2" s="1"/>
  <c r="Q21" i="2" s="1"/>
  <c r="Q22" i="2"/>
  <c r="Q29" i="2"/>
  <c r="O35" i="2"/>
  <c r="O41" i="2"/>
  <c r="M43" i="2"/>
  <c r="P43" i="2" s="1"/>
  <c r="Q43" i="2" s="1"/>
  <c r="Q44" i="2"/>
  <c r="M57" i="2"/>
  <c r="P57" i="2" s="1"/>
  <c r="Q89" i="2"/>
  <c r="Q126" i="2"/>
  <c r="Q174" i="2"/>
  <c r="Q181" i="2"/>
  <c r="Q182" i="2"/>
  <c r="Q189" i="2"/>
  <c r="Q205" i="2"/>
  <c r="Q242" i="2"/>
  <c r="M245" i="2"/>
  <c r="P245" i="2" s="1"/>
  <c r="Q245" i="2" s="1"/>
  <c r="Q83" i="2"/>
  <c r="Q194" i="2"/>
  <c r="N11" i="2"/>
  <c r="Q17" i="2"/>
  <c r="Q31" i="2"/>
  <c r="Q34" i="2"/>
  <c r="Q40" i="2"/>
  <c r="Q12" i="2"/>
  <c r="Q19" i="2"/>
  <c r="Q23" i="2"/>
  <c r="Q26" i="2"/>
  <c r="Q33" i="2"/>
  <c r="N58" i="2"/>
  <c r="P59" i="2"/>
  <c r="P61" i="2"/>
  <c r="P63" i="2"/>
  <c r="J75" i="2"/>
  <c r="O80" i="2"/>
  <c r="J80" i="2"/>
  <c r="N80" i="2"/>
  <c r="O85" i="2"/>
  <c r="M85" i="2"/>
  <c r="P85" i="2" s="1"/>
  <c r="Q85" i="2" s="1"/>
  <c r="O108" i="2"/>
  <c r="J108" i="2"/>
  <c r="N108" i="2"/>
  <c r="O129" i="2"/>
  <c r="M129" i="2"/>
  <c r="P129" i="2" s="1"/>
  <c r="Q129" i="2" s="1"/>
  <c r="O172" i="2"/>
  <c r="M172" i="2"/>
  <c r="P172" i="2" s="1"/>
  <c r="O180" i="2"/>
  <c r="M180" i="2"/>
  <c r="P180" i="2" s="1"/>
  <c r="Q180" i="2" s="1"/>
  <c r="O188" i="2"/>
  <c r="M188" i="2"/>
  <c r="P188" i="2" s="1"/>
  <c r="Q188" i="2" s="1"/>
  <c r="O199" i="2"/>
  <c r="J199" i="2"/>
  <c r="N199" i="2"/>
  <c r="O12" i="2"/>
  <c r="N13" i="2"/>
  <c r="M14" i="2"/>
  <c r="P14" i="2" s="1"/>
  <c r="O16" i="2"/>
  <c r="N17" i="2"/>
  <c r="M18" i="2"/>
  <c r="P18" i="2" s="1"/>
  <c r="Q18" i="2" s="1"/>
  <c r="O22" i="2"/>
  <c r="N23" i="2"/>
  <c r="N20" i="2" s="1"/>
  <c r="M24" i="2"/>
  <c r="P24" i="2" s="1"/>
  <c r="Q24" i="2" s="1"/>
  <c r="O26" i="2"/>
  <c r="N27" i="2"/>
  <c r="M28" i="2"/>
  <c r="P28" i="2" s="1"/>
  <c r="Q28" i="2" s="1"/>
  <c r="O30" i="2"/>
  <c r="N31" i="2"/>
  <c r="M32" i="2"/>
  <c r="P32" i="2" s="1"/>
  <c r="Q32" i="2" s="1"/>
  <c r="O34" i="2"/>
  <c r="N35" i="2"/>
  <c r="M36" i="2"/>
  <c r="P36" i="2" s="1"/>
  <c r="Q36" i="2" s="1"/>
  <c r="M38" i="2"/>
  <c r="P38" i="2" s="1"/>
  <c r="O40" i="2"/>
  <c r="N41" i="2"/>
  <c r="N37" i="2" s="1"/>
  <c r="M42" i="2"/>
  <c r="P42" i="2" s="1"/>
  <c r="Q42" i="2" s="1"/>
  <c r="O44" i="2"/>
  <c r="N45" i="2"/>
  <c r="P51" i="2"/>
  <c r="P53" i="2"/>
  <c r="O59" i="2"/>
  <c r="M60" i="2"/>
  <c r="P60" i="2" s="1"/>
  <c r="Q60" i="2" s="1"/>
  <c r="O60" i="2"/>
  <c r="O61" i="2"/>
  <c r="O62" i="2"/>
  <c r="M62" i="2"/>
  <c r="P62" i="2" s="1"/>
  <c r="Q62" i="2" s="1"/>
  <c r="O63" i="2"/>
  <c r="Q68" i="2"/>
  <c r="I70" i="2"/>
  <c r="Q74" i="2"/>
  <c r="Q79" i="2"/>
  <c r="O84" i="2"/>
  <c r="J84" i="2"/>
  <c r="Q84" i="2" s="1"/>
  <c r="N84" i="2"/>
  <c r="N75" i="2" s="1"/>
  <c r="P91" i="2"/>
  <c r="O92" i="2"/>
  <c r="M92" i="2"/>
  <c r="P92" i="2" s="1"/>
  <c r="Q92" i="2" s="1"/>
  <c r="O96" i="2"/>
  <c r="J96" i="2"/>
  <c r="N96" i="2"/>
  <c r="P100" i="2"/>
  <c r="O101" i="2"/>
  <c r="M101" i="2"/>
  <c r="P101" i="2" s="1"/>
  <c r="Q101" i="2" s="1"/>
  <c r="Q107" i="2"/>
  <c r="O112" i="2"/>
  <c r="J112" i="2"/>
  <c r="Q112" i="2" s="1"/>
  <c r="N112" i="2"/>
  <c r="P116" i="2"/>
  <c r="O117" i="2"/>
  <c r="M117" i="2"/>
  <c r="P117" i="2" s="1"/>
  <c r="Q117" i="2" s="1"/>
  <c r="O128" i="2"/>
  <c r="J128" i="2"/>
  <c r="Q128" i="2" s="1"/>
  <c r="N128" i="2"/>
  <c r="O210" i="2"/>
  <c r="J210" i="2"/>
  <c r="N210" i="2"/>
  <c r="O262" i="2"/>
  <c r="M262" i="2"/>
  <c r="P262" i="2" s="1"/>
  <c r="Q262" i="2" s="1"/>
  <c r="O69" i="2"/>
  <c r="J69" i="2"/>
  <c r="N69" i="2"/>
  <c r="O97" i="2"/>
  <c r="M97" i="2"/>
  <c r="P97" i="2" s="1"/>
  <c r="Q97" i="2" s="1"/>
  <c r="J13" i="2"/>
  <c r="O17" i="2"/>
  <c r="O23" i="2"/>
  <c r="O27" i="2"/>
  <c r="O31" i="2"/>
  <c r="J35" i="2"/>
  <c r="Q35" i="2" s="1"/>
  <c r="J41" i="2"/>
  <c r="Q41" i="2" s="1"/>
  <c r="J45" i="2"/>
  <c r="Q45" i="2" s="1"/>
  <c r="P47" i="2"/>
  <c r="Q47" i="2" s="1"/>
  <c r="P49" i="2"/>
  <c r="Q49" i="2" s="1"/>
  <c r="O52" i="2"/>
  <c r="M52" i="2"/>
  <c r="P52" i="2" s="1"/>
  <c r="Q52" i="2" s="1"/>
  <c r="M54" i="2"/>
  <c r="P54" i="2" s="1"/>
  <c r="Q54" i="2" s="1"/>
  <c r="O54" i="2"/>
  <c r="O56" i="2"/>
  <c r="M56" i="2"/>
  <c r="P56" i="2" s="1"/>
  <c r="Q56" i="2" s="1"/>
  <c r="J59" i="2"/>
  <c r="J61" i="2"/>
  <c r="Q61" i="2" s="1"/>
  <c r="J63" i="2"/>
  <c r="Q63" i="2" s="1"/>
  <c r="M64" i="2"/>
  <c r="P64" i="2" s="1"/>
  <c r="Q64" i="2" s="1"/>
  <c r="O64" i="2"/>
  <c r="O66" i="2"/>
  <c r="M66" i="2"/>
  <c r="P66" i="2" s="1"/>
  <c r="Q66" i="2" s="1"/>
  <c r="O72" i="2"/>
  <c r="M72" i="2"/>
  <c r="P72" i="2" s="1"/>
  <c r="Q72" i="2" s="1"/>
  <c r="O77" i="2"/>
  <c r="M77" i="2"/>
  <c r="P77" i="2" s="1"/>
  <c r="Q77" i="2" s="1"/>
  <c r="O91" i="2"/>
  <c r="J91" i="2"/>
  <c r="N91" i="2"/>
  <c r="Q93" i="2"/>
  <c r="O100" i="2"/>
  <c r="J100" i="2"/>
  <c r="N100" i="2"/>
  <c r="Q102" i="2"/>
  <c r="O105" i="2"/>
  <c r="M105" i="2"/>
  <c r="P105" i="2" s="1"/>
  <c r="Q105" i="2" s="1"/>
  <c r="O116" i="2"/>
  <c r="J116" i="2"/>
  <c r="N116" i="2"/>
  <c r="O121" i="2"/>
  <c r="M121" i="2"/>
  <c r="P121" i="2" s="1"/>
  <c r="Q121" i="2" s="1"/>
  <c r="J132" i="2"/>
  <c r="N132" i="2"/>
  <c r="O168" i="2"/>
  <c r="M168" i="2"/>
  <c r="P168" i="2" s="1"/>
  <c r="Q168" i="2" s="1"/>
  <c r="O176" i="2"/>
  <c r="M176" i="2"/>
  <c r="P176" i="2" s="1"/>
  <c r="O184" i="2"/>
  <c r="M184" i="2"/>
  <c r="P184" i="2" s="1"/>
  <c r="Q184" i="2" s="1"/>
  <c r="O88" i="2"/>
  <c r="M88" i="2"/>
  <c r="P88" i="2" s="1"/>
  <c r="Q88" i="2" s="1"/>
  <c r="O113" i="2"/>
  <c r="M113" i="2"/>
  <c r="P113" i="2" s="1"/>
  <c r="Q113" i="2" s="1"/>
  <c r="O124" i="2"/>
  <c r="J124" i="2"/>
  <c r="N124" i="2"/>
  <c r="O46" i="2"/>
  <c r="M46" i="2"/>
  <c r="P46" i="2" s="1"/>
  <c r="Q46" i="2" s="1"/>
  <c r="O47" i="2"/>
  <c r="M48" i="2"/>
  <c r="P48" i="2" s="1"/>
  <c r="Q48" i="2" s="1"/>
  <c r="O48" i="2"/>
  <c r="O49" i="2"/>
  <c r="J51" i="2"/>
  <c r="J53" i="2"/>
  <c r="J55" i="2"/>
  <c r="J57" i="2"/>
  <c r="J65" i="2"/>
  <c r="Q67" i="2"/>
  <c r="P69" i="2"/>
  <c r="O71" i="2"/>
  <c r="J71" i="2"/>
  <c r="N71" i="2"/>
  <c r="N70" i="2" s="1"/>
  <c r="Q73" i="2"/>
  <c r="P80" i="2"/>
  <c r="O81" i="2"/>
  <c r="M81" i="2"/>
  <c r="P81" i="2" s="1"/>
  <c r="Q81" i="2" s="1"/>
  <c r="Q90" i="2"/>
  <c r="I95" i="2"/>
  <c r="Q99" i="2"/>
  <c r="O104" i="2"/>
  <c r="J104" i="2"/>
  <c r="Q104" i="2" s="1"/>
  <c r="N104" i="2"/>
  <c r="P108" i="2"/>
  <c r="O109" i="2"/>
  <c r="M109" i="2"/>
  <c r="P109" i="2" s="1"/>
  <c r="Q109" i="2" s="1"/>
  <c r="Q115" i="2"/>
  <c r="O120" i="2"/>
  <c r="J120" i="2"/>
  <c r="Q120" i="2" s="1"/>
  <c r="N120" i="2"/>
  <c r="P124" i="2"/>
  <c r="O125" i="2"/>
  <c r="M125" i="2"/>
  <c r="P125" i="2" s="1"/>
  <c r="Q125" i="2" s="1"/>
  <c r="Q131" i="2"/>
  <c r="O68" i="2"/>
  <c r="O74" i="2"/>
  <c r="O79" i="2"/>
  <c r="O83" i="2"/>
  <c r="O90" i="2"/>
  <c r="O99" i="2"/>
  <c r="O103" i="2"/>
  <c r="O107" i="2"/>
  <c r="O111" i="2"/>
  <c r="O115" i="2"/>
  <c r="O119" i="2"/>
  <c r="O123" i="2"/>
  <c r="O127" i="2"/>
  <c r="O131" i="2"/>
  <c r="P139" i="2"/>
  <c r="P141" i="2"/>
  <c r="P145" i="2"/>
  <c r="P147" i="2"/>
  <c r="O149" i="2"/>
  <c r="N149" i="2"/>
  <c r="P149" i="2"/>
  <c r="O150" i="2"/>
  <c r="M150" i="2"/>
  <c r="P150" i="2" s="1"/>
  <c r="Q150" i="2" s="1"/>
  <c r="P153" i="2"/>
  <c r="O154" i="2"/>
  <c r="M154" i="2"/>
  <c r="P154" i="2" s="1"/>
  <c r="Q154" i="2" s="1"/>
  <c r="P157" i="2"/>
  <c r="O158" i="2"/>
  <c r="M158" i="2"/>
  <c r="P158" i="2" s="1"/>
  <c r="Q158" i="2" s="1"/>
  <c r="P161" i="2"/>
  <c r="O162" i="2"/>
  <c r="M162" i="2"/>
  <c r="P162" i="2" s="1"/>
  <c r="Q166" i="2"/>
  <c r="O167" i="2"/>
  <c r="J167" i="2"/>
  <c r="Q167" i="2" s="1"/>
  <c r="N167" i="2"/>
  <c r="N165" i="2" s="1"/>
  <c r="O171" i="2"/>
  <c r="J171" i="2"/>
  <c r="Q171" i="2" s="1"/>
  <c r="N171" i="2"/>
  <c r="O175" i="2"/>
  <c r="J175" i="2"/>
  <c r="Q175" i="2" s="1"/>
  <c r="N175" i="2"/>
  <c r="O179" i="2"/>
  <c r="J179" i="2"/>
  <c r="Q179" i="2" s="1"/>
  <c r="N179" i="2"/>
  <c r="O183" i="2"/>
  <c r="J183" i="2"/>
  <c r="Q183" i="2" s="1"/>
  <c r="N183" i="2"/>
  <c r="O187" i="2"/>
  <c r="J187" i="2"/>
  <c r="Q187" i="2" s="1"/>
  <c r="N187" i="2"/>
  <c r="P191" i="2"/>
  <c r="O192" i="2"/>
  <c r="M192" i="2"/>
  <c r="P192" i="2" s="1"/>
  <c r="Q192" i="2" s="1"/>
  <c r="Q198" i="2"/>
  <c r="P202" i="2"/>
  <c r="O203" i="2"/>
  <c r="M203" i="2"/>
  <c r="P203" i="2" s="1"/>
  <c r="Q203" i="2" s="1"/>
  <c r="Q209" i="2"/>
  <c r="N259" i="2"/>
  <c r="M132" i="2"/>
  <c r="P132" i="2" s="1"/>
  <c r="O132" i="2"/>
  <c r="O134" i="2"/>
  <c r="M134" i="2"/>
  <c r="P134" i="2" s="1"/>
  <c r="Q134" i="2" s="1"/>
  <c r="M136" i="2"/>
  <c r="P136" i="2" s="1"/>
  <c r="Q136" i="2" s="1"/>
  <c r="O136" i="2"/>
  <c r="O138" i="2"/>
  <c r="M138" i="2"/>
  <c r="P138" i="2" s="1"/>
  <c r="Q138" i="2" s="1"/>
  <c r="M140" i="2"/>
  <c r="P140" i="2" s="1"/>
  <c r="Q140" i="2" s="1"/>
  <c r="O140" i="2"/>
  <c r="O142" i="2"/>
  <c r="M142" i="2"/>
  <c r="P142" i="2" s="1"/>
  <c r="Q142" i="2" s="1"/>
  <c r="M144" i="2"/>
  <c r="P144" i="2" s="1"/>
  <c r="Q144" i="2" s="1"/>
  <c r="O144" i="2"/>
  <c r="O146" i="2"/>
  <c r="M146" i="2"/>
  <c r="P146" i="2" s="1"/>
  <c r="Q146" i="2" s="1"/>
  <c r="M148" i="2"/>
  <c r="P148" i="2" s="1"/>
  <c r="Q148" i="2" s="1"/>
  <c r="O148" i="2"/>
  <c r="Q152" i="2"/>
  <c r="O153" i="2"/>
  <c r="J153" i="2"/>
  <c r="N153" i="2"/>
  <c r="Q155" i="2"/>
  <c r="Q156" i="2"/>
  <c r="O157" i="2"/>
  <c r="J157" i="2"/>
  <c r="N157" i="2"/>
  <c r="Q159" i="2"/>
  <c r="Q160" i="2"/>
  <c r="O161" i="2"/>
  <c r="J161" i="2"/>
  <c r="N161" i="2"/>
  <c r="Q163" i="2"/>
  <c r="Q164" i="2"/>
  <c r="Q172" i="2"/>
  <c r="Q176" i="2"/>
  <c r="O191" i="2"/>
  <c r="J191" i="2"/>
  <c r="N191" i="2"/>
  <c r="Q193" i="2"/>
  <c r="O196" i="2"/>
  <c r="M196" i="2"/>
  <c r="P196" i="2" s="1"/>
  <c r="Q196" i="2" s="1"/>
  <c r="O202" i="2"/>
  <c r="J202" i="2"/>
  <c r="N202" i="2"/>
  <c r="Q204" i="2"/>
  <c r="O207" i="2"/>
  <c r="M207" i="2"/>
  <c r="P207" i="2" s="1"/>
  <c r="Q207" i="2" s="1"/>
  <c r="O267" i="2"/>
  <c r="M267" i="2"/>
  <c r="P267" i="2" s="1"/>
  <c r="Q267" i="2" s="1"/>
  <c r="J133" i="2"/>
  <c r="J135" i="2"/>
  <c r="J137" i="2"/>
  <c r="J139" i="2"/>
  <c r="J141" i="2"/>
  <c r="J143" i="2"/>
  <c r="J145" i="2"/>
  <c r="J147" i="2"/>
  <c r="J149" i="2"/>
  <c r="Q162" i="2"/>
  <c r="Q190" i="2"/>
  <c r="O195" i="2"/>
  <c r="J195" i="2"/>
  <c r="Q195" i="2" s="1"/>
  <c r="N195" i="2"/>
  <c r="P199" i="2"/>
  <c r="Q201" i="2"/>
  <c r="O206" i="2"/>
  <c r="J206" i="2"/>
  <c r="Q206" i="2" s="1"/>
  <c r="N206" i="2"/>
  <c r="P210" i="2"/>
  <c r="O211" i="2"/>
  <c r="M211" i="2"/>
  <c r="P211" i="2" s="1"/>
  <c r="O152" i="2"/>
  <c r="O156" i="2"/>
  <c r="O160" i="2"/>
  <c r="O164" i="2"/>
  <c r="O166" i="2"/>
  <c r="O170" i="2"/>
  <c r="O174" i="2"/>
  <c r="O178" i="2"/>
  <c r="O182" i="2"/>
  <c r="O186" i="2"/>
  <c r="O190" i="2"/>
  <c r="O194" i="2"/>
  <c r="O198" i="2"/>
  <c r="O201" i="2"/>
  <c r="O205" i="2"/>
  <c r="O209" i="2"/>
  <c r="I218" i="2"/>
  <c r="O244" i="2"/>
  <c r="J244" i="2"/>
  <c r="Q244" i="2" s="1"/>
  <c r="N244" i="2"/>
  <c r="P247" i="2"/>
  <c r="O248" i="2"/>
  <c r="M248" i="2"/>
  <c r="P248" i="2" s="1"/>
  <c r="Q248" i="2" s="1"/>
  <c r="P251" i="2"/>
  <c r="O252" i="2"/>
  <c r="M252" i="2"/>
  <c r="P252" i="2" s="1"/>
  <c r="Q252" i="2" s="1"/>
  <c r="P255" i="2"/>
  <c r="O256" i="2"/>
  <c r="M256" i="2"/>
  <c r="P256" i="2" s="1"/>
  <c r="Q256" i="2" s="1"/>
  <c r="Q260" i="2"/>
  <c r="O261" i="2"/>
  <c r="J261" i="2"/>
  <c r="Q261" i="2" s="1"/>
  <c r="N261" i="2"/>
  <c r="J263" i="2"/>
  <c r="I268" i="2"/>
  <c r="P213" i="2"/>
  <c r="Q213" i="2" s="1"/>
  <c r="P215" i="2"/>
  <c r="Q215" i="2" s="1"/>
  <c r="P217" i="2"/>
  <c r="Q217" i="2" s="1"/>
  <c r="O220" i="2"/>
  <c r="M220" i="2"/>
  <c r="P220" i="2" s="1"/>
  <c r="Q220" i="2" s="1"/>
  <c r="O224" i="2"/>
  <c r="M224" i="2"/>
  <c r="P224" i="2" s="1"/>
  <c r="Q224" i="2" s="1"/>
  <c r="O228" i="2"/>
  <c r="M228" i="2"/>
  <c r="P228" i="2" s="1"/>
  <c r="Q228" i="2" s="1"/>
  <c r="O232" i="2"/>
  <c r="M232" i="2"/>
  <c r="P232" i="2" s="1"/>
  <c r="Q232" i="2" s="1"/>
  <c r="O236" i="2"/>
  <c r="M236" i="2"/>
  <c r="P236" i="2" s="1"/>
  <c r="Q236" i="2" s="1"/>
  <c r="O239" i="2"/>
  <c r="M239" i="2"/>
  <c r="P239" i="2" s="1"/>
  <c r="Q239" i="2" s="1"/>
  <c r="O247" i="2"/>
  <c r="J247" i="2"/>
  <c r="N247" i="2"/>
  <c r="N246" i="2" s="1"/>
  <c r="Q249" i="2"/>
  <c r="Q250" i="2"/>
  <c r="O251" i="2"/>
  <c r="J251" i="2"/>
  <c r="N251" i="2"/>
  <c r="Q253" i="2"/>
  <c r="Q254" i="2"/>
  <c r="O255" i="2"/>
  <c r="J255" i="2"/>
  <c r="N255" i="2"/>
  <c r="Q258" i="2"/>
  <c r="J211" i="2"/>
  <c r="M212" i="2"/>
  <c r="P212" i="2" s="1"/>
  <c r="Q212" i="2" s="1"/>
  <c r="O212" i="2"/>
  <c r="O213" i="2"/>
  <c r="O214" i="2"/>
  <c r="M214" i="2"/>
  <c r="P214" i="2" s="1"/>
  <c r="Q214" i="2" s="1"/>
  <c r="O215" i="2"/>
  <c r="M216" i="2"/>
  <c r="P216" i="2" s="1"/>
  <c r="Q216" i="2" s="1"/>
  <c r="O216" i="2"/>
  <c r="O217" i="2"/>
  <c r="J219" i="2"/>
  <c r="J221" i="2"/>
  <c r="Q222" i="2"/>
  <c r="O223" i="2"/>
  <c r="J223" i="2"/>
  <c r="Q223" i="2" s="1"/>
  <c r="N223" i="2"/>
  <c r="N218" i="2" s="1"/>
  <c r="Q226" i="2"/>
  <c r="O227" i="2"/>
  <c r="J227" i="2"/>
  <c r="Q227" i="2" s="1"/>
  <c r="N227" i="2"/>
  <c r="Q229" i="2"/>
  <c r="Q230" i="2"/>
  <c r="O231" i="2"/>
  <c r="J231" i="2"/>
  <c r="Q231" i="2" s="1"/>
  <c r="N231" i="2"/>
  <c r="Q234" i="2"/>
  <c r="O235" i="2"/>
  <c r="J235" i="2"/>
  <c r="Q235" i="2" s="1"/>
  <c r="N235" i="2"/>
  <c r="O238" i="2"/>
  <c r="J238" i="2"/>
  <c r="N238" i="2"/>
  <c r="O241" i="2"/>
  <c r="M241" i="2"/>
  <c r="P241" i="2" s="1"/>
  <c r="Q241" i="2" s="1"/>
  <c r="P259" i="2"/>
  <c r="O264" i="2"/>
  <c r="M264" i="2"/>
  <c r="P264" i="2" s="1"/>
  <c r="P263" i="2" s="1"/>
  <c r="O222" i="2"/>
  <c r="O226" i="2"/>
  <c r="O230" i="2"/>
  <c r="O234" i="2"/>
  <c r="N240" i="2"/>
  <c r="O243" i="2"/>
  <c r="O250" i="2"/>
  <c r="O254" i="2"/>
  <c r="O258" i="2"/>
  <c r="O260" i="2"/>
  <c r="O266" i="2"/>
  <c r="N37" i="14" l="1"/>
  <c r="J246" i="14"/>
  <c r="Q181" i="14"/>
  <c r="J58" i="14"/>
  <c r="N20" i="14"/>
  <c r="N268" i="14" s="1"/>
  <c r="R59" i="14"/>
  <c r="S59" i="14" s="1"/>
  <c r="P51" i="14"/>
  <c r="P50" i="14" s="1"/>
  <c r="J37" i="14"/>
  <c r="Q11" i="14"/>
  <c r="Q214" i="14"/>
  <c r="N263" i="14"/>
  <c r="N246" i="14"/>
  <c r="N218" i="14"/>
  <c r="N75" i="14"/>
  <c r="Q58" i="14"/>
  <c r="P237" i="14"/>
  <c r="Q238" i="14"/>
  <c r="Q158" i="14"/>
  <c r="J50" i="14"/>
  <c r="O37" i="14"/>
  <c r="P259" i="14"/>
  <c r="P95" i="14"/>
  <c r="Q92" i="14"/>
  <c r="Q88" i="14"/>
  <c r="Q75" i="14" s="1"/>
  <c r="O50" i="14"/>
  <c r="Q46" i="14"/>
  <c r="Q37" i="14" s="1"/>
  <c r="P75" i="14"/>
  <c r="Q131" i="14"/>
  <c r="N58" i="14"/>
  <c r="P20" i="14"/>
  <c r="J75" i="14"/>
  <c r="J70" i="14"/>
  <c r="P37" i="14"/>
  <c r="Q219" i="14"/>
  <c r="J20" i="14"/>
  <c r="Q21" i="14"/>
  <c r="Q20" i="14" s="1"/>
  <c r="Q97" i="14"/>
  <c r="J95" i="14"/>
  <c r="N165" i="14"/>
  <c r="Q215" i="14"/>
  <c r="Q172" i="14"/>
  <c r="P165" i="14"/>
  <c r="Q263" i="14"/>
  <c r="Q197" i="14"/>
  <c r="P70" i="14"/>
  <c r="Q265" i="14"/>
  <c r="J263" i="14"/>
  <c r="Q243" i="14"/>
  <c r="J237" i="14"/>
  <c r="Q173" i="14"/>
  <c r="P246" i="14"/>
  <c r="Q220" i="14"/>
  <c r="Q171" i="14"/>
  <c r="J165" i="14"/>
  <c r="N237" i="14"/>
  <c r="J218" i="14"/>
  <c r="N50" i="14"/>
  <c r="P11" i="14"/>
  <c r="Q207" i="14"/>
  <c r="Q260" i="14"/>
  <c r="Q259" i="14" s="1"/>
  <c r="Q129" i="14"/>
  <c r="Q95" i="14" s="1"/>
  <c r="O95" i="14"/>
  <c r="Q189" i="14"/>
  <c r="Q165" i="14" s="1"/>
  <c r="Q257" i="14"/>
  <c r="Q246" i="14" s="1"/>
  <c r="Q222" i="14"/>
  <c r="P58" i="14"/>
  <c r="O20" i="14"/>
  <c r="O268" i="14" s="1"/>
  <c r="O6" i="14" s="1"/>
  <c r="Q145" i="14"/>
  <c r="Q71" i="14"/>
  <c r="Q70" i="14" s="1"/>
  <c r="Q65" i="8"/>
  <c r="P11" i="10"/>
  <c r="N20" i="10"/>
  <c r="O165" i="12"/>
  <c r="Q171" i="12"/>
  <c r="Q91" i="2"/>
  <c r="Q210" i="8"/>
  <c r="N11" i="8"/>
  <c r="O259" i="10"/>
  <c r="Q198" i="10"/>
  <c r="P50" i="10"/>
  <c r="N50" i="10"/>
  <c r="O50" i="10"/>
  <c r="N37" i="10"/>
  <c r="N11" i="10"/>
  <c r="Q256" i="12"/>
  <c r="N218" i="12"/>
  <c r="Q120" i="12"/>
  <c r="P70" i="12"/>
  <c r="Q252" i="12"/>
  <c r="P50" i="4"/>
  <c r="Q208" i="8"/>
  <c r="P37" i="10"/>
  <c r="S59" i="12"/>
  <c r="P20" i="10"/>
  <c r="N246" i="12"/>
  <c r="P218" i="12"/>
  <c r="O95" i="12"/>
  <c r="Q71" i="12"/>
  <c r="Q70" i="12" s="1"/>
  <c r="P165" i="12"/>
  <c r="P75" i="12"/>
  <c r="Q261" i="12"/>
  <c r="J165" i="12"/>
  <c r="P37" i="12"/>
  <c r="Q230" i="12"/>
  <c r="Q266" i="12"/>
  <c r="J246" i="12"/>
  <c r="Q250" i="12"/>
  <c r="Q246" i="12" s="1"/>
  <c r="Q224" i="12"/>
  <c r="Q160" i="12"/>
  <c r="Q144" i="12"/>
  <c r="Q128" i="12"/>
  <c r="Q110" i="12"/>
  <c r="P50" i="12"/>
  <c r="Q51" i="12"/>
  <c r="Q50" i="12" s="1"/>
  <c r="Q214" i="12"/>
  <c r="Q150" i="12"/>
  <c r="Q134" i="12"/>
  <c r="Q118" i="12"/>
  <c r="Q85" i="12"/>
  <c r="Q81" i="12"/>
  <c r="J75" i="12"/>
  <c r="Q77" i="12"/>
  <c r="Q166" i="12"/>
  <c r="Q165" i="12" s="1"/>
  <c r="J95" i="12"/>
  <c r="Q96" i="12"/>
  <c r="Q20" i="12"/>
  <c r="Q232" i="12"/>
  <c r="Q264" i="12"/>
  <c r="Q263" i="12" s="1"/>
  <c r="J263" i="12"/>
  <c r="O218" i="12"/>
  <c r="Q222" i="12"/>
  <c r="P237" i="12"/>
  <c r="N75" i="12"/>
  <c r="P58" i="12"/>
  <c r="J259" i="12"/>
  <c r="Q142" i="12"/>
  <c r="Q102" i="12"/>
  <c r="N95" i="12"/>
  <c r="Q59" i="12"/>
  <c r="Q58" i="12" s="1"/>
  <c r="Q11" i="12"/>
  <c r="P20" i="12"/>
  <c r="O263" i="12"/>
  <c r="Q237" i="12"/>
  <c r="Q258" i="12"/>
  <c r="Q220" i="12"/>
  <c r="P95" i="12"/>
  <c r="N165" i="12"/>
  <c r="N237" i="12"/>
  <c r="Q259" i="12"/>
  <c r="J218" i="12"/>
  <c r="Q37" i="12"/>
  <c r="P11" i="12"/>
  <c r="N165" i="10"/>
  <c r="Q73" i="4"/>
  <c r="P50" i="6"/>
  <c r="P263" i="8"/>
  <c r="Q236" i="8"/>
  <c r="Q32" i="8"/>
  <c r="O246" i="10"/>
  <c r="N70" i="10"/>
  <c r="N58" i="10"/>
  <c r="Q22" i="10"/>
  <c r="P75" i="10"/>
  <c r="O50" i="4"/>
  <c r="Q228" i="8"/>
  <c r="O263" i="8"/>
  <c r="P58" i="8"/>
  <c r="N75" i="8"/>
  <c r="N58" i="8"/>
  <c r="N246" i="10"/>
  <c r="N218" i="10"/>
  <c r="Q178" i="10"/>
  <c r="O95" i="10"/>
  <c r="N75" i="10"/>
  <c r="O58" i="10"/>
  <c r="Q31" i="10"/>
  <c r="Q14" i="10"/>
  <c r="O37" i="10"/>
  <c r="O20" i="10"/>
  <c r="O11" i="10"/>
  <c r="Q212" i="6"/>
  <c r="Q204" i="8"/>
  <c r="P37" i="8"/>
  <c r="N20" i="6"/>
  <c r="O95" i="8"/>
  <c r="P218" i="10"/>
  <c r="N95" i="10"/>
  <c r="Q52" i="10"/>
  <c r="O263" i="10"/>
  <c r="Q226" i="10"/>
  <c r="Q250" i="10"/>
  <c r="P237" i="10"/>
  <c r="Q182" i="10"/>
  <c r="P95" i="10"/>
  <c r="Q194" i="10"/>
  <c r="Q174" i="10"/>
  <c r="Q97" i="10"/>
  <c r="Q95" i="10" s="1"/>
  <c r="Q186" i="10"/>
  <c r="J75" i="10"/>
  <c r="Q237" i="10"/>
  <c r="O218" i="10"/>
  <c r="J246" i="10"/>
  <c r="Q252" i="10"/>
  <c r="Q232" i="10"/>
  <c r="J218" i="10"/>
  <c r="P165" i="10"/>
  <c r="N237" i="10"/>
  <c r="Q215" i="10"/>
  <c r="Q71" i="10"/>
  <c r="Q70" i="10" s="1"/>
  <c r="J70" i="10"/>
  <c r="Q58" i="10"/>
  <c r="Q51" i="10"/>
  <c r="J50" i="10"/>
  <c r="P70" i="10"/>
  <c r="Q266" i="10"/>
  <c r="Q258" i="10"/>
  <c r="O165" i="10"/>
  <c r="P246" i="10"/>
  <c r="Q190" i="10"/>
  <c r="Q170" i="10"/>
  <c r="J165" i="10"/>
  <c r="P58" i="10"/>
  <c r="P268" i="10" s="1"/>
  <c r="Q264" i="10"/>
  <c r="J263" i="10"/>
  <c r="Q221" i="10"/>
  <c r="Q261" i="10"/>
  <c r="Q259" i="10" s="1"/>
  <c r="Q224" i="10"/>
  <c r="Q234" i="10"/>
  <c r="Q75" i="10"/>
  <c r="Q38" i="10"/>
  <c r="Q37" i="10" s="1"/>
  <c r="J37" i="10"/>
  <c r="Q21" i="10"/>
  <c r="J20" i="10"/>
  <c r="J11" i="10"/>
  <c r="Q12" i="10"/>
  <c r="Q11" i="10" s="1"/>
  <c r="Q100" i="2"/>
  <c r="Q198" i="4"/>
  <c r="N75" i="6"/>
  <c r="N246" i="8"/>
  <c r="Q220" i="8"/>
  <c r="Q222" i="8"/>
  <c r="Q258" i="8"/>
  <c r="O246" i="8"/>
  <c r="Q261" i="8"/>
  <c r="Q234" i="8"/>
  <c r="P11" i="8"/>
  <c r="P246" i="8"/>
  <c r="Q56" i="4"/>
  <c r="Q208" i="6"/>
  <c r="N70" i="6"/>
  <c r="N218" i="8"/>
  <c r="Q232" i="8"/>
  <c r="O218" i="8"/>
  <c r="O165" i="8"/>
  <c r="Q67" i="8"/>
  <c r="Q45" i="8"/>
  <c r="N259" i="4"/>
  <c r="N95" i="8"/>
  <c r="O75" i="8"/>
  <c r="O20" i="8"/>
  <c r="Q75" i="8"/>
  <c r="Q264" i="8"/>
  <c r="J263" i="8"/>
  <c r="Q237" i="8"/>
  <c r="Q250" i="8"/>
  <c r="N237" i="8"/>
  <c r="N165" i="8"/>
  <c r="P20" i="8"/>
  <c r="Q21" i="8"/>
  <c r="Q20" i="8" s="1"/>
  <c r="J218" i="8"/>
  <c r="Q252" i="8"/>
  <c r="P95" i="8"/>
  <c r="Q96" i="8"/>
  <c r="Q95" i="8" s="1"/>
  <c r="Q71" i="8"/>
  <c r="Q70" i="8" s="1"/>
  <c r="J37" i="8"/>
  <c r="Q60" i="8"/>
  <c r="N37" i="8"/>
  <c r="Q49" i="8"/>
  <c r="Q266" i="8"/>
  <c r="J246" i="8"/>
  <c r="Q215" i="8"/>
  <c r="P50" i="8"/>
  <c r="O259" i="8"/>
  <c r="P237" i="8"/>
  <c r="Q224" i="8"/>
  <c r="Q218" i="8" s="1"/>
  <c r="P218" i="8"/>
  <c r="Q259" i="8"/>
  <c r="Q202" i="8"/>
  <c r="P165" i="8"/>
  <c r="J165" i="8"/>
  <c r="P75" i="8"/>
  <c r="Q59" i="8"/>
  <c r="J58" i="8"/>
  <c r="Q50" i="8"/>
  <c r="N50" i="8"/>
  <c r="Q41" i="8"/>
  <c r="Q12" i="8"/>
  <c r="Q11" i="8" s="1"/>
  <c r="J20" i="8"/>
  <c r="O218" i="6"/>
  <c r="O259" i="2"/>
  <c r="N246" i="6"/>
  <c r="O165" i="6"/>
  <c r="N95" i="6"/>
  <c r="O75" i="6"/>
  <c r="N263" i="4"/>
  <c r="N20" i="4"/>
  <c r="Q135" i="2"/>
  <c r="Q153" i="2"/>
  <c r="P259" i="4"/>
  <c r="Q33" i="4"/>
  <c r="N11" i="4"/>
  <c r="P263" i="6"/>
  <c r="P218" i="6"/>
  <c r="O237" i="6"/>
  <c r="P20" i="6"/>
  <c r="N165" i="6"/>
  <c r="N246" i="4"/>
  <c r="O237" i="4"/>
  <c r="N37" i="4"/>
  <c r="N263" i="6"/>
  <c r="N218" i="6"/>
  <c r="Q204" i="6"/>
  <c r="P259" i="6"/>
  <c r="P70" i="6"/>
  <c r="Q58" i="6"/>
  <c r="N268" i="6"/>
  <c r="Q264" i="6"/>
  <c r="Q263" i="6" s="1"/>
  <c r="Q210" i="6"/>
  <c r="Q202" i="6"/>
  <c r="J165" i="6"/>
  <c r="P237" i="6"/>
  <c r="Q206" i="6"/>
  <c r="Q11" i="6"/>
  <c r="Q72" i="6"/>
  <c r="Q70" i="6" s="1"/>
  <c r="Q37" i="6"/>
  <c r="P246" i="6"/>
  <c r="N237" i="6"/>
  <c r="Q248" i="6"/>
  <c r="Q246" i="6" s="1"/>
  <c r="Q259" i="6"/>
  <c r="O70" i="6"/>
  <c r="P11" i="6"/>
  <c r="Q52" i="6"/>
  <c r="Q50" i="6" s="1"/>
  <c r="P37" i="6"/>
  <c r="Q220" i="6"/>
  <c r="Q218" i="6" s="1"/>
  <c r="Q237" i="6"/>
  <c r="P165" i="6"/>
  <c r="P95" i="6"/>
  <c r="Q96" i="6"/>
  <c r="Q95" i="6" s="1"/>
  <c r="Q75" i="6"/>
  <c r="P58" i="6"/>
  <c r="J268" i="6"/>
  <c r="M6" i="6" s="1"/>
  <c r="P75" i="6"/>
  <c r="Q22" i="6"/>
  <c r="Q20" i="6" s="1"/>
  <c r="O165" i="4"/>
  <c r="Q37" i="4"/>
  <c r="Q147" i="2"/>
  <c r="Q139" i="2"/>
  <c r="Q55" i="2"/>
  <c r="O50" i="2"/>
  <c r="P263" i="4"/>
  <c r="Q264" i="4"/>
  <c r="Q263" i="4" s="1"/>
  <c r="P20" i="4"/>
  <c r="Q57" i="2"/>
  <c r="Q221" i="2"/>
  <c r="Q145" i="2"/>
  <c r="Q137" i="2"/>
  <c r="Q161" i="2"/>
  <c r="Q53" i="2"/>
  <c r="N218" i="4"/>
  <c r="N70" i="4"/>
  <c r="O75" i="4"/>
  <c r="Q70" i="4"/>
  <c r="P37" i="4"/>
  <c r="Q143" i="2"/>
  <c r="Q210" i="2"/>
  <c r="P11" i="2"/>
  <c r="O95" i="4"/>
  <c r="N50" i="4"/>
  <c r="O246" i="4"/>
  <c r="Q75" i="4"/>
  <c r="Q246" i="4"/>
  <c r="Q50" i="4"/>
  <c r="N237" i="4"/>
  <c r="Q58" i="4"/>
  <c r="P237" i="4"/>
  <c r="J165" i="4"/>
  <c r="J268" i="4" s="1"/>
  <c r="M6" i="4" s="1"/>
  <c r="P218" i="4"/>
  <c r="P58" i="4"/>
  <c r="Q22" i="4"/>
  <c r="P165" i="4"/>
  <c r="Q261" i="4"/>
  <c r="Q259" i="4" s="1"/>
  <c r="Q218" i="4"/>
  <c r="Q237" i="4"/>
  <c r="N95" i="4"/>
  <c r="N75" i="4"/>
  <c r="Q166" i="4"/>
  <c r="O37" i="4"/>
  <c r="N58" i="4"/>
  <c r="Q11" i="4"/>
  <c r="P246" i="4"/>
  <c r="P95" i="4"/>
  <c r="O58" i="4"/>
  <c r="P75" i="4"/>
  <c r="Q182" i="4"/>
  <c r="N165" i="4"/>
  <c r="O218" i="4"/>
  <c r="Q96" i="4"/>
  <c r="Q95" i="4" s="1"/>
  <c r="P11" i="4"/>
  <c r="O218" i="2"/>
  <c r="Q251" i="2"/>
  <c r="O37" i="2"/>
  <c r="Q149" i="2"/>
  <c r="O70" i="2"/>
  <c r="Q132" i="2"/>
  <c r="O20" i="2"/>
  <c r="Q199" i="2"/>
  <c r="P50" i="2"/>
  <c r="Q211" i="2"/>
  <c r="Q124" i="2"/>
  <c r="Q116" i="2"/>
  <c r="Q219" i="2"/>
  <c r="J218" i="2"/>
  <c r="O95" i="2"/>
  <c r="Q108" i="2"/>
  <c r="P20" i="2"/>
  <c r="J37" i="2"/>
  <c r="N237" i="2"/>
  <c r="J246" i="2"/>
  <c r="Q247" i="2"/>
  <c r="P237" i="2"/>
  <c r="Q264" i="2"/>
  <c r="Q263" i="2" s="1"/>
  <c r="P165" i="2"/>
  <c r="Q191" i="2"/>
  <c r="Q157" i="2"/>
  <c r="J165" i="2"/>
  <c r="J70" i="2"/>
  <c r="Q71" i="2"/>
  <c r="Q70" i="2" s="1"/>
  <c r="Q65" i="2"/>
  <c r="Q59" i="2"/>
  <c r="J58" i="2"/>
  <c r="P58" i="2"/>
  <c r="J20" i="2"/>
  <c r="Q20" i="2"/>
  <c r="J237" i="2"/>
  <c r="Q238" i="2"/>
  <c r="Q237" i="2" s="1"/>
  <c r="O246" i="2"/>
  <c r="O165" i="2"/>
  <c r="Q141" i="2"/>
  <c r="Q133" i="2"/>
  <c r="P75" i="2"/>
  <c r="P70" i="2"/>
  <c r="J11" i="2"/>
  <c r="Q13" i="2"/>
  <c r="N95" i="2"/>
  <c r="N268" i="2" s="1"/>
  <c r="O11" i="2"/>
  <c r="P95" i="2"/>
  <c r="Q80" i="2"/>
  <c r="Q75" i="2" s="1"/>
  <c r="P246" i="2"/>
  <c r="O58" i="2"/>
  <c r="P37" i="2"/>
  <c r="O263" i="2"/>
  <c r="J259" i="2"/>
  <c r="J268" i="2" s="1"/>
  <c r="M6" i="2" s="1"/>
  <c r="O237" i="2"/>
  <c r="Q255" i="2"/>
  <c r="Q259" i="2"/>
  <c r="P218" i="2"/>
  <c r="Q202" i="2"/>
  <c r="Q51" i="2"/>
  <c r="Q50" i="2" s="1"/>
  <c r="J50" i="2"/>
  <c r="O75" i="2"/>
  <c r="Q69" i="2"/>
  <c r="J95" i="2"/>
  <c r="Q96" i="2"/>
  <c r="Q14" i="2"/>
  <c r="Q38" i="2"/>
  <c r="Q37" i="2" s="1"/>
  <c r="P268" i="14" l="1"/>
  <c r="Q237" i="14"/>
  <c r="J268" i="14"/>
  <c r="M6" i="14" s="1"/>
  <c r="R6" i="14" s="1"/>
  <c r="Q218" i="14"/>
  <c r="Q51" i="14"/>
  <c r="Q50" i="14" s="1"/>
  <c r="Q268" i="14" s="1"/>
  <c r="N268" i="10"/>
  <c r="P268" i="12"/>
  <c r="O268" i="12"/>
  <c r="O6" i="12" s="1"/>
  <c r="Q246" i="10"/>
  <c r="Q218" i="12"/>
  <c r="N268" i="12"/>
  <c r="Q75" i="12"/>
  <c r="J268" i="12"/>
  <c r="M6" i="12" s="1"/>
  <c r="Q95" i="12"/>
  <c r="Q268" i="12" s="1"/>
  <c r="S268" i="12"/>
  <c r="Q218" i="10"/>
  <c r="O268" i="10"/>
  <c r="O6" i="10" s="1"/>
  <c r="Q37" i="8"/>
  <c r="Q165" i="8"/>
  <c r="Q20" i="10"/>
  <c r="Q165" i="10"/>
  <c r="O268" i="8"/>
  <c r="O6" i="8" s="1"/>
  <c r="Q246" i="8"/>
  <c r="Q263" i="10"/>
  <c r="Q50" i="10"/>
  <c r="J268" i="10"/>
  <c r="M6" i="10" s="1"/>
  <c r="Q268" i="10"/>
  <c r="P268" i="8"/>
  <c r="N268" i="8"/>
  <c r="Q263" i="8"/>
  <c r="Q58" i="8"/>
  <c r="Q268" i="8" s="1"/>
  <c r="J268" i="8"/>
  <c r="M6" i="8" s="1"/>
  <c r="N268" i="4"/>
  <c r="O268" i="6"/>
  <c r="O6" i="6" s="1"/>
  <c r="Q165" i="6"/>
  <c r="Q268" i="6" s="1"/>
  <c r="Q218" i="2"/>
  <c r="Q20" i="4"/>
  <c r="P268" i="6"/>
  <c r="Q165" i="2"/>
  <c r="O268" i="4"/>
  <c r="O6" i="4" s="1"/>
  <c r="Q165" i="4"/>
  <c r="Q268" i="4" s="1"/>
  <c r="P268" i="4"/>
  <c r="Q95" i="2"/>
  <c r="Q11" i="2"/>
  <c r="P268" i="2"/>
  <c r="Q58" i="2"/>
  <c r="O268" i="2"/>
  <c r="O6" i="2" s="1"/>
  <c r="Q246" i="2"/>
  <c r="S268" i="14" l="1"/>
  <c r="S268" i="10"/>
  <c r="S268" i="8"/>
  <c r="Q268" i="2"/>
</calcChain>
</file>

<file path=xl/sharedStrings.xml><?xml version="1.0" encoding="utf-8"?>
<sst xmlns="http://schemas.openxmlformats.org/spreadsheetml/2006/main" count="12764" uniqueCount="1275">
  <si>
    <t>BM 01</t>
  </si>
  <si>
    <t>OBRA: CASA DE SOUSA</t>
  </si>
  <si>
    <t>PERÍODO DA MEDIÇÃO:</t>
  </si>
  <si>
    <r>
      <rPr>
        <b/>
        <sz val="9"/>
        <rFont val="Arial"/>
        <family val="2"/>
      </rPr>
      <t xml:space="preserve">Referências:
</t>
    </r>
    <r>
      <rPr>
        <sz val="9"/>
        <rFont val="Arial MT"/>
        <family val="2"/>
      </rPr>
      <t xml:space="preserve">SINAPI-PB - 02/2021
</t>
    </r>
    <r>
      <rPr>
        <sz val="9"/>
        <rFont val="Arial MT"/>
        <family val="2"/>
      </rPr>
      <t>ORSE-SE - 01/2021</t>
    </r>
  </si>
  <si>
    <t xml:space="preserve">Valor da Obra (R$)
</t>
  </si>
  <si>
    <t>VALOR DESTA MEDIÇÃO</t>
  </si>
  <si>
    <t>ENDEREÇO: AVENIDA FLORIANO PEIXOTO, Nº 810, JAGUARIBE, JOÃO PESSOA-PB</t>
  </si>
  <si>
    <t>03/09/2021 A 23/11/2021</t>
  </si>
  <si>
    <t>CIDADE: JOÃO PESSOA</t>
  </si>
  <si>
    <r>
      <rPr>
        <sz val="9"/>
        <rFont val="Arial MT"/>
        <family val="2"/>
      </rPr>
      <t>SEINFRA-CE V.026.1</t>
    </r>
  </si>
  <si>
    <t>BDI: 27,35%</t>
  </si>
  <si>
    <r>
      <rPr>
        <b/>
        <sz val="9"/>
        <rFont val="Arial"/>
        <family val="2"/>
      </rPr>
      <t>Item</t>
    </r>
  </si>
  <si>
    <r>
      <rPr>
        <b/>
        <sz val="9"/>
        <rFont val="Arial"/>
        <family val="2"/>
      </rPr>
      <t>Discriminação dos Serviços</t>
    </r>
  </si>
  <si>
    <r>
      <rPr>
        <b/>
        <sz val="9"/>
        <rFont val="Arial"/>
        <family val="2"/>
      </rPr>
      <t>Unid.</t>
    </r>
  </si>
  <si>
    <r>
      <rPr>
        <b/>
        <sz val="9"/>
        <rFont val="Arial"/>
        <family val="2"/>
      </rPr>
      <t>Quant.</t>
    </r>
  </si>
  <si>
    <t>P. Unit. s/ BDI</t>
  </si>
  <si>
    <t>P. Unit. c/ BDI</t>
  </si>
  <si>
    <r>
      <rPr>
        <b/>
        <sz val="9"/>
        <rFont val="Arial"/>
        <family val="2"/>
      </rPr>
      <t>Código</t>
    </r>
  </si>
  <si>
    <r>
      <rPr>
        <b/>
        <sz val="9"/>
        <rFont val="Arial"/>
        <family val="2"/>
      </rPr>
      <t>Fonte</t>
    </r>
  </si>
  <si>
    <r>
      <rPr>
        <b/>
        <sz val="9"/>
        <rFont val="Arial"/>
        <family val="2"/>
      </rPr>
      <t>Total s/ BDI</t>
    </r>
  </si>
  <si>
    <r>
      <rPr>
        <b/>
        <sz val="9"/>
        <rFont val="Arial"/>
        <family val="2"/>
      </rPr>
      <t>Total c/BDI</t>
    </r>
  </si>
  <si>
    <t>EXECUTADO (QUANTIDADES)</t>
  </si>
  <si>
    <t>EXECUTADO (FINANCEIRO - R$)</t>
  </si>
  <si>
    <t>SALDO (R$)</t>
  </si>
  <si>
    <t>Acum. até período anterior</t>
  </si>
  <si>
    <t>Medido no Período</t>
  </si>
  <si>
    <t>Acum. Inclui. o período</t>
  </si>
  <si>
    <r>
      <rPr>
        <b/>
        <sz val="9"/>
        <rFont val="Arial"/>
        <family val="2"/>
      </rPr>
      <t>1.0</t>
    </r>
  </si>
  <si>
    <r>
      <rPr>
        <b/>
        <sz val="9"/>
        <rFont val="Arial"/>
        <family val="2"/>
      </rPr>
      <t>SERVIÇOS PRELIMINARES</t>
    </r>
  </si>
  <si>
    <r>
      <rPr>
        <sz val="9"/>
        <rFont val="Arial MT"/>
        <family val="2"/>
      </rPr>
      <t>1.1</t>
    </r>
  </si>
  <si>
    <r>
      <rPr>
        <sz val="9"/>
        <rFont val="Arial MT"/>
        <family val="2"/>
      </rPr>
      <t>Locação de obra - execução de gabarito</t>
    </r>
  </si>
  <si>
    <r>
      <rPr>
        <sz val="9"/>
        <rFont val="Arial MT"/>
        <family val="2"/>
      </rPr>
      <t>m²</t>
    </r>
  </si>
  <si>
    <r>
      <rPr>
        <sz val="9"/>
        <rFont val="Arial MT"/>
        <family val="2"/>
      </rPr>
      <t>C1630</t>
    </r>
  </si>
  <si>
    <r>
      <rPr>
        <sz val="9"/>
        <rFont val="Arial MT"/>
        <family val="2"/>
      </rPr>
      <t xml:space="preserve">SEINFRA
</t>
    </r>
    <r>
      <rPr>
        <sz val="9"/>
        <rFont val="Arial MT"/>
        <family val="2"/>
      </rPr>
      <t>026.1</t>
    </r>
  </si>
  <si>
    <r>
      <rPr>
        <sz val="9"/>
        <rFont val="Arial MT"/>
        <family val="2"/>
      </rPr>
      <t>1.2</t>
    </r>
  </si>
  <si>
    <r>
      <rPr>
        <sz val="9"/>
        <rFont val="Arial MT"/>
        <family val="2"/>
      </rPr>
      <t>Placa de obra em chapa aço galvanizado, instalada</t>
    </r>
  </si>
  <si>
    <r>
      <rPr>
        <sz val="9"/>
        <rFont val="Arial MT"/>
        <family val="2"/>
      </rPr>
      <t xml:space="preserve">ORSE-
</t>
    </r>
    <r>
      <rPr>
        <sz val="9"/>
        <rFont val="Arial MT"/>
        <family val="2"/>
      </rPr>
      <t>JAN/2021</t>
    </r>
  </si>
  <si>
    <r>
      <rPr>
        <sz val="9"/>
        <rFont val="Arial MT"/>
        <family val="2"/>
      </rPr>
      <t>1.3</t>
    </r>
  </si>
  <si>
    <r>
      <rPr>
        <sz val="9"/>
        <rFont val="Arial MT"/>
        <family val="2"/>
      </rPr>
      <t xml:space="preserve">Tapume  de  chapa  de  madeira  compensada  e=  6mm
</t>
    </r>
    <r>
      <rPr>
        <sz val="9"/>
        <rFont val="Arial MT"/>
        <family val="2"/>
      </rPr>
      <t>c/abertura e portão</t>
    </r>
  </si>
  <si>
    <r>
      <rPr>
        <sz val="9"/>
        <rFont val="Arial MT"/>
        <family val="2"/>
      </rPr>
      <t>C2316</t>
    </r>
  </si>
  <si>
    <r>
      <rPr>
        <sz val="9"/>
        <rFont val="Arial MT"/>
        <family val="2"/>
      </rPr>
      <t>1.4</t>
    </r>
  </si>
  <si>
    <r>
      <rPr>
        <sz val="9"/>
        <rFont val="Arial MT"/>
        <family val="2"/>
      </rPr>
      <t xml:space="preserve">Limpeza  mecanizada  de  terreno  com  remocao  de
</t>
    </r>
    <r>
      <rPr>
        <sz val="9"/>
        <rFont val="Arial MT"/>
        <family val="2"/>
      </rPr>
      <t>camada vegetal, utilizando trator de esteiras</t>
    </r>
  </si>
  <si>
    <r>
      <rPr>
        <sz val="9"/>
        <rFont val="Arial MT"/>
        <family val="2"/>
      </rPr>
      <t>C4919</t>
    </r>
  </si>
  <si>
    <r>
      <rPr>
        <sz val="9"/>
        <rFont val="Arial MT"/>
        <family val="2"/>
      </rPr>
      <t>1.5</t>
    </r>
  </si>
  <si>
    <r>
      <rPr>
        <sz val="9"/>
        <rFont val="Arial MT"/>
        <family val="2"/>
      </rPr>
      <t xml:space="preserve">Barracão   para   escritório   de   obra   porte   pequeno
</t>
    </r>
    <r>
      <rPr>
        <sz val="9"/>
        <rFont val="Arial MT"/>
        <family val="2"/>
      </rPr>
      <t>s=25,41m2 com materiais novos</t>
    </r>
  </si>
  <si>
    <r>
      <rPr>
        <sz val="9"/>
        <rFont val="Arial MT"/>
        <family val="2"/>
      </rPr>
      <t>un</t>
    </r>
  </si>
  <si>
    <r>
      <rPr>
        <sz val="9"/>
        <rFont val="Arial MT"/>
        <family val="2"/>
      </rPr>
      <t>1.6</t>
    </r>
  </si>
  <si>
    <r>
      <rPr>
        <sz val="9"/>
        <rFont val="Arial MT"/>
        <family val="2"/>
      </rPr>
      <t>Instalação provisória de água</t>
    </r>
  </si>
  <si>
    <r>
      <rPr>
        <sz val="9"/>
        <rFont val="Arial MT"/>
        <family val="2"/>
      </rPr>
      <t>C2851</t>
    </r>
  </si>
  <si>
    <r>
      <rPr>
        <sz val="9"/>
        <rFont val="Arial MT"/>
        <family val="2"/>
      </rPr>
      <t>1.7</t>
    </r>
  </si>
  <si>
    <r>
      <rPr>
        <sz val="9"/>
        <rFont val="Arial MT"/>
        <family val="2"/>
      </rPr>
      <t>Instalaçoes provisórias de esgoto</t>
    </r>
  </si>
  <si>
    <r>
      <rPr>
        <sz val="9"/>
        <rFont val="Arial MT"/>
        <family val="2"/>
      </rPr>
      <t>C2849</t>
    </r>
  </si>
  <si>
    <r>
      <rPr>
        <sz val="9"/>
        <rFont val="Arial MT"/>
        <family val="2"/>
      </rPr>
      <t>1.8</t>
    </r>
  </si>
  <si>
    <r>
      <rPr>
        <sz val="9"/>
        <rFont val="Arial MT"/>
        <family val="2"/>
      </rPr>
      <t>Instalações provisórias de luz, força, telefone elógica</t>
    </r>
  </si>
  <si>
    <r>
      <rPr>
        <sz val="9"/>
        <rFont val="Arial MT"/>
        <family val="2"/>
      </rPr>
      <t>C2850</t>
    </r>
  </si>
  <si>
    <r>
      <rPr>
        <b/>
        <sz val="9"/>
        <rFont val="Arial"/>
        <family val="2"/>
      </rPr>
      <t>2.0</t>
    </r>
  </si>
  <si>
    <r>
      <rPr>
        <b/>
        <sz val="9"/>
        <rFont val="Arial"/>
        <family val="2"/>
      </rPr>
      <t>INFRAESTRUTURA</t>
    </r>
  </si>
  <si>
    <r>
      <rPr>
        <sz val="9"/>
        <rFont val="Arial MT"/>
        <family val="2"/>
      </rPr>
      <t>2.1</t>
    </r>
  </si>
  <si>
    <r>
      <rPr>
        <sz val="9"/>
        <rFont val="Arial MT"/>
        <family val="2"/>
      </rPr>
      <t>Escavação manual de vala</t>
    </r>
  </si>
  <si>
    <r>
      <rPr>
        <sz val="9"/>
        <rFont val="Arial MT"/>
        <family val="2"/>
      </rPr>
      <t>m³</t>
    </r>
  </si>
  <si>
    <r>
      <rPr>
        <sz val="9"/>
        <rFont val="Arial MT"/>
        <family val="2"/>
      </rPr>
      <t xml:space="preserve">SINAPI-
</t>
    </r>
    <r>
      <rPr>
        <sz val="9"/>
        <rFont val="Arial MT"/>
        <family val="2"/>
      </rPr>
      <t>FEV/2021</t>
    </r>
  </si>
  <si>
    <r>
      <rPr>
        <sz val="9"/>
        <rFont val="Arial MT"/>
        <family val="2"/>
      </rPr>
      <t>2.2</t>
    </r>
  </si>
  <si>
    <r>
      <rPr>
        <sz val="9"/>
        <rFont val="Arial MT"/>
        <family val="2"/>
      </rPr>
      <t xml:space="preserve">Reaterro manual de valas com compactação
</t>
    </r>
    <r>
      <rPr>
        <sz val="9"/>
        <rFont val="Arial MT"/>
        <family val="2"/>
      </rPr>
      <t>mecanizada.</t>
    </r>
  </si>
  <si>
    <r>
      <rPr>
        <sz val="9"/>
        <rFont val="Arial MT"/>
        <family val="2"/>
      </rPr>
      <t>2.3</t>
    </r>
  </si>
  <si>
    <r>
      <rPr>
        <sz val="9"/>
        <rFont val="Arial MT"/>
        <family val="2"/>
      </rPr>
      <t xml:space="preserve">Lastro de concreto magro, aplicado em pisos ou
</t>
    </r>
    <r>
      <rPr>
        <sz val="9"/>
        <rFont val="Arial MT"/>
        <family val="2"/>
      </rPr>
      <t>radiers, espessura de 5 cm. (base das sapatas)</t>
    </r>
  </si>
  <si>
    <r>
      <rPr>
        <sz val="9"/>
        <rFont val="Arial MT"/>
        <family val="2"/>
      </rPr>
      <t>2.4</t>
    </r>
  </si>
  <si>
    <r>
      <rPr>
        <sz val="9"/>
        <rFont val="Arial MT"/>
        <family val="2"/>
      </rPr>
      <t xml:space="preserve">Alvenaria de embasamento em tijolo cerâmico furado c/
</t>
    </r>
    <r>
      <rPr>
        <sz val="9"/>
        <rFont val="Arial MT"/>
        <family val="2"/>
      </rPr>
      <t>argamassa cimento e areia 1:4</t>
    </r>
  </si>
  <si>
    <r>
      <rPr>
        <sz val="9"/>
        <rFont val="Arial MT"/>
        <family val="2"/>
      </rPr>
      <t>C4592</t>
    </r>
  </si>
  <si>
    <r>
      <rPr>
        <sz val="9"/>
        <rFont val="Arial MT"/>
        <family val="2"/>
      </rPr>
      <t>2.5</t>
    </r>
  </si>
  <si>
    <r>
      <rPr>
        <sz val="9"/>
        <rFont val="Arial MT"/>
        <family val="2"/>
      </rPr>
      <t xml:space="preserve">Forma plana para fundações, em compensado
</t>
    </r>
    <r>
      <rPr>
        <sz val="9"/>
        <rFont val="Arial MT"/>
        <family val="2"/>
      </rPr>
      <t>resinado 12mm, 07 usos</t>
    </r>
  </si>
  <si>
    <r>
      <rPr>
        <sz val="9"/>
        <rFont val="Arial MT"/>
        <family val="2"/>
      </rPr>
      <t>2.6</t>
    </r>
  </si>
  <si>
    <r>
      <rPr>
        <sz val="9"/>
        <rFont val="Arial MT"/>
        <family val="2"/>
      </rPr>
      <t xml:space="preserve">Armação de bloco, viga baldrame e sapata utilizando
</t>
    </r>
    <r>
      <rPr>
        <sz val="9"/>
        <rFont val="Arial MT"/>
        <family val="2"/>
      </rPr>
      <t>aço ca-60 de 5 mm - montagem.</t>
    </r>
  </si>
  <si>
    <r>
      <rPr>
        <sz val="9"/>
        <rFont val="Arial MT"/>
        <family val="2"/>
      </rPr>
      <t>Kg</t>
    </r>
  </si>
  <si>
    <r>
      <rPr>
        <sz val="9"/>
        <rFont val="Arial MT"/>
        <family val="2"/>
      </rPr>
      <t>2.7</t>
    </r>
  </si>
  <si>
    <r>
      <rPr>
        <sz val="9"/>
        <rFont val="Arial MT"/>
        <family val="2"/>
      </rPr>
      <t xml:space="preserve">Armação de bloco, viga baldrame ou sapata utilizando
</t>
    </r>
    <r>
      <rPr>
        <sz val="9"/>
        <rFont val="Arial MT"/>
        <family val="2"/>
      </rPr>
      <t>aço ca-50 de 6,3 mm - montagem</t>
    </r>
  </si>
  <si>
    <r>
      <rPr>
        <sz val="9"/>
        <rFont val="Arial MT"/>
        <family val="2"/>
      </rPr>
      <t>2.8</t>
    </r>
  </si>
  <si>
    <r>
      <rPr>
        <sz val="9"/>
        <rFont val="Arial MT"/>
        <family val="2"/>
      </rPr>
      <t xml:space="preserve">Armação de bloco, viga baldrame ou sapata utilizando
</t>
    </r>
    <r>
      <rPr>
        <sz val="9"/>
        <rFont val="Arial MT"/>
        <family val="2"/>
      </rPr>
      <t>aço ca-50 de 8 mm - montagem</t>
    </r>
  </si>
  <si>
    <r>
      <rPr>
        <sz val="9"/>
        <rFont val="Arial MT"/>
        <family val="2"/>
      </rPr>
      <t>2.9</t>
    </r>
  </si>
  <si>
    <r>
      <rPr>
        <sz val="9"/>
        <rFont val="Arial MT"/>
        <family val="2"/>
      </rPr>
      <t xml:space="preserve">Armação de bloco, viga baldrame ou sapata utilizando
</t>
    </r>
    <r>
      <rPr>
        <sz val="9"/>
        <rFont val="Arial MT"/>
        <family val="2"/>
      </rPr>
      <t>aço ca-50 de 10mm - montagem</t>
    </r>
  </si>
  <si>
    <r>
      <rPr>
        <sz val="9"/>
        <rFont val="Arial MT"/>
        <family val="2"/>
      </rPr>
      <t>2.10</t>
    </r>
  </si>
  <si>
    <r>
      <rPr>
        <sz val="9"/>
        <rFont val="Arial MT"/>
        <family val="2"/>
      </rPr>
      <t xml:space="preserve">Armação de bloco, viga baldrame ou sapata utilizando
</t>
    </r>
    <r>
      <rPr>
        <sz val="9"/>
        <rFont val="Arial MT"/>
        <family val="2"/>
      </rPr>
      <t>aço ca-50 de 12,5mm - montagem</t>
    </r>
  </si>
  <si>
    <r>
      <rPr>
        <sz val="9"/>
        <rFont val="Arial MT"/>
        <family val="2"/>
      </rPr>
      <t>2.11</t>
    </r>
  </si>
  <si>
    <r>
      <rPr>
        <sz val="9"/>
        <rFont val="Arial MT"/>
        <family val="2"/>
      </rPr>
      <t xml:space="preserve">Armação de bloco, viga baldrame ou sapata utilizando
</t>
    </r>
    <r>
      <rPr>
        <sz val="9"/>
        <rFont val="Arial MT"/>
        <family val="2"/>
      </rPr>
      <t>aço ca-50 de 16 mm - montagem</t>
    </r>
  </si>
  <si>
    <r>
      <rPr>
        <sz val="9"/>
        <rFont val="Arial MT"/>
        <family val="2"/>
      </rPr>
      <t>2.12</t>
    </r>
  </si>
  <si>
    <r>
      <rPr>
        <sz val="9"/>
        <rFont val="Arial MT"/>
        <family val="2"/>
      </rPr>
      <t>Concreto fck = 30mpa, traço 1:2,1:2,5 (cimento/ areia média/ brita 1)  - preparo mecânico com betoneira 400 l</t>
    </r>
  </si>
  <si>
    <r>
      <rPr>
        <sz val="9"/>
        <rFont val="Arial MT"/>
        <family val="2"/>
      </rPr>
      <t>SINAPI- FEV/2021</t>
    </r>
  </si>
  <si>
    <r>
      <rPr>
        <sz val="9"/>
        <rFont val="Arial MT"/>
        <family val="2"/>
      </rPr>
      <t>2.13</t>
    </r>
  </si>
  <si>
    <r>
      <rPr>
        <sz val="9"/>
        <rFont val="Arial MT"/>
        <family val="2"/>
      </rPr>
      <t xml:space="preserve">Lançamento com uso de baldes, adensamento e
</t>
    </r>
    <r>
      <rPr>
        <sz val="9"/>
        <rFont val="Arial MT"/>
        <family val="2"/>
      </rPr>
      <t>acabamento de concreto em estruturas</t>
    </r>
  </si>
  <si>
    <r>
      <rPr>
        <sz val="9"/>
        <rFont val="Arial MT"/>
        <family val="2"/>
      </rPr>
      <t>2.14</t>
    </r>
  </si>
  <si>
    <r>
      <rPr>
        <sz val="9"/>
        <rFont val="Arial MT"/>
        <family val="2"/>
      </rPr>
      <t xml:space="preserve">Impermeabilização de alicerce e viga baldrame com 2 demãos de tinta asfáltica tipo Neutrol da Vedacit ou
</t>
    </r>
    <r>
      <rPr>
        <sz val="9"/>
        <rFont val="Arial MT"/>
        <family val="2"/>
      </rPr>
      <t>similar, exceto argamassa impermeabilização</t>
    </r>
  </si>
  <si>
    <r>
      <rPr>
        <sz val="9"/>
        <rFont val="Arial MT"/>
        <family val="2"/>
      </rPr>
      <t>ORSE- JAN/2021</t>
    </r>
  </si>
  <si>
    <r>
      <rPr>
        <sz val="9"/>
        <rFont val="Arial MT"/>
        <family val="2"/>
      </rPr>
      <t>2.15</t>
    </r>
  </si>
  <si>
    <r>
      <rPr>
        <sz val="9"/>
        <rFont val="Arial MT"/>
        <family val="2"/>
      </rPr>
      <t xml:space="preserve">Impermeabilização de paredes com argamassa de
</t>
    </r>
    <r>
      <rPr>
        <sz val="9"/>
        <rFont val="Arial MT"/>
        <family val="2"/>
      </rPr>
      <t>cimento e areia, com aditivo impermeabilizante, e = 2cm</t>
    </r>
  </si>
  <si>
    <r>
      <rPr>
        <sz val="9"/>
        <rFont val="Arial MT"/>
        <family val="2"/>
      </rPr>
      <t>2.16</t>
    </r>
  </si>
  <si>
    <r>
      <rPr>
        <sz val="9"/>
        <rFont val="Arial MT"/>
        <family val="2"/>
      </rPr>
      <t xml:space="preserve">Controle tecnológico de concreto c/ rompimento de
</t>
    </r>
    <r>
      <rPr>
        <sz val="9"/>
        <rFont val="Arial MT"/>
        <family val="2"/>
      </rPr>
      <t>corpo-de-prova à compressão</t>
    </r>
  </si>
  <si>
    <r>
      <rPr>
        <sz val="9"/>
        <rFont val="Arial MT"/>
        <family val="2"/>
      </rPr>
      <t>C4768</t>
    </r>
  </si>
  <si>
    <r>
      <rPr>
        <b/>
        <sz val="9"/>
        <rFont val="Arial"/>
        <family val="2"/>
      </rPr>
      <t>3.0</t>
    </r>
  </si>
  <si>
    <r>
      <rPr>
        <b/>
        <sz val="9"/>
        <rFont val="Arial"/>
        <family val="2"/>
      </rPr>
      <t>SUPERESTRUTURA</t>
    </r>
  </si>
  <si>
    <r>
      <rPr>
        <sz val="9"/>
        <rFont val="Arial MT"/>
        <family val="2"/>
      </rPr>
      <t>3.1</t>
    </r>
  </si>
  <si>
    <r>
      <rPr>
        <sz val="9"/>
        <rFont val="Arial MT"/>
        <family val="2"/>
      </rPr>
      <t xml:space="preserve">Armação de pilar ou viga de uma estrutura
</t>
    </r>
    <r>
      <rPr>
        <sz val="9"/>
        <rFont val="Arial MT"/>
        <family val="2"/>
      </rPr>
      <t>convencional de concreto armado em uma edificação térrea ou sobrado utilizando aço ca-60 de 5,0 mm - montagem.</t>
    </r>
  </si>
  <si>
    <r>
      <rPr>
        <sz val="9"/>
        <rFont val="Arial MT"/>
        <family val="2"/>
      </rPr>
      <t>3.2</t>
    </r>
  </si>
  <si>
    <r>
      <rPr>
        <sz val="9"/>
        <rFont val="Arial MT"/>
        <family val="2"/>
      </rPr>
      <t xml:space="preserve">Armação    de    pilar    ou    viga    de    uma    estrutura convencional  de  concreto  armado  em  uma  edificação térrea  ou  sobrado  utilizando  aço  ca-50  de  6,3  mm  -
</t>
    </r>
    <r>
      <rPr>
        <sz val="9"/>
        <rFont val="Arial MT"/>
        <family val="2"/>
      </rPr>
      <t>montagem.</t>
    </r>
  </si>
  <si>
    <r>
      <rPr>
        <sz val="9"/>
        <rFont val="Arial MT"/>
        <family val="2"/>
      </rPr>
      <t>3.3</t>
    </r>
  </si>
  <si>
    <r>
      <rPr>
        <sz val="9"/>
        <rFont val="Arial MT"/>
        <family val="2"/>
      </rPr>
      <t xml:space="preserve">Armação    de    pilar    ou    viga    de    uma    estrutura convencional  de  concreto  armado  em  uma  edificação térrea  ou  sobrado  utilizando  aço  ca-50  de  8,0  mm  -
</t>
    </r>
    <r>
      <rPr>
        <sz val="9"/>
        <rFont val="Arial MT"/>
        <family val="2"/>
      </rPr>
      <t>montagem.</t>
    </r>
  </si>
  <si>
    <r>
      <rPr>
        <sz val="9"/>
        <rFont val="Arial MT"/>
        <family val="2"/>
      </rPr>
      <t>3.4</t>
    </r>
  </si>
  <si>
    <r>
      <rPr>
        <sz val="9"/>
        <rFont val="Arial MT"/>
        <family val="2"/>
      </rPr>
      <t xml:space="preserve">Armação    de    pilar    ou    viga    de    uma    estrutura convencional  de  concreto  armado  em  uma  edificação térrea  ou  sobrado  utilizando  aço  ca-50  de  10,0  mm  -
</t>
    </r>
    <r>
      <rPr>
        <sz val="9"/>
        <rFont val="Arial MT"/>
        <family val="2"/>
      </rPr>
      <t>montagem.</t>
    </r>
  </si>
  <si>
    <r>
      <rPr>
        <sz val="9"/>
        <rFont val="Arial MT"/>
        <family val="2"/>
      </rPr>
      <t>3.5</t>
    </r>
  </si>
  <si>
    <r>
      <rPr>
        <sz val="9"/>
        <rFont val="Arial MT"/>
        <family val="2"/>
      </rPr>
      <t xml:space="preserve">Armação    de    pilar    ou    viga    de    uma    estrutura convencional  de  concreto  armado  em  uma  edificação térrea  ou  sobrado  utilizando  aço  ca-50  de  12,5  mm  -
</t>
    </r>
    <r>
      <rPr>
        <sz val="9"/>
        <rFont val="Arial MT"/>
        <family val="2"/>
      </rPr>
      <t>montagem.</t>
    </r>
  </si>
  <si>
    <r>
      <rPr>
        <sz val="9"/>
        <rFont val="Arial MT"/>
        <family val="2"/>
      </rPr>
      <t>3.6</t>
    </r>
  </si>
  <si>
    <r>
      <rPr>
        <sz val="9"/>
        <rFont val="Arial MT"/>
        <family val="2"/>
      </rPr>
      <t xml:space="preserve">Armação    de    pilar    ou    viga    de    uma    estrutura convencional  de  concreto  armado  em  um  edifício  de múltiplos pavimentos utilizando aço ca-50 de 16,0 mm -
</t>
    </r>
    <r>
      <rPr>
        <sz val="9"/>
        <rFont val="Arial MT"/>
        <family val="2"/>
      </rPr>
      <t>montagem</t>
    </r>
  </si>
  <si>
    <r>
      <rPr>
        <sz val="9"/>
        <rFont val="Arial MT"/>
        <family val="2"/>
      </rPr>
      <t>3.7</t>
    </r>
  </si>
  <si>
    <r>
      <rPr>
        <sz val="9"/>
        <rFont val="Arial MT"/>
        <family val="2"/>
      </rPr>
      <t xml:space="preserve">Armação    de    pilar    ou    viga    de    uma    estrutura convencional  de  concreto  armado  em  um  edifício  de múltiplos pavimentos utilizando aço ca-50 de 20,0 mm -
</t>
    </r>
    <r>
      <rPr>
        <sz val="9"/>
        <rFont val="Arial MT"/>
        <family val="2"/>
      </rPr>
      <t>montagem</t>
    </r>
  </si>
  <si>
    <r>
      <rPr>
        <sz val="9"/>
        <rFont val="Arial MT"/>
        <family val="2"/>
      </rPr>
      <t>3.8</t>
    </r>
  </si>
  <si>
    <r>
      <rPr>
        <sz val="9"/>
        <rFont val="Arial MT"/>
        <family val="2"/>
      </rPr>
      <t xml:space="preserve">Forma    plana    para    estruturas,    em    compensado
</t>
    </r>
    <r>
      <rPr>
        <sz val="9"/>
        <rFont val="Arial MT"/>
        <family val="2"/>
      </rPr>
      <t>plastificado de 12mm, 07 usos, inclusive escoramento - Revisada 07.2015</t>
    </r>
  </si>
  <si>
    <r>
      <rPr>
        <sz val="9"/>
        <rFont val="Arial MT"/>
        <family val="2"/>
      </rPr>
      <t>3.9</t>
    </r>
  </si>
  <si>
    <r>
      <rPr>
        <sz val="9"/>
        <rFont val="Arial MT"/>
        <family val="2"/>
      </rPr>
      <t>Concreto  fck  =  30mpa,  traço  1:2,1:2,5  (cimento/  areia média/ brita 1) - preparo mecânico com betoneira 400 l</t>
    </r>
  </si>
  <si>
    <r>
      <rPr>
        <sz val="9"/>
        <rFont val="Arial MT"/>
        <family val="2"/>
      </rPr>
      <t>3.10</t>
    </r>
  </si>
  <si>
    <r>
      <rPr>
        <sz val="9"/>
        <rFont val="Arial MT"/>
        <family val="2"/>
      </rPr>
      <t xml:space="preserve">Lançamento   com   uso   de   baldes,   adensamento   e
</t>
    </r>
    <r>
      <rPr>
        <sz val="9"/>
        <rFont val="Arial MT"/>
        <family val="2"/>
      </rPr>
      <t>acabamento de concreto em estruturas.</t>
    </r>
  </si>
  <si>
    <r>
      <rPr>
        <sz val="9"/>
        <rFont val="Arial MT"/>
        <family val="2"/>
      </rPr>
      <t>3.11</t>
    </r>
  </si>
  <si>
    <r>
      <rPr>
        <sz val="9"/>
        <rFont val="Arial MT"/>
        <family val="2"/>
      </rPr>
      <t>Laje  pré-moldada  unidirecional,  biapoiada,  para  piso, enchimento  em  cerâmica,  vigota  convencional,  altura total da laje (enchimento+capa) = (8+4) (fck = 30Mpa)</t>
    </r>
  </si>
  <si>
    <r>
      <rPr>
        <sz val="9"/>
        <rFont val="Arial MT"/>
        <family val="2"/>
      </rPr>
      <t>CPU 1</t>
    </r>
  </si>
  <si>
    <r>
      <rPr>
        <sz val="9"/>
        <rFont val="Arial MT"/>
        <family val="2"/>
      </rPr>
      <t>CPU</t>
    </r>
  </si>
  <si>
    <r>
      <rPr>
        <sz val="9"/>
        <rFont val="Arial MT"/>
        <family val="2"/>
      </rPr>
      <t>3.12</t>
    </r>
  </si>
  <si>
    <r>
      <rPr>
        <b/>
        <sz val="9"/>
        <rFont val="Arial"/>
        <family val="2"/>
      </rPr>
      <t>4.0</t>
    </r>
  </si>
  <si>
    <t>PAREDES E FECHAMENTOS</t>
  </si>
  <si>
    <r>
      <rPr>
        <sz val="9"/>
        <rFont val="Arial MT"/>
        <family val="2"/>
      </rPr>
      <t>4.1</t>
    </r>
  </si>
  <si>
    <r>
      <rPr>
        <sz val="9"/>
        <rFont val="Arial MT"/>
        <family val="2"/>
      </rPr>
      <t xml:space="preserve">Alvenaria de vedação de blocos cerâmicos furados na
</t>
    </r>
    <r>
      <rPr>
        <sz val="9"/>
        <rFont val="Arial MT"/>
        <family val="2"/>
      </rPr>
      <t>horizontal de 9x19x19 cm (espessura 9cm) de paredes com  área  líquida  maior  ou  igual  a  6m2  sem  vãos  e argamassa    de    assentamento    com    preparo    em betoneira</t>
    </r>
  </si>
  <si>
    <r>
      <rPr>
        <sz val="9"/>
        <rFont val="Arial MT"/>
        <family val="2"/>
      </rPr>
      <t>4.2</t>
    </r>
  </si>
  <si>
    <r>
      <rPr>
        <sz val="9"/>
        <rFont val="Arial MT"/>
        <family val="2"/>
      </rPr>
      <t>Verga pré-moldada para portas com até 1,5m de vão.</t>
    </r>
  </si>
  <si>
    <r>
      <rPr>
        <sz val="9"/>
        <rFont val="Arial MT"/>
        <family val="2"/>
      </rPr>
      <t>m</t>
    </r>
  </si>
  <si>
    <r>
      <rPr>
        <sz val="9"/>
        <rFont val="Arial MT"/>
        <family val="2"/>
      </rPr>
      <t>4.3</t>
    </r>
  </si>
  <si>
    <r>
      <rPr>
        <sz val="9"/>
        <rFont val="Arial MT"/>
        <family val="2"/>
      </rPr>
      <t>Verga pré-moldada para portas com mais 1,5m de vão.</t>
    </r>
  </si>
  <si>
    <r>
      <rPr>
        <sz val="9"/>
        <rFont val="Arial MT"/>
        <family val="2"/>
      </rPr>
      <t>4.4</t>
    </r>
  </si>
  <si>
    <r>
      <rPr>
        <sz val="9"/>
        <rFont val="Arial MT"/>
        <family val="2"/>
      </rPr>
      <t>Verga pré-moldada para janelas com até 1,5 m de vão</t>
    </r>
  </si>
  <si>
    <r>
      <rPr>
        <sz val="9"/>
        <rFont val="Arial MT"/>
        <family val="2"/>
      </rPr>
      <t>4.5</t>
    </r>
  </si>
  <si>
    <r>
      <rPr>
        <sz val="9"/>
        <rFont val="Arial MT"/>
        <family val="2"/>
      </rPr>
      <t xml:space="preserve">Verga pré-moldada para janelas com mais de 1,5 m de
</t>
    </r>
    <r>
      <rPr>
        <sz val="9"/>
        <rFont val="Arial MT"/>
        <family val="2"/>
      </rPr>
      <t>vão</t>
    </r>
  </si>
  <si>
    <r>
      <rPr>
        <sz val="9"/>
        <rFont val="Arial MT"/>
        <family val="2"/>
      </rPr>
      <t>4.6</t>
    </r>
  </si>
  <si>
    <r>
      <rPr>
        <sz val="9"/>
        <rFont val="Arial MT"/>
        <family val="2"/>
      </rPr>
      <t xml:space="preserve">Contraverga  pré-moldada  para  vãos  de  até  1,5  m  de
</t>
    </r>
    <r>
      <rPr>
        <sz val="9"/>
        <rFont val="Arial MT"/>
        <family val="2"/>
      </rPr>
      <t>comprimento</t>
    </r>
  </si>
  <si>
    <r>
      <rPr>
        <sz val="9"/>
        <rFont val="Arial MT"/>
        <family val="2"/>
      </rPr>
      <t>4.7</t>
    </r>
  </si>
  <si>
    <r>
      <rPr>
        <sz val="9"/>
        <rFont val="Arial MT"/>
        <family val="2"/>
      </rPr>
      <t xml:space="preserve">Contraverga pré-moldada para vãos de mais de 1,5 m
</t>
    </r>
    <r>
      <rPr>
        <sz val="9"/>
        <rFont val="Arial MT"/>
        <family val="2"/>
      </rPr>
      <t>de comprimento</t>
    </r>
  </si>
  <si>
    <r>
      <rPr>
        <b/>
        <sz val="9"/>
        <rFont val="Arial"/>
        <family val="2"/>
      </rPr>
      <t>5.0</t>
    </r>
  </si>
  <si>
    <r>
      <rPr>
        <b/>
        <sz val="9"/>
        <rFont val="Arial"/>
        <family val="2"/>
      </rPr>
      <t>REVESTIMENTOS E PINTURA</t>
    </r>
  </si>
  <si>
    <r>
      <rPr>
        <sz val="9"/>
        <rFont val="Arial MT"/>
        <family val="2"/>
      </rPr>
      <t>5.1</t>
    </r>
  </si>
  <si>
    <r>
      <rPr>
        <sz val="9"/>
        <rFont val="Arial MT"/>
        <family val="2"/>
      </rPr>
      <t xml:space="preserve">Chapisco aplicado em alvenaria (sem presença de vãos) e estruturas de concreto de fachada, com colher de pedreiro. argamassa traço 1:3 com preparo em
</t>
    </r>
    <r>
      <rPr>
        <sz val="9"/>
        <rFont val="Arial MT"/>
        <family val="2"/>
      </rPr>
      <t>betoneira 400l.</t>
    </r>
  </si>
  <si>
    <r>
      <rPr>
        <sz val="9"/>
        <rFont val="Arial MT"/>
        <family val="2"/>
      </rPr>
      <t>5.2</t>
    </r>
  </si>
  <si>
    <r>
      <rPr>
        <sz val="9"/>
        <rFont val="Arial MT"/>
        <family val="2"/>
      </rPr>
      <t xml:space="preserve">Massa única espessura de 20mm, com execução de
</t>
    </r>
    <r>
      <rPr>
        <sz val="9"/>
        <rFont val="Arial MT"/>
        <family val="2"/>
      </rPr>
      <t>taliscas.</t>
    </r>
  </si>
  <si>
    <r>
      <rPr>
        <sz val="9"/>
        <rFont val="Arial MT"/>
        <family val="2"/>
      </rPr>
      <t>5.3</t>
    </r>
  </si>
  <si>
    <r>
      <rPr>
        <sz val="9"/>
        <rFont val="Arial MT"/>
        <family val="2"/>
      </rPr>
      <t xml:space="preserve">Revestimento cerâmico para paredes internas com placas tipo esmaltada extra de dimensões 33x45 cm aplicadas em ambientes de área menor que 5 m² na altura inteira das paredes. [paredes de áreas molháveis
</t>
    </r>
    <r>
      <rPr>
        <sz val="9"/>
        <rFont val="Arial MT"/>
        <family val="2"/>
      </rPr>
      <t>e circulação]</t>
    </r>
  </si>
  <si>
    <r>
      <rPr>
        <sz val="9"/>
        <rFont val="Arial MT"/>
        <family val="2"/>
      </rPr>
      <t>5.4</t>
    </r>
  </si>
  <si>
    <r>
      <rPr>
        <sz val="9"/>
        <rFont val="Arial MT"/>
        <family val="2"/>
      </rPr>
      <t xml:space="preserve">Aplicação de fundo selador acrílico em paredes, uma
</t>
    </r>
    <r>
      <rPr>
        <sz val="9"/>
        <rFont val="Arial MT"/>
        <family val="2"/>
      </rPr>
      <t>demão</t>
    </r>
  </si>
  <si>
    <r>
      <rPr>
        <sz val="9"/>
        <rFont val="Arial MT"/>
        <family val="2"/>
      </rPr>
      <t>5.5</t>
    </r>
  </si>
  <si>
    <r>
      <rPr>
        <sz val="9"/>
        <rFont val="Arial MT"/>
        <family val="2"/>
      </rPr>
      <t xml:space="preserve">Emassamento de superfície, com aplicação de 02 demãos de massa acrílica, lixamento e retoques - rev
</t>
    </r>
    <r>
      <rPr>
        <sz val="9"/>
        <rFont val="Arial MT"/>
        <family val="2"/>
      </rPr>
      <t>01</t>
    </r>
  </si>
  <si>
    <r>
      <rPr>
        <sz val="9"/>
        <rFont val="Arial MT"/>
        <family val="2"/>
      </rPr>
      <t>5.6</t>
    </r>
  </si>
  <si>
    <r>
      <rPr>
        <sz val="9"/>
        <rFont val="Arial MT"/>
        <family val="2"/>
      </rPr>
      <t xml:space="preserve">Aplicação e lixamento de massa látex em paredes,
</t>
    </r>
    <r>
      <rPr>
        <sz val="9"/>
        <rFont val="Arial MT"/>
        <family val="2"/>
      </rPr>
      <t>duas demãos</t>
    </r>
  </si>
  <si>
    <r>
      <rPr>
        <sz val="9"/>
        <rFont val="Arial MT"/>
        <family val="2"/>
      </rPr>
      <t>5.7</t>
    </r>
  </si>
  <si>
    <r>
      <rPr>
        <sz val="9"/>
        <rFont val="Arial MT"/>
        <family val="2"/>
      </rPr>
      <t>Pintura verniz em madeira, 2 demãos</t>
    </r>
  </si>
  <si>
    <r>
      <rPr>
        <sz val="9"/>
        <rFont val="Arial MT"/>
        <family val="2"/>
      </rPr>
      <t>5.8</t>
    </r>
  </si>
  <si>
    <r>
      <rPr>
        <sz val="9"/>
        <rFont val="Arial MT"/>
        <family val="2"/>
      </rPr>
      <t xml:space="preserve">Pintura com tinta alquídica de fundo e acabamento (esmalte sintético grafite) pulverizada sobre perfil
</t>
    </r>
    <r>
      <rPr>
        <sz val="9"/>
        <rFont val="Arial MT"/>
        <family val="2"/>
      </rPr>
      <t>metálico executado em fábrica (por demão)</t>
    </r>
  </si>
  <si>
    <r>
      <rPr>
        <sz val="9"/>
        <rFont val="Arial MT"/>
        <family val="2"/>
      </rPr>
      <t>5.9</t>
    </r>
  </si>
  <si>
    <r>
      <rPr>
        <sz val="9"/>
        <rFont val="Arial MT"/>
        <family val="2"/>
      </rPr>
      <t xml:space="preserve">Aplicação manual de pintura com tinta látex acrílica em
</t>
    </r>
    <r>
      <rPr>
        <sz val="9"/>
        <rFont val="Arial MT"/>
        <family val="2"/>
      </rPr>
      <t>teto, duas demãos.</t>
    </r>
  </si>
  <si>
    <r>
      <rPr>
        <sz val="9"/>
        <rFont val="Arial MT"/>
        <family val="2"/>
      </rPr>
      <t>5.10</t>
    </r>
  </si>
  <si>
    <r>
      <rPr>
        <sz val="9"/>
        <rFont val="Arial MT"/>
        <family val="2"/>
      </rPr>
      <t xml:space="preserve">Aplicação manual de pintura com tinta látex acrílica em
</t>
    </r>
    <r>
      <rPr>
        <sz val="9"/>
        <rFont val="Arial MT"/>
        <family val="2"/>
      </rPr>
      <t>paredes, duas demãos.</t>
    </r>
  </si>
  <si>
    <r>
      <rPr>
        <sz val="9"/>
        <rFont val="Arial MT"/>
        <family val="2"/>
      </rPr>
      <t>5.11</t>
    </r>
  </si>
  <si>
    <r>
      <rPr>
        <sz val="9"/>
        <rFont val="Arial MT"/>
        <family val="2"/>
      </rPr>
      <t xml:space="preserve">Aplicação manual de pintura com tinta látex pva em
</t>
    </r>
    <r>
      <rPr>
        <sz val="9"/>
        <rFont val="Arial MT"/>
        <family val="2"/>
      </rPr>
      <t>paredes, duas demãos</t>
    </r>
  </si>
  <si>
    <r>
      <rPr>
        <b/>
        <sz val="9"/>
        <rFont val="Arial"/>
        <family val="2"/>
      </rPr>
      <t>6.0</t>
    </r>
  </si>
  <si>
    <t>COBERTURA</t>
  </si>
  <si>
    <r>
      <rPr>
        <sz val="9"/>
        <rFont val="Arial MT"/>
        <family val="2"/>
      </rPr>
      <t>6.1</t>
    </r>
  </si>
  <si>
    <r>
      <rPr>
        <sz val="9"/>
        <rFont val="Arial MT"/>
        <family val="2"/>
      </rPr>
      <t xml:space="preserve">Trama de madeira composta por terças para telhados
</t>
    </r>
    <r>
      <rPr>
        <sz val="9"/>
        <rFont val="Arial MT"/>
        <family val="2"/>
      </rPr>
      <t>de até 2 águas para telha estrutural de fibrocimento, incluso transporte vertical</t>
    </r>
  </si>
  <si>
    <r>
      <rPr>
        <sz val="9"/>
        <rFont val="Arial MT"/>
        <family val="2"/>
      </rPr>
      <t>6.2</t>
    </r>
  </si>
  <si>
    <r>
      <rPr>
        <sz val="9"/>
        <rFont val="Arial MT"/>
        <family val="2"/>
      </rPr>
      <t xml:space="preserve">Telhamento com telha ondulada de fibrocimento e = 6 mm, com recobrimento lateral de 1/4 de onda para telhado com inclinação igual ou maior que 10°, com até
</t>
    </r>
    <r>
      <rPr>
        <sz val="9"/>
        <rFont val="Arial MT"/>
        <family val="2"/>
      </rPr>
      <t>2 águas, incluso içamento.</t>
    </r>
  </si>
  <si>
    <r>
      <rPr>
        <sz val="9"/>
        <rFont val="Arial MT"/>
        <family val="2"/>
      </rPr>
      <t>6.3</t>
    </r>
  </si>
  <si>
    <r>
      <rPr>
        <sz val="9"/>
        <rFont val="Arial MT"/>
        <family val="2"/>
      </rPr>
      <t xml:space="preserve">Rufo em fibrocimento para telha ondulada e = 6 mm, aba de 26 cm, incluso transporte vertical, exceto
</t>
    </r>
    <r>
      <rPr>
        <sz val="9"/>
        <rFont val="Arial MT"/>
        <family val="2"/>
      </rPr>
      <t>contrarrufo</t>
    </r>
  </si>
  <si>
    <r>
      <rPr>
        <sz val="9"/>
        <rFont val="Arial MT"/>
        <family val="2"/>
      </rPr>
      <t>6.4</t>
    </r>
  </si>
  <si>
    <r>
      <rPr>
        <sz val="9"/>
        <rFont val="Arial MT"/>
        <family val="2"/>
      </rPr>
      <t xml:space="preserve">Calha em chapa de aço galvanizado número 24, desenvolvimento de 100 cm, incluso transporte vertical.
</t>
    </r>
    <r>
      <rPr>
        <sz val="9"/>
        <rFont val="Arial MT"/>
        <family val="2"/>
      </rPr>
      <t>af_07/2019</t>
    </r>
  </si>
  <si>
    <r>
      <rPr>
        <b/>
        <sz val="9"/>
        <rFont val="Arial"/>
        <family val="2"/>
      </rPr>
      <t>7.0</t>
    </r>
  </si>
  <si>
    <r>
      <rPr>
        <b/>
        <sz val="9"/>
        <rFont val="Arial"/>
        <family val="2"/>
      </rPr>
      <t>PAVIMENTAÇÃO E ÁREA EXTERNA</t>
    </r>
  </si>
  <si>
    <r>
      <rPr>
        <sz val="9"/>
        <rFont val="Arial MT"/>
        <family val="2"/>
      </rPr>
      <t>7.1</t>
    </r>
  </si>
  <si>
    <r>
      <rPr>
        <b/>
        <sz val="9"/>
        <rFont val="Arial"/>
        <family val="2"/>
      </rPr>
      <t>Area externa</t>
    </r>
  </si>
  <si>
    <r>
      <rPr>
        <sz val="9"/>
        <rFont val="Arial MT"/>
        <family val="2"/>
      </rPr>
      <t>7.1.1</t>
    </r>
  </si>
  <si>
    <r>
      <rPr>
        <sz val="9"/>
        <rFont val="Arial MT"/>
        <family val="2"/>
      </rPr>
      <t>Execução de passeio em piso intertravado, com bloco retangular cor natural de 20 x 10 cm, espessura 6 cm.</t>
    </r>
  </si>
  <si>
    <r>
      <rPr>
        <sz val="9"/>
        <rFont val="Arial MT"/>
        <family val="2"/>
      </rPr>
      <t>7.1.2</t>
    </r>
  </si>
  <si>
    <r>
      <rPr>
        <sz val="9"/>
        <rFont val="Arial MT"/>
        <family val="2"/>
      </rPr>
      <t>Plantio de grama em placas</t>
    </r>
  </si>
  <si>
    <r>
      <rPr>
        <sz val="9"/>
        <rFont val="Arial MT"/>
        <family val="2"/>
      </rPr>
      <t>7.1.3</t>
    </r>
  </si>
  <si>
    <r>
      <rPr>
        <sz val="9"/>
        <rFont val="Arial MT"/>
        <family val="2"/>
      </rPr>
      <t xml:space="preserve">Fornecimento    e    instalação    de    tela    aço    soldada nervurada  CA-60,  Q-92,  malha  15x15cm,  ferro  4.2mm
</t>
    </r>
    <r>
      <rPr>
        <sz val="9"/>
        <rFont val="Arial MT"/>
        <family val="2"/>
      </rPr>
      <t>(1.48 kg/m2), painel 2,45x6,0m</t>
    </r>
  </si>
  <si>
    <r>
      <rPr>
        <sz val="9"/>
        <rFont val="Arial MT"/>
        <family val="2"/>
      </rPr>
      <t>7.1.4</t>
    </r>
  </si>
  <si>
    <r>
      <rPr>
        <sz val="9"/>
        <rFont val="Arial MT"/>
        <family val="2"/>
      </rPr>
      <t xml:space="preserve">Piso em concreto 20 mpa preparo mecânico, espessura
</t>
    </r>
    <r>
      <rPr>
        <sz val="9"/>
        <rFont val="Arial MT"/>
        <family val="2"/>
      </rPr>
      <t>7cm</t>
    </r>
  </si>
  <si>
    <r>
      <rPr>
        <sz val="9"/>
        <rFont val="Arial MT"/>
        <family val="2"/>
      </rPr>
      <t>7.1.5</t>
    </r>
  </si>
  <si>
    <r>
      <rPr>
        <sz val="9"/>
        <rFont val="Arial MT"/>
        <family val="2"/>
      </rPr>
      <t>Contrapiso em  argamassa traço 1:4 (cimento  e areia), preparo  mecânico  com  betoneira  400  l,  aplicado  em áreas secas sobre laje, aderido, espessura 3cm</t>
    </r>
  </si>
  <si>
    <r>
      <rPr>
        <sz val="9"/>
        <rFont val="Arial MT"/>
        <family val="2"/>
      </rPr>
      <t>7.1.6</t>
    </r>
  </si>
  <si>
    <r>
      <rPr>
        <sz val="9"/>
        <rFont val="Arial MT"/>
        <family val="2"/>
      </rPr>
      <t xml:space="preserve">Revestimento  cerâmico  para  piso  ou  parede,  30  x  90 cm,   imitação   madeira   antiderrapante,   aplicado   com argamassa   industrializada   ac-i,   rejuntado,   exclusive
</t>
    </r>
    <r>
      <rPr>
        <sz val="9"/>
        <rFont val="Arial MT"/>
        <family val="2"/>
      </rPr>
      <t>regularização de base ou emboço</t>
    </r>
  </si>
  <si>
    <r>
      <rPr>
        <sz val="9"/>
        <rFont val="Arial MT"/>
        <family val="2"/>
      </rPr>
      <t>7.1.7</t>
    </r>
  </si>
  <si>
    <r>
      <rPr>
        <sz val="9"/>
        <rFont val="Arial MT"/>
        <family val="2"/>
      </rPr>
      <t>Alvenaria de embasamento de pedra argamassada</t>
    </r>
  </si>
  <si>
    <r>
      <rPr>
        <sz val="9"/>
        <rFont val="Arial MT"/>
        <family val="2"/>
      </rPr>
      <t>C0054</t>
    </r>
  </si>
  <si>
    <r>
      <rPr>
        <sz val="9"/>
        <rFont val="Arial MT"/>
        <family val="2"/>
      </rPr>
      <t>7.1.8</t>
    </r>
  </si>
  <si>
    <r>
      <rPr>
        <sz val="9"/>
        <rFont val="Arial MT"/>
        <family val="2"/>
      </rPr>
      <t xml:space="preserve">Alvenaria tijolo refratário (5,1 x 11,4 x 23 cm), aparente,
</t>
    </r>
    <r>
      <rPr>
        <sz val="9"/>
        <rFont val="Arial MT"/>
        <family val="2"/>
      </rPr>
      <t>esp=0.114m, executada com argamassa industrializada ac-ii, c/ junta de 1,0cm - r1</t>
    </r>
  </si>
  <si>
    <r>
      <rPr>
        <sz val="9"/>
        <rFont val="Arial MT"/>
        <family val="2"/>
      </rPr>
      <t>7.1.9</t>
    </r>
  </si>
  <si>
    <r>
      <rPr>
        <sz val="9"/>
        <rFont val="Arial MT"/>
        <family val="2"/>
      </rPr>
      <t>Tampo pré-moldado em concreto para bancos (e=5cm)</t>
    </r>
  </si>
  <si>
    <r>
      <rPr>
        <sz val="9"/>
        <rFont val="Arial MT"/>
        <family val="2"/>
      </rPr>
      <t>7.1.10</t>
    </r>
    <r>
      <rPr>
        <sz val="11"/>
        <color theme="1"/>
        <rFont val="Aptos Narrow"/>
        <family val="2"/>
        <scheme val="minor"/>
      </rPr>
      <t/>
    </r>
  </si>
  <si>
    <r>
      <rPr>
        <sz val="9"/>
        <rFont val="Arial MT"/>
        <family val="2"/>
      </rPr>
      <t xml:space="preserve">Execução  de  pavimento  em  piso   intertravado,   com
</t>
    </r>
    <r>
      <rPr>
        <sz val="9"/>
        <rFont val="Arial MT"/>
        <family val="2"/>
      </rPr>
      <t>bloco pisograma de 35 x 25 cm, espessura 6 cm</t>
    </r>
  </si>
  <si>
    <r>
      <rPr>
        <b/>
        <sz val="9"/>
        <rFont val="Arial"/>
        <family val="2"/>
      </rPr>
      <t>7.2</t>
    </r>
  </si>
  <si>
    <r>
      <rPr>
        <b/>
        <sz val="9"/>
        <rFont val="Arial"/>
        <family val="2"/>
      </rPr>
      <t>Area Interna</t>
    </r>
  </si>
  <si>
    <r>
      <rPr>
        <sz val="9"/>
        <rFont val="Arial MT"/>
        <family val="2"/>
      </rPr>
      <t>7.2.1</t>
    </r>
  </si>
  <si>
    <r>
      <rPr>
        <sz val="9"/>
        <rFont val="Arial MT"/>
        <family val="2"/>
      </rPr>
      <t xml:space="preserve">Lastro  com  material  granular,  aplicado  em  pisos  ou
</t>
    </r>
    <r>
      <rPr>
        <sz val="9"/>
        <rFont val="Arial MT"/>
        <family val="2"/>
      </rPr>
      <t>lajes sobre solo, espessura de *5 cm*</t>
    </r>
  </si>
  <si>
    <r>
      <rPr>
        <sz val="9"/>
        <rFont val="Arial MT"/>
        <family val="2"/>
      </rPr>
      <t>7.2.2</t>
    </r>
  </si>
  <si>
    <r>
      <rPr>
        <sz val="9"/>
        <rFont val="Arial MT"/>
        <family val="2"/>
      </rPr>
      <t xml:space="preserve">Lastro  de  concreto  magro,  aplicado  em  pisos,  lajes
</t>
    </r>
    <r>
      <rPr>
        <sz val="9"/>
        <rFont val="Arial MT"/>
        <family val="2"/>
      </rPr>
      <t>sobre solo ou radiers, espessura de 5 cm</t>
    </r>
  </si>
  <si>
    <r>
      <rPr>
        <sz val="9"/>
        <rFont val="Arial MT"/>
        <family val="2"/>
      </rPr>
      <t>7.2.3</t>
    </r>
  </si>
  <si>
    <r>
      <rPr>
        <sz val="9"/>
        <rFont val="Arial MT"/>
        <family val="2"/>
      </rPr>
      <t>7.2.4</t>
    </r>
  </si>
  <si>
    <r>
      <rPr>
        <sz val="9"/>
        <rFont val="Arial MT"/>
        <family val="2"/>
      </rPr>
      <t>Contrapiso em  argamassa traço 1:4 (cimento  e areia), preparo  mecânico  com  betoneira  400  l,  aplicado  em áreas secas sobre laje, aderido, espessura 2cm</t>
    </r>
  </si>
  <si>
    <r>
      <rPr>
        <sz val="9"/>
        <rFont val="Arial MT"/>
        <family val="2"/>
      </rPr>
      <t>7.2.5</t>
    </r>
  </si>
  <si>
    <r>
      <rPr>
        <sz val="9"/>
        <rFont val="Arial MT"/>
        <family val="2"/>
      </rPr>
      <t>Revestimento cerâmico para piso com placas tipo esmaltada extra de dimensões 45x45 cm aplicada em ambientes de área entre 5 m2 e 10 m2. af_06/2014</t>
    </r>
  </si>
  <si>
    <r>
      <rPr>
        <sz val="9"/>
        <rFont val="Arial MT"/>
        <family val="2"/>
      </rPr>
      <t>7.2.6</t>
    </r>
  </si>
  <si>
    <r>
      <rPr>
        <sz val="9"/>
        <rFont val="Arial MT"/>
        <family val="2"/>
      </rPr>
      <t xml:space="preserve">Rodapé cerâmico de 7cm de altura com placas tipo
</t>
    </r>
    <r>
      <rPr>
        <sz val="9"/>
        <rFont val="Arial MT"/>
        <family val="2"/>
      </rPr>
      <t>esmaltada extra de dimensões 45x45cm</t>
    </r>
  </si>
  <si>
    <r>
      <rPr>
        <b/>
        <sz val="9"/>
        <rFont val="Arial"/>
        <family val="2"/>
      </rPr>
      <t>8.0</t>
    </r>
  </si>
  <si>
    <r>
      <rPr>
        <b/>
        <sz val="9"/>
        <rFont val="Arial"/>
        <family val="2"/>
      </rPr>
      <t>INSTALAÇÕES HIDRÁULICAS / SANITÁRIAS</t>
    </r>
  </si>
  <si>
    <r>
      <rPr>
        <sz val="9"/>
        <rFont val="Arial MT"/>
        <family val="2"/>
      </rPr>
      <t>8.1</t>
    </r>
  </si>
  <si>
    <r>
      <rPr>
        <sz val="9"/>
        <rFont val="Arial MT"/>
        <family val="2"/>
      </rPr>
      <t>Caixa de gordura dupla (capacidade: 126 l), retangular, em alvenaria com blocos de concreto, dimensões internas = 0,4x0,7 m, altura interna = 0,8 m.</t>
    </r>
  </si>
  <si>
    <r>
      <rPr>
        <sz val="9"/>
        <rFont val="Arial MT"/>
        <family val="2"/>
      </rPr>
      <t>8.2</t>
    </r>
  </si>
  <si>
    <r>
      <rPr>
        <sz val="9"/>
        <rFont val="Arial MT"/>
        <family val="2"/>
      </rPr>
      <t xml:space="preserve">Caixa d´água em polietileno, 1000 litros, com
</t>
    </r>
    <r>
      <rPr>
        <sz val="9"/>
        <rFont val="Arial MT"/>
        <family val="2"/>
      </rPr>
      <t>acessórios</t>
    </r>
  </si>
  <si>
    <r>
      <rPr>
        <sz val="9"/>
        <rFont val="Arial MT"/>
        <family val="2"/>
      </rPr>
      <t>8.3</t>
    </r>
  </si>
  <si>
    <r>
      <rPr>
        <sz val="9"/>
        <rFont val="Arial MT"/>
        <family val="2"/>
      </rPr>
      <t xml:space="preserve">Caixa sifonada quadrada, com sete entradas e uma saida, d = 150 x 185 x 75mm, ref. nº40, acabamento
</t>
    </r>
    <r>
      <rPr>
        <sz val="9"/>
        <rFont val="Arial MT"/>
        <family val="2"/>
      </rPr>
      <t>branco</t>
    </r>
  </si>
  <si>
    <r>
      <rPr>
        <sz val="9"/>
        <rFont val="Arial MT"/>
        <family val="2"/>
      </rPr>
      <t>8.4</t>
    </r>
  </si>
  <si>
    <r>
      <rPr>
        <sz val="9"/>
        <rFont val="Arial MT"/>
        <family val="2"/>
      </rPr>
      <t xml:space="preserve">Ralo sifonado, pvc, dn 100 x 40 mm, junta soldável, fornecido e instalado em ramal de descarga ou em
</t>
    </r>
    <r>
      <rPr>
        <sz val="9"/>
        <rFont val="Arial MT"/>
        <family val="2"/>
      </rPr>
      <t>ramal de esgoto sanitário</t>
    </r>
  </si>
  <si>
    <r>
      <rPr>
        <sz val="9"/>
        <rFont val="Arial MT"/>
        <family val="2"/>
      </rPr>
      <t>8.5</t>
    </r>
  </si>
  <si>
    <r>
      <rPr>
        <sz val="9"/>
        <rFont val="Arial MT"/>
        <family val="2"/>
      </rPr>
      <t xml:space="preserve">Bucha de redução longa, pvc, serie r, água pluvial, dn 50 x 40 mm, junta elástica, fornecido e instalado em
</t>
    </r>
    <r>
      <rPr>
        <sz val="9"/>
        <rFont val="Arial MT"/>
        <family val="2"/>
      </rPr>
      <t>ramal de encaminhamento</t>
    </r>
  </si>
  <si>
    <r>
      <rPr>
        <sz val="9"/>
        <rFont val="Arial MT"/>
        <family val="2"/>
      </rPr>
      <t>8.6</t>
    </r>
  </si>
  <si>
    <r>
      <rPr>
        <sz val="9"/>
        <rFont val="Arial MT"/>
        <family val="2"/>
      </rPr>
      <t xml:space="preserve">Joelho 45 graus, pvc, serie normal, esgoto predial, dn 40 mm, junta soldável, fornecido e instalado em ramal
</t>
    </r>
    <r>
      <rPr>
        <sz val="9"/>
        <rFont val="Arial MT"/>
        <family val="2"/>
      </rPr>
      <t>de descarga ou ramal de esgoto sanitário</t>
    </r>
  </si>
  <si>
    <r>
      <rPr>
        <sz val="9"/>
        <rFont val="Arial MT"/>
        <family val="2"/>
      </rPr>
      <t>8.7</t>
    </r>
  </si>
  <si>
    <r>
      <rPr>
        <sz val="9"/>
        <rFont val="Arial MT"/>
        <family val="2"/>
      </rPr>
      <t xml:space="preserve">Joelho 45 graus, pvc, serie normal, esgoto predial, dn 50 mm, junta elástica, fornecido e instalado em
</t>
    </r>
    <r>
      <rPr>
        <sz val="9"/>
        <rFont val="Arial MT"/>
        <family val="2"/>
      </rPr>
      <t>prumada de esgoto sanitário ou ventilação</t>
    </r>
  </si>
  <si>
    <r>
      <rPr>
        <sz val="9"/>
        <rFont val="Arial MT"/>
        <family val="2"/>
      </rPr>
      <t>8.8</t>
    </r>
  </si>
  <si>
    <r>
      <rPr>
        <sz val="9"/>
        <rFont val="Arial MT"/>
        <family val="2"/>
      </rPr>
      <t xml:space="preserve">Joelho 45 graus, pvc, serie normal, esgoto predial, dn 75 mm, junta elástica, fornecido e instalado em
</t>
    </r>
    <r>
      <rPr>
        <sz val="9"/>
        <rFont val="Arial MT"/>
        <family val="2"/>
      </rPr>
      <t>prumada de esgoto sanitário ou ventilação</t>
    </r>
  </si>
  <si>
    <r>
      <rPr>
        <sz val="9"/>
        <rFont val="Arial MT"/>
        <family val="2"/>
      </rPr>
      <t>8.9</t>
    </r>
  </si>
  <si>
    <r>
      <rPr>
        <sz val="9"/>
        <rFont val="Arial MT"/>
        <family val="2"/>
      </rPr>
      <t xml:space="preserve">Joelho 45 graus, pvc, serie normal, esgoto predial, dn
</t>
    </r>
    <r>
      <rPr>
        <sz val="9"/>
        <rFont val="Arial MT"/>
        <family val="2"/>
      </rPr>
      <t>100 mm, junta elástica, fornecido e instalado em prumada de esgoto sanitário ou ventilação</t>
    </r>
  </si>
  <si>
    <r>
      <rPr>
        <sz val="9"/>
        <rFont val="Arial MT"/>
        <family val="2"/>
      </rPr>
      <t>8.10</t>
    </r>
  </si>
  <si>
    <r>
      <rPr>
        <sz val="9"/>
        <rFont val="Arial MT"/>
        <family val="2"/>
      </rPr>
      <t xml:space="preserve">Joelho 90 graus, pvc, serie normal, esgoto predial, dn 40 mm, junta soldável, fornecido e instalado em ramal
</t>
    </r>
    <r>
      <rPr>
        <sz val="9"/>
        <rFont val="Arial MT"/>
        <family val="2"/>
      </rPr>
      <t>de descarga ou ramal de esgoto sanitário</t>
    </r>
  </si>
  <si>
    <r>
      <rPr>
        <sz val="9"/>
        <rFont val="Arial MT"/>
        <family val="2"/>
      </rPr>
      <t>8.11</t>
    </r>
  </si>
  <si>
    <r>
      <rPr>
        <sz val="9"/>
        <rFont val="Arial MT"/>
        <family val="2"/>
      </rPr>
      <t xml:space="preserve">Joelho 90 graus, pvc, serie normal, esgoto predial, dn
</t>
    </r>
    <r>
      <rPr>
        <sz val="9"/>
        <rFont val="Arial MT"/>
        <family val="2"/>
      </rPr>
      <t>50 mm, junta elástica, fornecido e instalado em prumada de esgoto sanitário ou ventilação</t>
    </r>
  </si>
  <si>
    <r>
      <rPr>
        <sz val="9"/>
        <rFont val="Arial MT"/>
        <family val="2"/>
      </rPr>
      <t>8.12</t>
    </r>
  </si>
  <si>
    <r>
      <rPr>
        <sz val="9"/>
        <rFont val="Arial MT"/>
        <family val="2"/>
      </rPr>
      <t xml:space="preserve">Joelho 90 graus, pvc, serie normal, esgoto predial, dn 75 mm, junta elástica, fornecido e instalado em
</t>
    </r>
    <r>
      <rPr>
        <sz val="9"/>
        <rFont val="Arial MT"/>
        <family val="2"/>
      </rPr>
      <t>prumada de esgoto sanitário ou ventilação</t>
    </r>
  </si>
  <si>
    <r>
      <rPr>
        <sz val="9"/>
        <rFont val="Arial MT"/>
        <family val="2"/>
      </rPr>
      <t>8.13</t>
    </r>
  </si>
  <si>
    <r>
      <rPr>
        <sz val="9"/>
        <rFont val="Arial MT"/>
        <family val="2"/>
      </rPr>
      <t xml:space="preserve">Joelho 90 graus, pvc, serie normal, esgoto predial, dn 100 mm, junta elástica, fornecido e instalado em ramal
</t>
    </r>
    <r>
      <rPr>
        <sz val="9"/>
        <rFont val="Arial MT"/>
        <family val="2"/>
      </rPr>
      <t>de descarga ou ramal de esgoto sanitário</t>
    </r>
  </si>
  <si>
    <r>
      <rPr>
        <sz val="9"/>
        <rFont val="Arial MT"/>
        <family val="2"/>
      </rPr>
      <t>8.14</t>
    </r>
  </si>
  <si>
    <r>
      <rPr>
        <sz val="9"/>
        <rFont val="Arial MT"/>
        <family val="2"/>
      </rPr>
      <t>Junção simples, pvc, serie normal, esgoto predial, dn 50 x 50 mm, junta elástica, fornecido e instalado em ramal de descarga ou ramal de esgoto sanitário</t>
    </r>
  </si>
  <si>
    <r>
      <rPr>
        <sz val="9"/>
        <rFont val="Arial MT"/>
        <family val="2"/>
      </rPr>
      <t>8.15</t>
    </r>
  </si>
  <si>
    <r>
      <rPr>
        <sz val="9"/>
        <rFont val="Arial MT"/>
        <family val="2"/>
      </rPr>
      <t xml:space="preserve">Junção simples de redução pvc p/esgoto 75x50mm
</t>
    </r>
    <r>
      <rPr>
        <sz val="9"/>
        <rFont val="Arial MT"/>
        <family val="2"/>
      </rPr>
      <t>(3"x2")</t>
    </r>
  </si>
  <si>
    <r>
      <rPr>
        <sz val="9"/>
        <rFont val="Arial MT"/>
        <family val="2"/>
      </rPr>
      <t>C1579</t>
    </r>
  </si>
  <si>
    <r>
      <rPr>
        <sz val="9"/>
        <rFont val="Arial MT"/>
        <family val="2"/>
      </rPr>
      <t>8.16</t>
    </r>
  </si>
  <si>
    <r>
      <rPr>
        <sz val="9"/>
        <rFont val="Arial MT"/>
        <family val="2"/>
      </rPr>
      <t>Junção simples, pvc, serie normal, esgoto predial, dn 75 x 75 mm, junta elástica, fornecido e instalado em prumada de esgoto sanitário ou ventilação</t>
    </r>
  </si>
  <si>
    <r>
      <rPr>
        <sz val="9"/>
        <rFont val="Arial MT"/>
        <family val="2"/>
      </rPr>
      <t>8.17</t>
    </r>
  </si>
  <si>
    <r>
      <rPr>
        <sz val="9"/>
        <rFont val="Arial MT"/>
        <family val="2"/>
      </rPr>
      <t xml:space="preserve">Juncao simples, pvc, dn 100 x 50 mm, serie normal
</t>
    </r>
    <r>
      <rPr>
        <sz val="9"/>
        <rFont val="Arial MT"/>
        <family val="2"/>
      </rPr>
      <t>para esgoto predial</t>
    </r>
  </si>
  <si>
    <r>
      <rPr>
        <sz val="9"/>
        <rFont val="Arial MT"/>
        <family val="2"/>
      </rPr>
      <t>8.18</t>
    </r>
  </si>
  <si>
    <r>
      <rPr>
        <sz val="9"/>
        <rFont val="Arial MT"/>
        <family val="2"/>
      </rPr>
      <t>Junção simples, pvc, serie normal, esgoto predial, dn 100 x 100 mm, junta elástica, fornecido e instalado em ramal de descarga ou ramal de esgoto sanitário</t>
    </r>
  </si>
  <si>
    <r>
      <rPr>
        <sz val="9"/>
        <rFont val="Arial MT"/>
        <family val="2"/>
      </rPr>
      <t>8.19</t>
    </r>
  </si>
  <si>
    <r>
      <rPr>
        <sz val="9"/>
        <rFont val="Arial MT"/>
        <family val="2"/>
      </rPr>
      <t xml:space="preserve">Luva simples, pvc, serie normal, esgoto predial, dn 50
</t>
    </r>
    <r>
      <rPr>
        <sz val="9"/>
        <rFont val="Arial MT"/>
        <family val="2"/>
      </rPr>
      <t>mm, junta elástica, fornecido e instalado em prumada de esgoto sanitário ou ventilação</t>
    </r>
  </si>
  <si>
    <r>
      <rPr>
        <sz val="9"/>
        <rFont val="Arial MT"/>
        <family val="2"/>
      </rPr>
      <t>8.20</t>
    </r>
  </si>
  <si>
    <r>
      <rPr>
        <sz val="9"/>
        <rFont val="Arial MT"/>
        <family val="2"/>
      </rPr>
      <t xml:space="preserve">Luva simples, pvc, serie normal, esgoto predial, dn 75 mm, junta elástica, fornecido e instalado em prumada
</t>
    </r>
    <r>
      <rPr>
        <sz val="9"/>
        <rFont val="Arial MT"/>
        <family val="2"/>
      </rPr>
      <t>de esgoto sanitário ou ventilação</t>
    </r>
  </si>
  <si>
    <r>
      <rPr>
        <sz val="9"/>
        <rFont val="Arial MT"/>
        <family val="2"/>
      </rPr>
      <t>8.21</t>
    </r>
  </si>
  <si>
    <r>
      <rPr>
        <sz val="9"/>
        <rFont val="Arial MT"/>
        <family val="2"/>
      </rPr>
      <t xml:space="preserve">Luva simples, pvc, serie normal, esgoto predial, dn 100
</t>
    </r>
    <r>
      <rPr>
        <sz val="9"/>
        <rFont val="Arial MT"/>
        <family val="2"/>
      </rPr>
      <t>mm, junta elástica, fornecido e instalado em prumada de esgoto sanitário ou ventilação</t>
    </r>
  </si>
  <si>
    <r>
      <rPr>
        <sz val="9"/>
        <rFont val="Arial MT"/>
        <family val="2"/>
      </rPr>
      <t>8.22</t>
    </r>
  </si>
  <si>
    <r>
      <rPr>
        <sz val="9"/>
        <rFont val="Arial MT"/>
        <family val="2"/>
      </rPr>
      <t xml:space="preserve">Plug em pvc rígido c/ anéis, para esgoto primário, diâm
</t>
    </r>
    <r>
      <rPr>
        <sz val="9"/>
        <rFont val="Arial MT"/>
        <family val="2"/>
      </rPr>
      <t>=100mm</t>
    </r>
  </si>
  <si>
    <r>
      <rPr>
        <sz val="9"/>
        <rFont val="Arial MT"/>
        <family val="2"/>
      </rPr>
      <t>8.23</t>
    </r>
  </si>
  <si>
    <r>
      <rPr>
        <sz val="9"/>
        <rFont val="Arial MT"/>
        <family val="2"/>
      </rPr>
      <t xml:space="preserve">Redução excentrica em pvc rígido soldável, para
</t>
    </r>
    <r>
      <rPr>
        <sz val="9"/>
        <rFont val="Arial MT"/>
        <family val="2"/>
      </rPr>
      <t>esgoto primário, diâm = 75 x 50mm</t>
    </r>
  </si>
  <si>
    <r>
      <rPr>
        <sz val="9"/>
        <rFont val="Arial MT"/>
        <family val="2"/>
      </rPr>
      <t>8.24</t>
    </r>
  </si>
  <si>
    <r>
      <rPr>
        <sz val="9"/>
        <rFont val="Arial MT"/>
        <family val="2"/>
      </rPr>
      <t xml:space="preserve">Redução excentrica em pvc rígido soldável, para
</t>
    </r>
    <r>
      <rPr>
        <sz val="9"/>
        <rFont val="Arial MT"/>
        <family val="2"/>
      </rPr>
      <t>esgoto primário, diâm = 100 x 50mm</t>
    </r>
  </si>
  <si>
    <r>
      <rPr>
        <sz val="9"/>
        <rFont val="Arial MT"/>
        <family val="2"/>
      </rPr>
      <t>8.25</t>
    </r>
  </si>
  <si>
    <r>
      <rPr>
        <sz val="9"/>
        <rFont val="Arial MT"/>
        <family val="2"/>
      </rPr>
      <t xml:space="preserve">Te, pvc, serie normal, esgoto predial, dn 50 x 50 mm,
</t>
    </r>
    <r>
      <rPr>
        <sz val="9"/>
        <rFont val="Arial MT"/>
        <family val="2"/>
      </rPr>
      <t>junta elástica, fornecido e instalado em prumada de esgoto sanitário ou ventilação</t>
    </r>
  </si>
  <si>
    <r>
      <rPr>
        <sz val="9"/>
        <rFont val="Arial MT"/>
        <family val="2"/>
      </rPr>
      <t>8.26</t>
    </r>
  </si>
  <si>
    <r>
      <rPr>
        <sz val="9"/>
        <rFont val="Arial MT"/>
        <family val="2"/>
      </rPr>
      <t xml:space="preserve">Tê sanitário em pvc rígido c/ anéis, para esgoto
</t>
    </r>
    <r>
      <rPr>
        <sz val="9"/>
        <rFont val="Arial MT"/>
        <family val="2"/>
      </rPr>
      <t>primário, diâm =100 x 50mm</t>
    </r>
  </si>
  <si>
    <r>
      <rPr>
        <sz val="9"/>
        <rFont val="Arial MT"/>
        <family val="2"/>
      </rPr>
      <t>8.27</t>
    </r>
  </si>
  <si>
    <r>
      <rPr>
        <sz val="9"/>
        <rFont val="Arial MT"/>
        <family val="2"/>
      </rPr>
      <t xml:space="preserve">Tê sanitário em pvc rígido c/ anéis, para esgoto
</t>
    </r>
    <r>
      <rPr>
        <sz val="9"/>
        <rFont val="Arial MT"/>
        <family val="2"/>
      </rPr>
      <t>primário, diâm =100 x 75mm</t>
    </r>
  </si>
  <si>
    <r>
      <rPr>
        <sz val="9"/>
        <rFont val="Arial MT"/>
        <family val="2"/>
      </rPr>
      <t>8.28</t>
    </r>
  </si>
  <si>
    <r>
      <rPr>
        <sz val="9"/>
        <rFont val="Arial MT"/>
        <family val="2"/>
      </rPr>
      <t xml:space="preserve">Te, pvc, serie normal, esgoto predial, dn 100 x 100 mm, junta elástica, fornecido e instalado em ramal de
</t>
    </r>
    <r>
      <rPr>
        <sz val="9"/>
        <rFont val="Arial MT"/>
        <family val="2"/>
      </rPr>
      <t>descarga ou ramal de esgoto sanitário</t>
    </r>
  </si>
  <si>
    <r>
      <rPr>
        <sz val="9"/>
        <rFont val="Arial MT"/>
        <family val="2"/>
      </rPr>
      <t>8.29</t>
    </r>
  </si>
  <si>
    <r>
      <rPr>
        <sz val="9"/>
        <rFont val="Arial MT"/>
        <family val="2"/>
      </rPr>
      <t xml:space="preserve">Tubo pvc, serie normal, esgoto predial, dn 40 mm, fornecido e instalado em ramal de descarga ou ramal
</t>
    </r>
    <r>
      <rPr>
        <sz val="9"/>
        <rFont val="Arial MT"/>
        <family val="2"/>
      </rPr>
      <t>de esgoto sanitário</t>
    </r>
  </si>
  <si>
    <r>
      <rPr>
        <sz val="9"/>
        <rFont val="Arial MT"/>
        <family val="2"/>
      </rPr>
      <t>8.30</t>
    </r>
  </si>
  <si>
    <r>
      <rPr>
        <sz val="9"/>
        <rFont val="Arial MT"/>
        <family val="2"/>
      </rPr>
      <t xml:space="preserve">Tubo pvc, serie normal, esgoto predial, dn 50 mm, fornecido e instalado em prumada de esgoto sanitário
</t>
    </r>
    <r>
      <rPr>
        <sz val="9"/>
        <rFont val="Arial MT"/>
        <family val="2"/>
      </rPr>
      <t>ou ventilação</t>
    </r>
  </si>
  <si>
    <r>
      <rPr>
        <sz val="9"/>
        <rFont val="Arial MT"/>
        <family val="2"/>
      </rPr>
      <t>8.31</t>
    </r>
  </si>
  <si>
    <r>
      <rPr>
        <sz val="9"/>
        <rFont val="Arial MT"/>
        <family val="2"/>
      </rPr>
      <t xml:space="preserve">Tubo pvc, serie normal, esgoto predial, dn 75 mm,
</t>
    </r>
    <r>
      <rPr>
        <sz val="9"/>
        <rFont val="Arial MT"/>
        <family val="2"/>
      </rPr>
      <t>fornecido e instalado em prumada de esgoto sanitário ou ventilação</t>
    </r>
  </si>
  <si>
    <r>
      <rPr>
        <sz val="9"/>
        <rFont val="Arial MT"/>
        <family val="2"/>
      </rPr>
      <t>8.32</t>
    </r>
  </si>
  <si>
    <r>
      <rPr>
        <sz val="9"/>
        <rFont val="Arial MT"/>
        <family val="2"/>
      </rPr>
      <t xml:space="preserve">Tubo pvc, serie normal, esgoto predial, dn 100 mm,
</t>
    </r>
    <r>
      <rPr>
        <sz val="9"/>
        <rFont val="Arial MT"/>
        <family val="2"/>
      </rPr>
      <t>fornecido e instalado em prumada de esgoto sanitário ou ventilação</t>
    </r>
  </si>
  <si>
    <r>
      <rPr>
        <sz val="9"/>
        <rFont val="Arial MT"/>
        <family val="2"/>
      </rPr>
      <t>8.33</t>
    </r>
  </si>
  <si>
    <r>
      <rPr>
        <sz val="9"/>
        <rFont val="Arial MT"/>
        <family val="2"/>
      </rPr>
      <t xml:space="preserve">Tubo, pvc, soldável, dn 25mm, instalado em ramal de
</t>
    </r>
    <r>
      <rPr>
        <sz val="9"/>
        <rFont val="Arial MT"/>
        <family val="2"/>
      </rPr>
      <t>distribuição de água - fornecimento e instalação</t>
    </r>
  </si>
  <si>
    <r>
      <rPr>
        <sz val="9"/>
        <rFont val="Arial MT"/>
        <family val="2"/>
      </rPr>
      <t>8.34</t>
    </r>
  </si>
  <si>
    <r>
      <rPr>
        <sz val="9"/>
        <rFont val="Arial MT"/>
        <family val="2"/>
      </rPr>
      <t xml:space="preserve">Tubo, pvc, soldável, dn 50mm, instalado em prumada
</t>
    </r>
    <r>
      <rPr>
        <sz val="9"/>
        <rFont val="Arial MT"/>
        <family val="2"/>
      </rPr>
      <t>de água - fornecimento e instalação</t>
    </r>
  </si>
  <si>
    <r>
      <rPr>
        <sz val="9"/>
        <rFont val="Arial MT"/>
        <family val="2"/>
      </rPr>
      <t>8.35</t>
    </r>
  </si>
  <si>
    <r>
      <rPr>
        <sz val="9"/>
        <rFont val="Arial MT"/>
        <family val="2"/>
      </rPr>
      <t>Registro de gaveta bruto, latão, roscável, 1 1/2</t>
    </r>
    <r>
      <rPr>
        <sz val="8.5"/>
        <rFont val="Microsoft Sans Serif"/>
        <family val="2"/>
      </rPr>
      <t xml:space="preserve"> </t>
    </r>
    <r>
      <rPr>
        <sz val="9"/>
        <rFont val="Arial MT"/>
        <family val="2"/>
      </rPr>
      <t xml:space="preserve">, instalado em reservação de água de edificação que possua reservatório de fibra/fibrocimento </t>
    </r>
    <r>
      <rPr>
        <sz val="8.5"/>
        <rFont val="Microsoft Sans Serif"/>
        <family val="2"/>
      </rPr>
      <t xml:space="preserve"> </t>
    </r>
    <r>
      <rPr>
        <sz val="9"/>
        <rFont val="Arial MT"/>
        <family val="2"/>
      </rPr>
      <t xml:space="preserve">fornecimento
</t>
    </r>
    <r>
      <rPr>
        <sz val="9"/>
        <rFont val="Arial MT"/>
        <family val="2"/>
      </rPr>
      <t>e instalação</t>
    </r>
  </si>
  <si>
    <r>
      <rPr>
        <sz val="9"/>
        <rFont val="Arial MT"/>
        <family val="2"/>
      </rPr>
      <t>8.36</t>
    </r>
  </si>
  <si>
    <r>
      <rPr>
        <sz val="9"/>
        <rFont val="Arial MT"/>
        <family val="2"/>
      </rPr>
      <t xml:space="preserve">Registro de gaveta bruto, latão, roscável, 3/4",
</t>
    </r>
    <r>
      <rPr>
        <sz val="9"/>
        <rFont val="Arial MT"/>
        <family val="2"/>
      </rPr>
      <t>fornecido e instalado em ramal de água</t>
    </r>
  </si>
  <si>
    <r>
      <rPr>
        <sz val="9"/>
        <rFont val="Arial MT"/>
        <family val="2"/>
      </rPr>
      <t>8.37</t>
    </r>
  </si>
  <si>
    <r>
      <rPr>
        <sz val="9"/>
        <rFont val="Arial MT"/>
        <family val="2"/>
      </rPr>
      <t>Registro de pressão bruto, latão,  roscável, 3/4</t>
    </r>
    <r>
      <rPr>
        <sz val="8.5"/>
        <rFont val="Microsoft Sans Serif"/>
        <family val="2"/>
      </rPr>
      <t xml:space="preserve"> </t>
    </r>
    <r>
      <rPr>
        <sz val="9"/>
        <rFont val="Arial MT"/>
        <family val="2"/>
      </rPr>
      <t xml:space="preserve">,
</t>
    </r>
    <r>
      <rPr>
        <sz val="9"/>
        <rFont val="Arial MT"/>
        <family val="2"/>
      </rPr>
      <t>fornecido e instalado em ramal de água</t>
    </r>
  </si>
  <si>
    <r>
      <rPr>
        <sz val="9"/>
        <rFont val="Arial MT"/>
        <family val="2"/>
      </rPr>
      <t>8.38</t>
    </r>
  </si>
  <si>
    <r>
      <rPr>
        <sz val="9"/>
        <rFont val="Arial MT"/>
        <family val="2"/>
      </rPr>
      <t xml:space="preserve">Bucha de reducao de pvc, soldavel, longa, com 50 x 25
</t>
    </r>
    <r>
      <rPr>
        <sz val="9"/>
        <rFont val="Arial MT"/>
        <family val="2"/>
      </rPr>
      <t>mm, para agua fria predial</t>
    </r>
  </si>
  <si>
    <r>
      <rPr>
        <sz val="9"/>
        <rFont val="Arial MT"/>
        <family val="2"/>
      </rPr>
      <t>8.39</t>
    </r>
  </si>
  <si>
    <r>
      <rPr>
        <sz val="9"/>
        <rFont val="Arial MT"/>
        <family val="2"/>
      </rPr>
      <t xml:space="preserve">Joelho 90 graus, pvc, soldável, dn 25mm, instalado em
</t>
    </r>
    <r>
      <rPr>
        <sz val="9"/>
        <rFont val="Arial MT"/>
        <family val="2"/>
      </rPr>
      <t>prumada de água - fornecimento e instalação</t>
    </r>
  </si>
  <si>
    <r>
      <rPr>
        <sz val="9"/>
        <rFont val="Arial MT"/>
        <family val="2"/>
      </rPr>
      <t>8.40</t>
    </r>
  </si>
  <si>
    <r>
      <rPr>
        <sz val="9"/>
        <rFont val="Arial MT"/>
        <family val="2"/>
      </rPr>
      <t xml:space="preserve">Joelho 90 graus, pvc, soldável, dn 50mm, instalado em
</t>
    </r>
    <r>
      <rPr>
        <sz val="9"/>
        <rFont val="Arial MT"/>
        <family val="2"/>
      </rPr>
      <t>prumada de água - fornecimento e instalação</t>
    </r>
  </si>
  <si>
    <r>
      <rPr>
        <sz val="9"/>
        <rFont val="Arial MT"/>
        <family val="2"/>
      </rPr>
      <t>8.41</t>
    </r>
  </si>
  <si>
    <r>
      <rPr>
        <sz val="9"/>
        <rFont val="Arial MT"/>
        <family val="2"/>
      </rPr>
      <t>Joelho 90 graus com bucha de latão, pvc, soldável, dn 25mm, x 3/4</t>
    </r>
    <r>
      <rPr>
        <sz val="8.5"/>
        <rFont val="Microsoft Sans Serif"/>
        <family val="2"/>
      </rPr>
      <t xml:space="preserve"> </t>
    </r>
    <r>
      <rPr>
        <sz val="9"/>
        <rFont val="Arial MT"/>
        <family val="2"/>
      </rPr>
      <t xml:space="preserve">instalado em ramal ou sub-ramal de água -
</t>
    </r>
    <r>
      <rPr>
        <sz val="9"/>
        <rFont val="Arial MT"/>
        <family val="2"/>
      </rPr>
      <t>fornecimento e instalação</t>
    </r>
  </si>
  <si>
    <r>
      <rPr>
        <sz val="9"/>
        <rFont val="Arial MT"/>
        <family val="2"/>
      </rPr>
      <t>8.42</t>
    </r>
  </si>
  <si>
    <r>
      <rPr>
        <sz val="9"/>
        <rFont val="Arial MT"/>
        <family val="2"/>
      </rPr>
      <t xml:space="preserve">Tê de redução, pvc, soldável, dn 50mm x 25mm,
</t>
    </r>
    <r>
      <rPr>
        <sz val="9"/>
        <rFont val="Arial MT"/>
        <family val="2"/>
      </rPr>
      <t>instalado em prumada de água - fornecimento e instalação</t>
    </r>
  </si>
  <si>
    <r>
      <rPr>
        <sz val="9"/>
        <rFont val="Arial MT"/>
        <family val="2"/>
      </rPr>
      <t>8.43</t>
    </r>
  </si>
  <si>
    <r>
      <rPr>
        <sz val="9"/>
        <rFont val="Arial MT"/>
        <family val="2"/>
      </rPr>
      <t xml:space="preserve">Te, pvc, soldável, dn 25mm, instalado em ramal de
</t>
    </r>
    <r>
      <rPr>
        <sz val="9"/>
        <rFont val="Arial MT"/>
        <family val="2"/>
      </rPr>
      <t>distribuição de água - fornecimento e instalação</t>
    </r>
  </si>
  <si>
    <r>
      <rPr>
        <sz val="9"/>
        <rFont val="Arial MT"/>
        <family val="2"/>
      </rPr>
      <t>8.44</t>
    </r>
  </si>
  <si>
    <r>
      <rPr>
        <sz val="9"/>
        <rFont val="Arial MT"/>
        <family val="2"/>
      </rPr>
      <t xml:space="preserve">Te, pvc, soldável, dn 50mm, instalado em prumada de
</t>
    </r>
    <r>
      <rPr>
        <sz val="9"/>
        <rFont val="Arial MT"/>
        <family val="2"/>
      </rPr>
      <t>água - fornecimento e instalação</t>
    </r>
  </si>
  <si>
    <r>
      <rPr>
        <sz val="9"/>
        <rFont val="Arial MT"/>
        <family val="2"/>
      </rPr>
      <t>8.45</t>
    </r>
  </si>
  <si>
    <r>
      <rPr>
        <sz val="9"/>
        <rFont val="Arial MT"/>
        <family val="2"/>
      </rPr>
      <t xml:space="preserve">Tê com bucha de latão na bolsa central, pvc, soldável,
</t>
    </r>
    <r>
      <rPr>
        <sz val="9"/>
        <rFont val="Arial MT"/>
        <family val="2"/>
      </rPr>
      <t>dn 25mm x 3/4</t>
    </r>
    <r>
      <rPr>
        <sz val="8.5"/>
        <rFont val="Microsoft Sans Serif"/>
        <family val="2"/>
      </rPr>
      <t xml:space="preserve"> </t>
    </r>
    <r>
      <rPr>
        <sz val="9"/>
        <rFont val="Arial MT"/>
        <family val="2"/>
      </rPr>
      <t>, instalado em ramal ou sub-ramal de água - fornecimento e instalação</t>
    </r>
  </si>
  <si>
    <r>
      <rPr>
        <sz val="9"/>
        <rFont val="Arial MT"/>
        <family val="2"/>
      </rPr>
      <t>8.46</t>
    </r>
  </si>
  <si>
    <r>
      <rPr>
        <sz val="9"/>
        <rFont val="Arial MT"/>
        <family val="2"/>
      </rPr>
      <t xml:space="preserve">Vaso sanitário sifonado com caixa acoplada louça branca, incluso engate flexível em plástico branco, 1/2
</t>
    </r>
    <r>
      <rPr>
        <sz val="9"/>
        <rFont val="Arial MT"/>
        <family val="2"/>
      </rPr>
      <t>x 40cm - fornecimento e instalação</t>
    </r>
  </si>
  <si>
    <r>
      <rPr>
        <sz val="9"/>
        <rFont val="Arial MT"/>
        <family val="2"/>
      </rPr>
      <t>8.47</t>
    </r>
  </si>
  <si>
    <r>
      <rPr>
        <sz val="9"/>
        <rFont val="Arial MT"/>
        <family val="2"/>
      </rPr>
      <t xml:space="preserve">Vaso sanitario sifonado convencional para pcd sem furo frontal com louça branca sem assento, incluso conjunto de ligação para bacia sanitária ajustável -
</t>
    </r>
    <r>
      <rPr>
        <sz val="9"/>
        <rFont val="Arial MT"/>
        <family val="2"/>
      </rPr>
      <t>fornecimento e instalação</t>
    </r>
  </si>
  <si>
    <r>
      <rPr>
        <sz val="9"/>
        <rFont val="Arial MT"/>
        <family val="2"/>
      </rPr>
      <t>8.48</t>
    </r>
  </si>
  <si>
    <r>
      <rPr>
        <sz val="9"/>
        <rFont val="Arial MT"/>
        <family val="2"/>
      </rPr>
      <t>Ducha higienica plastica com registro metalico 1/2 "</t>
    </r>
  </si>
  <si>
    <r>
      <rPr>
        <sz val="9"/>
        <rFont val="Arial MT"/>
        <family val="2"/>
      </rPr>
      <t>8.49</t>
    </r>
  </si>
  <si>
    <r>
      <rPr>
        <sz val="9"/>
        <rFont val="Arial MT"/>
        <family val="2"/>
      </rPr>
      <t xml:space="preserve">Mictório sifonado louça branca padrão médio
</t>
    </r>
    <r>
      <rPr>
        <sz val="9"/>
        <rFont val="Arial MT"/>
        <family val="2"/>
      </rPr>
      <t>fornecimento e instalação.</t>
    </r>
  </si>
  <si>
    <r>
      <rPr>
        <sz val="9"/>
        <rFont val="Arial MT"/>
        <family val="2"/>
      </rPr>
      <t>8.50</t>
    </r>
  </si>
  <si>
    <r>
      <rPr>
        <sz val="9"/>
        <rFont val="Arial MT"/>
        <family val="2"/>
      </rPr>
      <t>Torneira de boia, roscável, 1,</t>
    </r>
    <r>
      <rPr>
        <sz val="8.5"/>
        <rFont val="Microsoft Sans Serif"/>
        <family val="2"/>
      </rPr>
      <t xml:space="preserve">  </t>
    </r>
    <r>
      <rPr>
        <sz val="9"/>
        <rFont val="Arial MT"/>
        <family val="2"/>
      </rPr>
      <t xml:space="preserve">fornecida e instalada em
</t>
    </r>
    <r>
      <rPr>
        <sz val="9"/>
        <rFont val="Arial MT"/>
        <family val="2"/>
      </rPr>
      <t>reservação de água</t>
    </r>
  </si>
  <si>
    <r>
      <rPr>
        <sz val="9"/>
        <rFont val="Arial MT"/>
        <family val="2"/>
      </rPr>
      <t>8.51</t>
    </r>
  </si>
  <si>
    <r>
      <rPr>
        <sz val="9"/>
        <rFont val="Arial MT"/>
        <family val="2"/>
      </rPr>
      <t xml:space="preserve">Torneira plastica para tanque 1/2 " ou 3/4 " com bico
</t>
    </r>
    <r>
      <rPr>
        <sz val="9"/>
        <rFont val="Arial MT"/>
        <family val="2"/>
      </rPr>
      <t>para mangueira</t>
    </r>
  </si>
  <si>
    <r>
      <rPr>
        <sz val="9"/>
        <rFont val="Arial MT"/>
        <family val="2"/>
      </rPr>
      <t>8.52</t>
    </r>
  </si>
  <si>
    <r>
      <rPr>
        <sz val="9"/>
        <rFont val="Arial MT"/>
        <family val="2"/>
      </rPr>
      <t xml:space="preserve">Hidrômetro dn 25 (¾ ), 5,0 m³/h fornecimento e
</t>
    </r>
    <r>
      <rPr>
        <sz val="9"/>
        <rFont val="Arial MT"/>
        <family val="2"/>
      </rPr>
      <t>instalação</t>
    </r>
  </si>
  <si>
    <r>
      <rPr>
        <sz val="9"/>
        <rFont val="Arial MT"/>
        <family val="2"/>
      </rPr>
      <t>8.53</t>
    </r>
  </si>
  <si>
    <r>
      <rPr>
        <sz val="9"/>
        <rFont val="Arial MT"/>
        <family val="2"/>
      </rPr>
      <t xml:space="preserve">Kit cavalete para medição de água - entrada principal, em pvc soldável dn 25 (¾")   fornecimento e instalação
</t>
    </r>
    <r>
      <rPr>
        <sz val="9"/>
        <rFont val="Arial MT"/>
        <family val="2"/>
      </rPr>
      <t>(exclusive hidrômetro)</t>
    </r>
  </si>
  <si>
    <r>
      <rPr>
        <sz val="9"/>
        <rFont val="Arial MT"/>
        <family val="2"/>
      </rPr>
      <t>8.54</t>
    </r>
  </si>
  <si>
    <r>
      <rPr>
        <sz val="9"/>
        <rFont val="Arial MT"/>
        <family val="2"/>
      </rPr>
      <t>Bancada em granito , e=2cm</t>
    </r>
  </si>
  <si>
    <r>
      <rPr>
        <sz val="9"/>
        <rFont val="Arial MT"/>
        <family val="2"/>
      </rPr>
      <t>8.55</t>
    </r>
  </si>
  <si>
    <r>
      <rPr>
        <sz val="9"/>
        <rFont val="Arial MT"/>
        <family val="2"/>
      </rPr>
      <t xml:space="preserve">Cuba de embutir de aço inoxidável média, incluso
</t>
    </r>
    <r>
      <rPr>
        <sz val="9"/>
        <rFont val="Arial MT"/>
        <family val="2"/>
      </rPr>
      <t>válvula tipo americana em metal cromado e sifão flexível em pvc - fornecimento e instalação</t>
    </r>
  </si>
  <si>
    <r>
      <rPr>
        <sz val="9"/>
        <rFont val="Arial MT"/>
        <family val="2"/>
      </rPr>
      <t>8.56</t>
    </r>
  </si>
  <si>
    <r>
      <rPr>
        <sz val="9"/>
        <rFont val="Arial MT"/>
        <family val="2"/>
      </rPr>
      <t xml:space="preserve">Cuba de louça de embutir (oval ou circular) inclusive
</t>
    </r>
    <r>
      <rPr>
        <sz val="9"/>
        <rFont val="Arial MT"/>
        <family val="2"/>
      </rPr>
      <t>sifão plástico, válvula plástica para pia e engate plástico</t>
    </r>
  </si>
  <si>
    <r>
      <rPr>
        <sz val="9"/>
        <rFont val="Arial MT"/>
        <family val="2"/>
      </rPr>
      <t>8.57</t>
    </r>
  </si>
  <si>
    <r>
      <rPr>
        <sz val="9"/>
        <rFont val="Arial MT"/>
        <family val="2"/>
      </rPr>
      <t xml:space="preserve">Kit de acessorios para banheiro em metal cromado, 5
</t>
    </r>
    <r>
      <rPr>
        <sz val="9"/>
        <rFont val="Arial MT"/>
        <family val="2"/>
      </rPr>
      <t>pecas, incluso fixação</t>
    </r>
  </si>
  <si>
    <r>
      <rPr>
        <sz val="9"/>
        <rFont val="Arial MT"/>
        <family val="2"/>
      </rPr>
      <t>8.58</t>
    </r>
  </si>
  <si>
    <r>
      <rPr>
        <sz val="9"/>
        <rFont val="Arial MT"/>
        <family val="2"/>
      </rPr>
      <t xml:space="preserve">Papeleira de parede em metal cromado sem tampa,
</t>
    </r>
    <r>
      <rPr>
        <sz val="9"/>
        <rFont val="Arial MT"/>
        <family val="2"/>
      </rPr>
      <t>incluso fixação</t>
    </r>
  </si>
  <si>
    <r>
      <rPr>
        <sz val="9"/>
        <rFont val="Arial MT"/>
        <family val="2"/>
      </rPr>
      <t>8.59</t>
    </r>
  </si>
  <si>
    <r>
      <rPr>
        <sz val="9"/>
        <rFont val="Arial MT"/>
        <family val="2"/>
      </rPr>
      <t>Saboneteira plastica tipo dispenser para sabonete liquido com reservatorio 800 a 1500 ml, incluso fixação</t>
    </r>
  </si>
  <si>
    <r>
      <rPr>
        <sz val="9"/>
        <rFont val="Arial MT"/>
        <family val="2"/>
      </rPr>
      <t>8.60</t>
    </r>
  </si>
  <si>
    <r>
      <rPr>
        <sz val="9"/>
        <rFont val="Arial MT"/>
        <family val="2"/>
      </rPr>
      <t xml:space="preserve">Saboneteira de parede em metal cromado, incluso
</t>
    </r>
    <r>
      <rPr>
        <sz val="9"/>
        <rFont val="Arial MT"/>
        <family val="2"/>
      </rPr>
      <t>fixação</t>
    </r>
  </si>
  <si>
    <r>
      <rPr>
        <sz val="9"/>
        <rFont val="Arial MT"/>
        <family val="2"/>
      </rPr>
      <t>8.61</t>
    </r>
  </si>
  <si>
    <r>
      <rPr>
        <sz val="9"/>
        <rFont val="Arial MT"/>
        <family val="2"/>
      </rPr>
      <t xml:space="preserve">Chuveiro elétrico comum corpo plástico, tipo ducha </t>
    </r>
    <r>
      <rPr>
        <sz val="8.5"/>
        <rFont val="Microsoft Sans Serif"/>
        <family val="2"/>
      </rPr>
      <t xml:space="preserve"> 
</t>
    </r>
    <r>
      <rPr>
        <sz val="9"/>
        <rFont val="Arial MT"/>
        <family val="2"/>
      </rPr>
      <t>fornecimento e instalação</t>
    </r>
  </si>
  <si>
    <r>
      <rPr>
        <sz val="9"/>
        <rFont val="Arial MT"/>
        <family val="2"/>
      </rPr>
      <t>8.62</t>
    </r>
  </si>
  <si>
    <r>
      <rPr>
        <sz val="9"/>
        <rFont val="Arial MT"/>
        <family val="2"/>
      </rPr>
      <t xml:space="preserve">Caixa enterrada hidráulica retangular em alvenaria com tijolos cerâmicos maciços, dimensões internas:
</t>
    </r>
    <r>
      <rPr>
        <sz val="9"/>
        <rFont val="Arial MT"/>
        <family val="2"/>
      </rPr>
      <t>0,6x0,6x0,6 m para rede de esgoto</t>
    </r>
  </si>
  <si>
    <r>
      <rPr>
        <sz val="9"/>
        <rFont val="Arial MT"/>
        <family val="2"/>
      </rPr>
      <t>8.63</t>
    </r>
  </si>
  <si>
    <r>
      <rPr>
        <sz val="9"/>
        <rFont val="Arial MT"/>
        <family val="2"/>
      </rPr>
      <t xml:space="preserve">Caixa enterrada hidráulica retangular em alvenaria com
</t>
    </r>
    <r>
      <rPr>
        <sz val="9"/>
        <rFont val="Arial MT"/>
        <family val="2"/>
      </rPr>
      <t>tijolos cerâmicos maciços, dimensões internas: 0,8x0,8x0,6 m para rede de drenagem</t>
    </r>
  </si>
  <si>
    <r>
      <rPr>
        <sz val="9"/>
        <rFont val="Arial MT"/>
        <family val="2"/>
      </rPr>
      <t>8.64</t>
    </r>
  </si>
  <si>
    <r>
      <rPr>
        <sz val="9"/>
        <rFont val="Arial MT"/>
        <family val="2"/>
      </rPr>
      <t>Torneira cromada de mesa, 1/2</t>
    </r>
    <r>
      <rPr>
        <sz val="8.5"/>
        <rFont val="Microsoft Sans Serif"/>
        <family val="2"/>
      </rPr>
      <t xml:space="preserve"> </t>
    </r>
    <r>
      <rPr>
        <sz val="9"/>
        <rFont val="Arial MT"/>
        <family val="2"/>
      </rPr>
      <t>ou 3/4,</t>
    </r>
    <r>
      <rPr>
        <sz val="8.5"/>
        <rFont val="Microsoft Sans Serif"/>
        <family val="2"/>
      </rPr>
      <t xml:space="preserve">  </t>
    </r>
    <r>
      <rPr>
        <sz val="9"/>
        <rFont val="Arial MT"/>
        <family val="2"/>
      </rPr>
      <t>para lavatório, padrão popular - fornecimento e instalação</t>
    </r>
  </si>
  <si>
    <r>
      <rPr>
        <sz val="9"/>
        <rFont val="Arial MT"/>
        <family val="2"/>
      </rPr>
      <t>8.65</t>
    </r>
  </si>
  <si>
    <r>
      <rPr>
        <sz val="9"/>
        <rFont val="Arial MT"/>
        <family val="2"/>
      </rPr>
      <t>Torneira cromada tubo móvel, de mesa, 1/2</t>
    </r>
    <r>
      <rPr>
        <sz val="8.5"/>
        <rFont val="Microsoft Sans Serif"/>
        <family val="2"/>
      </rPr>
      <t xml:space="preserve"> </t>
    </r>
    <r>
      <rPr>
        <sz val="9"/>
        <rFont val="Arial MT"/>
        <family val="2"/>
      </rPr>
      <t>ou 3/4,</t>
    </r>
    <r>
      <rPr>
        <sz val="8.5"/>
        <rFont val="Microsoft Sans Serif"/>
        <family val="2"/>
      </rPr>
      <t xml:space="preserve"> </t>
    </r>
    <r>
      <rPr>
        <sz val="9"/>
        <rFont val="Arial MT"/>
        <family val="2"/>
      </rPr>
      <t xml:space="preserve">para pia de cozinha, padrão alto - fornecimento e
</t>
    </r>
    <r>
      <rPr>
        <sz val="9"/>
        <rFont val="Arial MT"/>
        <family val="2"/>
      </rPr>
      <t>instalação</t>
    </r>
  </si>
  <si>
    <r>
      <rPr>
        <sz val="9"/>
        <rFont val="Arial MT"/>
        <family val="2"/>
      </rPr>
      <t>8.66</t>
    </r>
  </si>
  <si>
    <r>
      <rPr>
        <sz val="9"/>
        <rFont val="Arial MT"/>
        <family val="2"/>
      </rPr>
      <t>Engate flexível em plástico branco, 1/2</t>
    </r>
    <r>
      <rPr>
        <sz val="8.5"/>
        <rFont val="Microsoft Sans Serif"/>
        <family val="2"/>
      </rPr>
      <t xml:space="preserve"> </t>
    </r>
    <r>
      <rPr>
        <sz val="9"/>
        <rFont val="Arial MT"/>
        <family val="2"/>
      </rPr>
      <t xml:space="preserve">x 40cm -
</t>
    </r>
    <r>
      <rPr>
        <sz val="9"/>
        <rFont val="Arial MT"/>
        <family val="2"/>
      </rPr>
      <t>fornecimento e instalação</t>
    </r>
  </si>
  <si>
    <r>
      <rPr>
        <sz val="9"/>
        <rFont val="Arial MT"/>
        <family val="2"/>
      </rPr>
      <t>8.67</t>
    </r>
  </si>
  <si>
    <r>
      <rPr>
        <sz val="9"/>
        <rFont val="Arial MT"/>
        <family val="2"/>
      </rPr>
      <t>Válvula pé c/ crivo, d = 25 mm (1")</t>
    </r>
  </si>
  <si>
    <r>
      <rPr>
        <sz val="9"/>
        <rFont val="Arial MT"/>
        <family val="2"/>
      </rPr>
      <t>8.68</t>
    </r>
  </si>
  <si>
    <r>
      <rPr>
        <sz val="9"/>
        <rFont val="Arial MT"/>
        <family val="2"/>
      </rPr>
      <t xml:space="preserve">Conjunto moto-bomba com motor de 3/4 cv, monofásico, bomba centrífuga, sucção=1", recalque=1", pr. máx. 26 mca, alt. sucção 8 mca. faixas hm (m) - q (m3/h) : (23-3,4)(20-4,7)(17-5,7)(14-6,6)(11-
</t>
    </r>
    <r>
      <rPr>
        <sz val="9"/>
        <rFont val="Arial MT"/>
        <family val="2"/>
      </rPr>
      <t>7,3), inclusive chave de partida direta</t>
    </r>
  </si>
  <si>
    <r>
      <rPr>
        <sz val="9"/>
        <rFont val="Arial MT"/>
        <family val="2"/>
      </rPr>
      <t>8.69</t>
    </r>
  </si>
  <si>
    <r>
      <rPr>
        <sz val="9"/>
        <rFont val="Arial MT"/>
        <family val="2"/>
      </rPr>
      <t>Tubo pvc, série r, água pluvial, dn 100 mm, fornecido e instalado em condutores verticais de águas pluviais</t>
    </r>
  </si>
  <si>
    <r>
      <rPr>
        <b/>
        <sz val="9"/>
        <rFont val="Arial"/>
        <family val="2"/>
      </rPr>
      <t>9.0</t>
    </r>
  </si>
  <si>
    <r>
      <rPr>
        <b/>
        <sz val="9"/>
        <rFont val="Arial"/>
        <family val="2"/>
      </rPr>
      <t>INSTALAÇÕES ELÉTRICAS</t>
    </r>
  </si>
  <si>
    <r>
      <rPr>
        <sz val="9"/>
        <rFont val="Arial MT"/>
        <family val="2"/>
      </rPr>
      <t>9.1</t>
    </r>
  </si>
  <si>
    <r>
      <rPr>
        <sz val="9"/>
        <rFont val="Arial MT"/>
        <family val="2"/>
      </rPr>
      <t>Caixa de embutir pvc - 4x2 retangular</t>
    </r>
  </si>
  <si>
    <r>
      <rPr>
        <sz val="9"/>
        <rFont val="Arial MT"/>
        <family val="2"/>
      </rPr>
      <t>C4762</t>
    </r>
  </si>
  <si>
    <r>
      <rPr>
        <sz val="9"/>
        <rFont val="Arial MT"/>
        <family val="2"/>
      </rPr>
      <t>9.2</t>
    </r>
  </si>
  <si>
    <r>
      <rPr>
        <sz val="9"/>
        <rFont val="Arial MT"/>
        <family val="2"/>
      </rPr>
      <t xml:space="preserve">Curva 90 graus para eletroduto, pvc, roscável, dn 50
</t>
    </r>
    <r>
      <rPr>
        <sz val="9"/>
        <rFont val="Arial MT"/>
        <family val="2"/>
      </rPr>
      <t>mm (1 1/2") - fornecimento e instalação.</t>
    </r>
  </si>
  <si>
    <r>
      <rPr>
        <sz val="9"/>
        <rFont val="Arial MT"/>
        <family val="2"/>
      </rPr>
      <t>9.3</t>
    </r>
  </si>
  <si>
    <r>
      <rPr>
        <sz val="9"/>
        <rFont val="Arial MT"/>
        <family val="2"/>
      </rPr>
      <t xml:space="preserve">Curva 90 graus para eletroduto, pvc, roscável, dn 40 mm (1 1/4"), para circuitos terminais, instalada em
</t>
    </r>
    <r>
      <rPr>
        <sz val="9"/>
        <rFont val="Arial MT"/>
        <family val="2"/>
      </rPr>
      <t>parede - fornecimento e instalação. af_12/2015</t>
    </r>
  </si>
  <si>
    <r>
      <rPr>
        <sz val="9"/>
        <rFont val="Arial MT"/>
        <family val="2"/>
      </rPr>
      <t>9.4</t>
    </r>
  </si>
  <si>
    <r>
      <rPr>
        <sz val="9"/>
        <rFont val="Arial MT"/>
        <family val="2"/>
      </rPr>
      <t xml:space="preserve">Curva 90 graus para eletroduto, pvc, roscável, dn 32 mm (1"), para circuitos terminais, instalada em parede -
</t>
    </r>
    <r>
      <rPr>
        <sz val="9"/>
        <rFont val="Arial MT"/>
        <family val="2"/>
      </rPr>
      <t>fornecimento e instalação. af_12/2015</t>
    </r>
  </si>
  <si>
    <r>
      <rPr>
        <sz val="9"/>
        <rFont val="Arial MT"/>
        <family val="2"/>
      </rPr>
      <t>9.5</t>
    </r>
  </si>
  <si>
    <r>
      <rPr>
        <sz val="9"/>
        <rFont val="Arial MT"/>
        <family val="2"/>
      </rPr>
      <t xml:space="preserve">Eletroduto flexível corrugado, pvc, dn 32 mm (1"), para circuitos terminais, instalado em forro - fornecimento e
</t>
    </r>
    <r>
      <rPr>
        <sz val="9"/>
        <rFont val="Arial MT"/>
        <family val="2"/>
      </rPr>
      <t>instalação. af_12/2015</t>
    </r>
  </si>
  <si>
    <r>
      <rPr>
        <sz val="9"/>
        <rFont val="Arial MT"/>
        <family val="2"/>
      </rPr>
      <t>9.6</t>
    </r>
  </si>
  <si>
    <r>
      <rPr>
        <sz val="9"/>
        <rFont val="Arial MT"/>
        <family val="2"/>
      </rPr>
      <t xml:space="preserve">Eletroduto flexível corrugado, pead, dn 40 mm (1 1/4"),
</t>
    </r>
    <r>
      <rPr>
        <sz val="9"/>
        <rFont val="Arial MT"/>
        <family val="2"/>
      </rPr>
      <t>para circuitos terminais, instalado em forro - fornecimento e instalação. af_12/2015</t>
    </r>
  </si>
  <si>
    <r>
      <rPr>
        <sz val="9"/>
        <rFont val="Arial MT"/>
        <family val="2"/>
      </rPr>
      <t>9.7</t>
    </r>
  </si>
  <si>
    <r>
      <rPr>
        <sz val="9"/>
        <rFont val="Arial MT"/>
        <family val="2"/>
      </rPr>
      <t xml:space="preserve">Eletroduto flexível corrugado, pead, dn 50 (1 ½) -
</t>
    </r>
    <r>
      <rPr>
        <sz val="9"/>
        <rFont val="Arial MT"/>
        <family val="2"/>
      </rPr>
      <t>fornecimento e instalação. af_04/2016</t>
    </r>
  </si>
  <si>
    <r>
      <rPr>
        <sz val="9"/>
        <rFont val="Arial MT"/>
        <family val="2"/>
      </rPr>
      <t>9.8</t>
    </r>
  </si>
  <si>
    <r>
      <rPr>
        <sz val="9"/>
        <rFont val="Arial MT"/>
        <family val="2"/>
      </rPr>
      <t xml:space="preserve">Eletroduto rígido roscável, pvc, dn 40 mm (1 1/4"), para circuitos terminais, instalado em forro - fornecimento e
</t>
    </r>
    <r>
      <rPr>
        <sz val="9"/>
        <rFont val="Arial MT"/>
        <family val="2"/>
      </rPr>
      <t>instalação. af_12/2015</t>
    </r>
  </si>
  <si>
    <r>
      <rPr>
        <sz val="9"/>
        <rFont val="Arial MT"/>
        <family val="2"/>
      </rPr>
      <t>9.9</t>
    </r>
  </si>
  <si>
    <r>
      <rPr>
        <sz val="9"/>
        <rFont val="Arial MT"/>
        <family val="2"/>
      </rPr>
      <t xml:space="preserve">Eletroduto rígido roscável, pvc, dn 32 mm (1"), para circuitos terminais, instalado em forro - fornecimento e
</t>
    </r>
    <r>
      <rPr>
        <sz val="9"/>
        <rFont val="Arial MT"/>
        <family val="2"/>
      </rPr>
      <t>instalação. af_12/2015</t>
    </r>
  </si>
  <si>
    <r>
      <rPr>
        <sz val="9"/>
        <rFont val="Arial MT"/>
        <family val="2"/>
      </rPr>
      <t>9.10</t>
    </r>
  </si>
  <si>
    <r>
      <rPr>
        <sz val="9"/>
        <rFont val="Arial MT"/>
        <family val="2"/>
      </rPr>
      <t xml:space="preserve">Eletroduto rígido roscável, pvc, dn 50 mm (1 1/2") -
</t>
    </r>
    <r>
      <rPr>
        <sz val="9"/>
        <rFont val="Arial MT"/>
        <family val="2"/>
      </rPr>
      <t>fornecimento e instalação. af_12/2015</t>
    </r>
  </si>
  <si>
    <r>
      <rPr>
        <sz val="9"/>
        <rFont val="Arial MT"/>
        <family val="2"/>
      </rPr>
      <t>9.11</t>
    </r>
  </si>
  <si>
    <r>
      <rPr>
        <sz val="9"/>
        <rFont val="Arial MT"/>
        <family val="2"/>
      </rPr>
      <t xml:space="preserve">Luva para eletroduto, pvc, roscável, dn 50 mm (1 1/2") -
</t>
    </r>
    <r>
      <rPr>
        <sz val="9"/>
        <rFont val="Arial MT"/>
        <family val="2"/>
      </rPr>
      <t>fornecimento e instalação. af_12/2015</t>
    </r>
  </si>
  <si>
    <r>
      <rPr>
        <sz val="9"/>
        <rFont val="Arial MT"/>
        <family val="2"/>
      </rPr>
      <t>9.12</t>
    </r>
  </si>
  <si>
    <r>
      <rPr>
        <sz val="9"/>
        <rFont val="Arial MT"/>
        <family val="2"/>
      </rPr>
      <t xml:space="preserve">Luva para eletroduto, pvc, roscável, dn 40 mm (1 1/4"),
</t>
    </r>
    <r>
      <rPr>
        <sz val="9"/>
        <rFont val="Arial MT"/>
        <family val="2"/>
      </rPr>
      <t>para circuitos terminais, instalada em forro - fornecimento e instalação. af_12/2015</t>
    </r>
  </si>
  <si>
    <r>
      <rPr>
        <sz val="9"/>
        <rFont val="Arial MT"/>
        <family val="2"/>
      </rPr>
      <t>9.13</t>
    </r>
  </si>
  <si>
    <r>
      <rPr>
        <sz val="9"/>
        <rFont val="Arial MT"/>
        <family val="2"/>
      </rPr>
      <t xml:space="preserve">Luva para eletroduto, pvc, roscável, dn 32 mm (1"), para circuitos terminais, instalada em forro -
</t>
    </r>
    <r>
      <rPr>
        <sz val="9"/>
        <rFont val="Arial MT"/>
        <family val="2"/>
      </rPr>
      <t>fornecimento e instalação. af_12/2015</t>
    </r>
  </si>
  <si>
    <r>
      <rPr>
        <sz val="9"/>
        <rFont val="Arial MT"/>
        <family val="2"/>
      </rPr>
      <t>9.14</t>
    </r>
  </si>
  <si>
    <r>
      <rPr>
        <sz val="9"/>
        <rFont val="Arial MT"/>
        <family val="2"/>
      </rPr>
      <t xml:space="preserve">Quadro Geral de luz e força (18 módulos) Barramento
</t>
    </r>
    <r>
      <rPr>
        <sz val="9"/>
        <rFont val="Arial MT"/>
        <family val="2"/>
      </rPr>
      <t>175A</t>
    </r>
  </si>
  <si>
    <r>
      <rPr>
        <sz val="9"/>
        <rFont val="Arial MT"/>
        <family val="2"/>
      </rPr>
      <t>9.15</t>
    </r>
  </si>
  <si>
    <r>
      <rPr>
        <sz val="9"/>
        <rFont val="Arial MT"/>
        <family val="2"/>
      </rPr>
      <t xml:space="preserve">Quadro Parcial de luz e força (18 módulos) Barramento
</t>
    </r>
    <r>
      <rPr>
        <sz val="9"/>
        <rFont val="Arial MT"/>
        <family val="2"/>
      </rPr>
      <t>175A</t>
    </r>
  </si>
  <si>
    <r>
      <rPr>
        <sz val="9"/>
        <rFont val="Arial MT"/>
        <family val="2"/>
      </rPr>
      <t>9.16</t>
    </r>
  </si>
  <si>
    <r>
      <rPr>
        <sz val="9"/>
        <rFont val="Arial MT"/>
        <family val="2"/>
      </rPr>
      <t>Tomada 2P+T - 10A</t>
    </r>
  </si>
  <si>
    <r>
      <rPr>
        <sz val="9"/>
        <rFont val="Arial MT"/>
        <family val="2"/>
      </rPr>
      <t>9.17</t>
    </r>
  </si>
  <si>
    <r>
      <rPr>
        <sz val="9"/>
        <rFont val="Arial MT"/>
        <family val="2"/>
      </rPr>
      <t>Interruptor simples (2 módulos), 10a/250v, incluindo suporte e placa - fornecimento e instalação. af_12/2015</t>
    </r>
  </si>
  <si>
    <r>
      <rPr>
        <sz val="9"/>
        <rFont val="Arial MT"/>
        <family val="2"/>
      </rPr>
      <t>9.18</t>
    </r>
  </si>
  <si>
    <r>
      <rPr>
        <sz val="9"/>
        <rFont val="Arial MT"/>
        <family val="2"/>
      </rPr>
      <t>Interruptor paralelo (3 módulos), 10a/250v, incluindo suporte e placa - fornecimento e instalação. af_12/2015</t>
    </r>
  </si>
  <si>
    <r>
      <rPr>
        <sz val="9"/>
        <rFont val="Arial MT"/>
        <family val="2"/>
      </rPr>
      <t>9.19</t>
    </r>
  </si>
  <si>
    <r>
      <rPr>
        <sz val="9"/>
        <rFont val="Arial MT"/>
        <family val="2"/>
      </rPr>
      <t>Interruptor simples (1 módulo), 10a/250v, incluindo suporte e placa - fornecimento e instalação. af_12/2015</t>
    </r>
  </si>
  <si>
    <r>
      <rPr>
        <sz val="9"/>
        <rFont val="Arial MT"/>
        <family val="2"/>
      </rPr>
      <t>9.20</t>
    </r>
  </si>
  <si>
    <r>
      <rPr>
        <sz val="9"/>
        <rFont val="Arial MT"/>
        <family val="2"/>
      </rPr>
      <t xml:space="preserve">Caixa sextavada 3" x 3", metálica, instalada em laje -
</t>
    </r>
    <r>
      <rPr>
        <sz val="9"/>
        <rFont val="Arial MT"/>
        <family val="2"/>
      </rPr>
      <t>fornecimento e instalação. af_12/2015</t>
    </r>
  </si>
  <si>
    <r>
      <rPr>
        <sz val="9"/>
        <rFont val="Arial MT"/>
        <family val="2"/>
      </rPr>
      <t>9.21</t>
    </r>
  </si>
  <si>
    <r>
      <rPr>
        <sz val="9"/>
        <rFont val="Arial MT"/>
        <family val="2"/>
      </rPr>
      <t>Luminária tipo plafon com 1 lâmpada led - 12W</t>
    </r>
  </si>
  <si>
    <r>
      <rPr>
        <sz val="9"/>
        <rFont val="Arial MT"/>
        <family val="2"/>
      </rPr>
      <t>9.22</t>
    </r>
  </si>
  <si>
    <r>
      <rPr>
        <sz val="9"/>
        <rFont val="Arial MT"/>
        <family val="2"/>
      </rPr>
      <t>Luminária Plafon Led 18w</t>
    </r>
  </si>
  <si>
    <r>
      <rPr>
        <sz val="9"/>
        <rFont val="Arial MT"/>
        <family val="2"/>
      </rPr>
      <t>9.23</t>
    </r>
  </si>
  <si>
    <r>
      <rPr>
        <sz val="9"/>
        <rFont val="Arial MT"/>
        <family val="2"/>
      </rPr>
      <t xml:space="preserve">Disjuntor tripolar tipo din, corrente nominal de 40a -
</t>
    </r>
    <r>
      <rPr>
        <sz val="9"/>
        <rFont val="Arial MT"/>
        <family val="2"/>
      </rPr>
      <t>fornecimento e instalação</t>
    </r>
  </si>
  <si>
    <r>
      <rPr>
        <sz val="9"/>
        <rFont val="Arial MT"/>
        <family val="2"/>
      </rPr>
      <t>9.24</t>
    </r>
  </si>
  <si>
    <r>
      <rPr>
        <sz val="9"/>
        <rFont val="Arial MT"/>
        <family val="2"/>
      </rPr>
      <t>Disjuntor Diferencial Residual - DR- 2P25A - 30mA</t>
    </r>
  </si>
  <si>
    <r>
      <rPr>
        <sz val="9"/>
        <rFont val="Arial MT"/>
        <family val="2"/>
      </rPr>
      <t>C4530</t>
    </r>
  </si>
  <si>
    <r>
      <rPr>
        <sz val="9"/>
        <rFont val="Arial MT"/>
        <family val="2"/>
      </rPr>
      <t>9.25</t>
    </r>
  </si>
  <si>
    <r>
      <rPr>
        <sz val="9"/>
        <rFont val="Arial MT"/>
        <family val="2"/>
      </rPr>
      <t xml:space="preserve">Disjuntor monopolar tipo din, corrente nominal de 25a -
</t>
    </r>
    <r>
      <rPr>
        <sz val="9"/>
        <rFont val="Arial MT"/>
        <family val="2"/>
      </rPr>
      <t>fornecimento e instalação. af_04/2016</t>
    </r>
  </si>
  <si>
    <r>
      <rPr>
        <sz val="9"/>
        <rFont val="Arial MT"/>
        <family val="2"/>
      </rPr>
      <t>9.26</t>
    </r>
  </si>
  <si>
    <r>
      <rPr>
        <sz val="9"/>
        <rFont val="Arial MT"/>
        <family val="2"/>
      </rPr>
      <t xml:space="preserve">Disjuntor monopolar tipo din, corrente nominal de 10a -
</t>
    </r>
    <r>
      <rPr>
        <sz val="9"/>
        <rFont val="Arial MT"/>
        <family val="2"/>
      </rPr>
      <t>fornecimento e instalação. af_04/2016</t>
    </r>
  </si>
  <si>
    <r>
      <rPr>
        <sz val="9"/>
        <rFont val="Arial MT"/>
        <family val="2"/>
      </rPr>
      <t>9.27</t>
    </r>
  </si>
  <si>
    <r>
      <rPr>
        <sz val="9"/>
        <rFont val="Arial MT"/>
        <family val="2"/>
      </rPr>
      <t xml:space="preserve">Disjuntor tripolar tipo din, corrente nominal de 50a -
</t>
    </r>
    <r>
      <rPr>
        <sz val="9"/>
        <rFont val="Arial MT"/>
        <family val="2"/>
      </rPr>
      <t>fornecimento e instalação</t>
    </r>
  </si>
  <si>
    <r>
      <rPr>
        <sz val="9"/>
        <rFont val="Arial MT"/>
        <family val="2"/>
      </rPr>
      <t>9.28</t>
    </r>
  </si>
  <si>
    <r>
      <rPr>
        <sz val="9"/>
        <rFont val="Arial MT"/>
        <family val="2"/>
      </rPr>
      <t>DPS Classe II - 20kA</t>
    </r>
  </si>
  <si>
    <r>
      <rPr>
        <sz val="9"/>
        <rFont val="Arial MT"/>
        <family val="2"/>
      </rPr>
      <t>9.29</t>
    </r>
  </si>
  <si>
    <r>
      <rPr>
        <sz val="9"/>
        <rFont val="Arial MT"/>
        <family val="2"/>
      </rPr>
      <t xml:space="preserve">Cabo de cobre isolado HEPR (XLPE), rigido, 16mm²,
</t>
    </r>
    <r>
      <rPr>
        <sz val="9"/>
        <rFont val="Arial MT"/>
        <family val="2"/>
      </rPr>
      <t>1kv / 90º C</t>
    </r>
  </si>
  <si>
    <r>
      <rPr>
        <sz val="9"/>
        <rFont val="Arial MT"/>
        <family val="2"/>
      </rPr>
      <t>9.30</t>
    </r>
  </si>
  <si>
    <r>
      <rPr>
        <sz val="9"/>
        <rFont val="Arial MT"/>
        <family val="2"/>
      </rPr>
      <t>Cabo cobre nu 16mm2</t>
    </r>
  </si>
  <si>
    <r>
      <rPr>
        <sz val="9"/>
        <rFont val="Arial MT"/>
        <family val="2"/>
      </rPr>
      <t>C0518</t>
    </r>
  </si>
  <si>
    <r>
      <rPr>
        <sz val="9"/>
        <rFont val="Arial MT"/>
        <family val="2"/>
      </rPr>
      <t>9.31</t>
    </r>
  </si>
  <si>
    <r>
      <rPr>
        <sz val="9"/>
        <rFont val="Arial MT"/>
        <family val="2"/>
      </rPr>
      <t xml:space="preserve">Cabo de cobre isolado HEPR (XLPE), rigido, 10mm²,
</t>
    </r>
    <r>
      <rPr>
        <sz val="9"/>
        <rFont val="Arial MT"/>
        <family val="2"/>
      </rPr>
      <t>1kv / 90º C</t>
    </r>
  </si>
  <si>
    <r>
      <rPr>
        <sz val="9"/>
        <rFont val="Arial MT"/>
        <family val="2"/>
      </rPr>
      <t>9.32</t>
    </r>
  </si>
  <si>
    <r>
      <rPr>
        <sz val="9"/>
        <rFont val="Arial MT"/>
        <family val="2"/>
      </rPr>
      <t>Cabo cobre nu 10 mm²</t>
    </r>
  </si>
  <si>
    <r>
      <rPr>
        <sz val="9"/>
        <rFont val="Arial MT"/>
        <family val="2"/>
      </rPr>
      <t>C3907</t>
    </r>
  </si>
  <si>
    <r>
      <rPr>
        <sz val="9"/>
        <rFont val="Arial MT"/>
        <family val="2"/>
      </rPr>
      <t>9.33</t>
    </r>
  </si>
  <si>
    <r>
      <rPr>
        <sz val="9"/>
        <rFont val="Arial MT"/>
        <family val="2"/>
      </rPr>
      <t xml:space="preserve">Cabo de cobre flexível isolado, 4 mm², anti-chama
</t>
    </r>
    <r>
      <rPr>
        <sz val="9"/>
        <rFont val="Arial MT"/>
        <family val="2"/>
      </rPr>
      <t>450/750 v, para circuitos terminais - fornecimento e instalação. af_12/2015</t>
    </r>
  </si>
  <si>
    <r>
      <rPr>
        <sz val="9"/>
        <rFont val="Arial MT"/>
        <family val="2"/>
      </rPr>
      <t>9.34</t>
    </r>
  </si>
  <si>
    <r>
      <rPr>
        <sz val="9"/>
        <rFont val="Arial MT"/>
        <family val="2"/>
      </rPr>
      <t xml:space="preserve">Cabo de cobre flexível isolado, 1,5 mm², anti-chama 450/750 v, para circuitos terminais - fornecimento e
</t>
    </r>
    <r>
      <rPr>
        <sz val="9"/>
        <rFont val="Arial MT"/>
        <family val="2"/>
      </rPr>
      <t>instalação. af_12/2015</t>
    </r>
  </si>
  <si>
    <r>
      <rPr>
        <b/>
        <sz val="9"/>
        <rFont val="Arial"/>
        <family val="2"/>
      </rPr>
      <t>PADRÃO DE MEDIÇÃO</t>
    </r>
  </si>
  <si>
    <r>
      <rPr>
        <sz val="9"/>
        <rFont val="Arial MT"/>
        <family val="2"/>
      </rPr>
      <t>9.35</t>
    </r>
  </si>
  <si>
    <r>
      <rPr>
        <sz val="9"/>
        <rFont val="Arial MT"/>
        <family val="2"/>
      </rPr>
      <t>Poste de concreto duplo T 7m/100daN</t>
    </r>
  </si>
  <si>
    <r>
      <rPr>
        <sz val="9"/>
        <rFont val="Arial MT"/>
        <family val="2"/>
      </rPr>
      <t>9.36</t>
    </r>
  </si>
  <si>
    <r>
      <rPr>
        <sz val="9"/>
        <rFont val="Arial MT"/>
        <family val="2"/>
      </rPr>
      <t>Porca olhal</t>
    </r>
  </si>
  <si>
    <r>
      <rPr>
        <sz val="9"/>
        <rFont val="Arial MT"/>
        <family val="2"/>
      </rPr>
      <t>9.37</t>
    </r>
  </si>
  <si>
    <r>
      <rPr>
        <sz val="9"/>
        <rFont val="Arial MT"/>
        <family val="2"/>
      </rPr>
      <t>Curva de 90° para eletroduto rosqueável 32mm</t>
    </r>
  </si>
  <si>
    <r>
      <rPr>
        <sz val="9"/>
        <rFont val="Arial MT"/>
        <family val="2"/>
      </rPr>
      <t>9.38</t>
    </r>
  </si>
  <si>
    <r>
      <rPr>
        <sz val="9"/>
        <rFont val="Arial MT"/>
        <family val="2"/>
      </rPr>
      <t>Curva de 135°/180° ou cabeçote</t>
    </r>
  </si>
  <si>
    <r>
      <rPr>
        <sz val="9"/>
        <rFont val="Arial MT"/>
        <family val="2"/>
      </rPr>
      <t>9.39</t>
    </r>
  </si>
  <si>
    <r>
      <rPr>
        <sz val="9"/>
        <rFont val="Arial MT"/>
        <family val="2"/>
      </rPr>
      <t>Luva de emenda para eletroduto 32mm</t>
    </r>
  </si>
  <si>
    <r>
      <rPr>
        <sz val="9"/>
        <rFont val="Arial MT"/>
        <family val="2"/>
      </rPr>
      <t>9.40</t>
    </r>
  </si>
  <si>
    <r>
      <rPr>
        <sz val="9"/>
        <rFont val="Arial MT"/>
        <family val="2"/>
      </rPr>
      <t>Eletroduto PVC rígido rosqueável 32mm</t>
    </r>
  </si>
  <si>
    <r>
      <rPr>
        <sz val="9"/>
        <rFont val="Arial MT"/>
        <family val="2"/>
      </rPr>
      <t>9.41</t>
    </r>
  </si>
  <si>
    <r>
      <rPr>
        <sz val="9"/>
        <rFont val="Arial MT"/>
        <family val="2"/>
      </rPr>
      <t xml:space="preserve">Eletroduto PVC rígido 20mm (para o condutor de
</t>
    </r>
    <r>
      <rPr>
        <sz val="9"/>
        <rFont val="Arial MT"/>
        <family val="2"/>
      </rPr>
      <t>aterramento)</t>
    </r>
  </si>
  <si>
    <r>
      <rPr>
        <sz val="9"/>
        <rFont val="Arial MT"/>
        <family val="2"/>
      </rPr>
      <t>9.42</t>
    </r>
  </si>
  <si>
    <r>
      <rPr>
        <sz val="9"/>
        <rFont val="Arial MT"/>
        <family val="2"/>
      </rPr>
      <t>Curva 90° para eletroduto roscável 20mm</t>
    </r>
  </si>
  <si>
    <r>
      <rPr>
        <sz val="9"/>
        <rFont val="Arial MT"/>
        <family val="2"/>
      </rPr>
      <t>9.43</t>
    </r>
  </si>
  <si>
    <r>
      <rPr>
        <sz val="9"/>
        <rFont val="Arial MT"/>
        <family val="2"/>
      </rPr>
      <t>Fita de aço inoxidável 19mm</t>
    </r>
  </si>
  <si>
    <r>
      <rPr>
        <sz val="9"/>
        <rFont val="Arial MT"/>
        <family val="2"/>
      </rPr>
      <t>9.44</t>
    </r>
  </si>
  <si>
    <r>
      <rPr>
        <sz val="9"/>
        <rFont val="Arial MT"/>
        <family val="2"/>
      </rPr>
      <t>Caixa de medição Polifásica Padrão Energisa</t>
    </r>
  </si>
  <si>
    <r>
      <rPr>
        <sz val="9"/>
        <rFont val="Arial MT"/>
        <family val="2"/>
      </rPr>
      <t>9.45</t>
    </r>
  </si>
  <si>
    <r>
      <rPr>
        <sz val="9"/>
        <rFont val="Arial MT"/>
        <family val="2"/>
      </rPr>
      <t>Disjuntor Termomagnético Tripolar 40A</t>
    </r>
  </si>
  <si>
    <r>
      <rPr>
        <sz val="9"/>
        <rFont val="Arial MT"/>
        <family val="2"/>
      </rPr>
      <t>9.46</t>
    </r>
  </si>
  <si>
    <r>
      <rPr>
        <sz val="9"/>
        <rFont val="Arial MT"/>
        <family val="2"/>
      </rPr>
      <t>Condutor de cobre rígido com isolamento 1kV - 10mm²</t>
    </r>
  </si>
  <si>
    <r>
      <rPr>
        <sz val="9"/>
        <rFont val="Arial MT"/>
        <family val="2"/>
      </rPr>
      <t>9.47</t>
    </r>
  </si>
  <si>
    <r>
      <rPr>
        <sz val="9"/>
        <rFont val="Arial MT"/>
        <family val="2"/>
      </rPr>
      <t>Condutor para aterramento - 6mm²</t>
    </r>
  </si>
  <si>
    <r>
      <rPr>
        <sz val="9"/>
        <rFont val="Arial MT"/>
        <family val="2"/>
      </rPr>
      <t>C0522</t>
    </r>
  </si>
  <si>
    <r>
      <rPr>
        <sz val="9"/>
        <rFont val="Arial MT"/>
        <family val="2"/>
      </rPr>
      <t>9.48</t>
    </r>
  </si>
  <si>
    <r>
      <rPr>
        <sz val="9"/>
        <rFont val="Arial MT"/>
        <family val="2"/>
      </rPr>
      <t xml:space="preserve">Caixa de inspeção para aterramento, circular, em
</t>
    </r>
    <r>
      <rPr>
        <sz val="9"/>
        <rFont val="Arial MT"/>
        <family val="2"/>
      </rPr>
      <t>polietileno, diâmetro interno = 0,3 m. af_05/2018</t>
    </r>
  </si>
  <si>
    <r>
      <rPr>
        <sz val="9"/>
        <rFont val="Arial MT"/>
        <family val="2"/>
      </rPr>
      <t>9.49</t>
    </r>
  </si>
  <si>
    <r>
      <rPr>
        <sz val="9"/>
        <rFont val="Arial MT"/>
        <family val="2"/>
      </rPr>
      <t>Haste de aterramento copperweld 5/8"x 2.40m</t>
    </r>
  </si>
  <si>
    <r>
      <rPr>
        <sz val="9"/>
        <rFont val="Arial MT"/>
        <family val="2"/>
      </rPr>
      <t>C4933</t>
    </r>
  </si>
  <si>
    <r>
      <rPr>
        <sz val="9"/>
        <rFont val="Arial MT"/>
        <family val="2"/>
      </rPr>
      <t>9.50</t>
    </r>
  </si>
  <si>
    <r>
      <rPr>
        <sz val="9"/>
        <rFont val="Arial MT"/>
        <family val="2"/>
      </rPr>
      <t xml:space="preserve">Caixa enterrada elétrica retangular, em alvenaria com tijolos cerâmicos maciços, fundo com brita, dimensões
</t>
    </r>
    <r>
      <rPr>
        <sz val="9"/>
        <rFont val="Arial MT"/>
        <family val="2"/>
      </rPr>
      <t>internas: 0,4x0,4x0,4 m</t>
    </r>
  </si>
  <si>
    <r>
      <rPr>
        <sz val="9"/>
        <rFont val="Arial MT"/>
        <family val="2"/>
      </rPr>
      <t>9.51</t>
    </r>
  </si>
  <si>
    <r>
      <rPr>
        <sz val="9"/>
        <rFont val="Arial MT"/>
        <family val="2"/>
      </rPr>
      <t>Conector tipo cunha ou GTDU</t>
    </r>
  </si>
  <si>
    <r>
      <rPr>
        <b/>
        <sz val="9"/>
        <rFont val="Arial"/>
        <family val="2"/>
      </rPr>
      <t>10.0</t>
    </r>
  </si>
  <si>
    <r>
      <rPr>
        <b/>
        <sz val="9"/>
        <rFont val="Arial"/>
        <family val="2"/>
      </rPr>
      <t>DIVERSOS</t>
    </r>
  </si>
  <si>
    <r>
      <rPr>
        <sz val="9"/>
        <rFont val="Arial MT"/>
        <family val="2"/>
      </rPr>
      <t>10.1</t>
    </r>
  </si>
  <si>
    <r>
      <rPr>
        <sz val="9"/>
        <rFont val="Arial MT"/>
        <family val="2"/>
      </rPr>
      <t>Divisória em granito cinza andorinha polido, e=2cm, inclusive montagem com ferragens - Rev 02</t>
    </r>
  </si>
  <si>
    <r>
      <rPr>
        <sz val="9"/>
        <rFont val="Arial MT"/>
        <family val="2"/>
      </rPr>
      <t>10.2</t>
    </r>
  </si>
  <si>
    <r>
      <rPr>
        <sz val="9"/>
        <rFont val="Arial MT"/>
        <family val="2"/>
      </rPr>
      <t xml:space="preserve">Forro em placas de gesso, para ambientes
</t>
    </r>
    <r>
      <rPr>
        <sz val="9"/>
        <rFont val="Arial MT"/>
        <family val="2"/>
      </rPr>
      <t>residenciais.</t>
    </r>
  </si>
  <si>
    <r>
      <rPr>
        <sz val="9"/>
        <rFont val="Arial MT"/>
        <family val="2"/>
      </rPr>
      <t>10.3</t>
    </r>
  </si>
  <si>
    <r>
      <rPr>
        <sz val="9"/>
        <rFont val="Arial MT"/>
        <family val="2"/>
      </rPr>
      <t xml:space="preserve">Extintor de incêndio portátil com carga de pqs de 4 kg,
</t>
    </r>
    <r>
      <rPr>
        <sz val="9"/>
        <rFont val="Arial MT"/>
        <family val="2"/>
      </rPr>
      <t>classe bc - fornecimento e instalação</t>
    </r>
  </si>
  <si>
    <r>
      <rPr>
        <sz val="9"/>
        <rFont val="Arial MT"/>
        <family val="2"/>
      </rPr>
      <t>10.4</t>
    </r>
  </si>
  <si>
    <r>
      <rPr>
        <sz val="9"/>
        <rFont val="Arial MT"/>
        <family val="2"/>
      </rPr>
      <t xml:space="preserve">Extintor de incêndio portátil com carga de água pressurizada de 10 l, classe a - fornecimento e
</t>
    </r>
    <r>
      <rPr>
        <sz val="9"/>
        <rFont val="Arial MT"/>
        <family val="2"/>
      </rPr>
      <t>instalação</t>
    </r>
  </si>
  <si>
    <r>
      <rPr>
        <sz val="9"/>
        <rFont val="Arial MT"/>
        <family val="2"/>
      </rPr>
      <t>10.5</t>
    </r>
  </si>
  <si>
    <r>
      <rPr>
        <sz val="9"/>
        <rFont val="Arial MT"/>
        <family val="2"/>
      </rPr>
      <t>Sinalização para extintor</t>
    </r>
  </si>
  <si>
    <r>
      <rPr>
        <sz val="9"/>
        <rFont val="Arial MT"/>
        <family val="2"/>
      </rPr>
      <t>C4649</t>
    </r>
  </si>
  <si>
    <r>
      <rPr>
        <sz val="9"/>
        <rFont val="Arial MT"/>
        <family val="2"/>
      </rPr>
      <t>10.6</t>
    </r>
  </si>
  <si>
    <r>
      <rPr>
        <sz val="9"/>
        <rFont val="Arial MT"/>
        <family val="2"/>
      </rPr>
      <t xml:space="preserve">Placa de sinalizacao de seguranca contra incendio, fotoluminescente, retangular, *20 x 40* cm, em pvc *2* mm anti-chamas (simbolos, cores e pictogramas
</t>
    </r>
    <r>
      <rPr>
        <sz val="9"/>
        <rFont val="Arial MT"/>
        <family val="2"/>
      </rPr>
      <t>conforme nbr 13434)</t>
    </r>
  </si>
  <si>
    <r>
      <rPr>
        <sz val="9"/>
        <rFont val="Arial MT"/>
        <family val="2"/>
      </rPr>
      <t>10.7</t>
    </r>
  </si>
  <si>
    <r>
      <rPr>
        <sz val="9"/>
        <rFont val="Arial MT"/>
        <family val="2"/>
      </rPr>
      <t xml:space="preserve">Placa de sinalizacao de seguranca contra incendio, fotoluminescente, retangular, *15x30* cm, em pvc *2* mm anti-chamas (simbolos, cores e pictogramas
</t>
    </r>
    <r>
      <rPr>
        <sz val="9"/>
        <rFont val="Arial MT"/>
        <family val="2"/>
      </rPr>
      <t>conforme nbr 13434)</t>
    </r>
  </si>
  <si>
    <r>
      <rPr>
        <sz val="9"/>
        <rFont val="Arial MT"/>
        <family val="2"/>
      </rPr>
      <t>10.8</t>
    </r>
  </si>
  <si>
    <r>
      <rPr>
        <sz val="9"/>
        <rFont val="Arial MT"/>
        <family val="2"/>
      </rPr>
      <t xml:space="preserve">Sinalizacao horizontal com tinta retrorrefletiva a base
</t>
    </r>
    <r>
      <rPr>
        <sz val="9"/>
        <rFont val="Arial MT"/>
        <family val="2"/>
      </rPr>
      <t>de resina acrilica com microesferas de vidro</t>
    </r>
  </si>
  <si>
    <r>
      <rPr>
        <sz val="9"/>
        <rFont val="Arial MT"/>
        <family val="2"/>
      </rPr>
      <t>10.9</t>
    </r>
  </si>
  <si>
    <r>
      <rPr>
        <sz val="9"/>
        <rFont val="Arial MT"/>
        <family val="2"/>
      </rPr>
      <t>Fita antiderrapante  l=5cm</t>
    </r>
  </si>
  <si>
    <r>
      <rPr>
        <sz val="9"/>
        <rFont val="Arial MT"/>
        <family val="2"/>
      </rPr>
      <t>10.10</t>
    </r>
  </si>
  <si>
    <r>
      <rPr>
        <sz val="9"/>
        <rFont val="Arial MT"/>
        <family val="2"/>
      </rPr>
      <t xml:space="preserve">Cama em alvenaria compacta, acabamento cimentado
</t>
    </r>
    <r>
      <rPr>
        <sz val="9"/>
        <rFont val="Arial MT"/>
        <family val="2"/>
      </rPr>
      <t>e pintada</t>
    </r>
  </si>
  <si>
    <r>
      <rPr>
        <sz val="9"/>
        <rFont val="Arial MT"/>
        <family val="2"/>
      </rPr>
      <t>C0666</t>
    </r>
  </si>
  <si>
    <r>
      <rPr>
        <sz val="9"/>
        <rFont val="Arial MT"/>
        <family val="2"/>
      </rPr>
      <t>10.11</t>
    </r>
  </si>
  <si>
    <r>
      <rPr>
        <sz val="9"/>
        <rFont val="Arial MT"/>
        <family val="2"/>
      </rPr>
      <t xml:space="preserve">Banco articulado, em aco inox, para pcd, fixado na
</t>
    </r>
    <r>
      <rPr>
        <sz val="9"/>
        <rFont val="Arial MT"/>
        <family val="2"/>
      </rPr>
      <t>parede - fornecimento e instalação</t>
    </r>
  </si>
  <si>
    <r>
      <rPr>
        <sz val="9"/>
        <rFont val="Arial MT"/>
        <family val="2"/>
      </rPr>
      <t>10.12</t>
    </r>
  </si>
  <si>
    <r>
      <rPr>
        <sz val="9"/>
        <rFont val="Arial MT"/>
        <family val="2"/>
      </rPr>
      <t xml:space="preserve">Luminária de emergência, de sobrepor, tipo bloco
</t>
    </r>
    <r>
      <rPr>
        <sz val="9"/>
        <rFont val="Arial MT"/>
        <family val="2"/>
      </rPr>
      <t>autônomo, com autonomia de 1h</t>
    </r>
  </si>
  <si>
    <r>
      <rPr>
        <sz val="9"/>
        <rFont val="Arial MT"/>
        <family val="2"/>
      </rPr>
      <t>10.13</t>
    </r>
  </si>
  <si>
    <r>
      <rPr>
        <sz val="9"/>
        <rFont val="Arial MT"/>
        <family val="2"/>
      </rPr>
      <t>Corrimão em aço inox, escovado, d=1 1/2"</t>
    </r>
  </si>
  <si>
    <r>
      <rPr>
        <sz val="9"/>
        <rFont val="Arial MT"/>
        <family val="2"/>
      </rPr>
      <t>10.14</t>
    </r>
  </si>
  <si>
    <r>
      <rPr>
        <sz val="9"/>
        <rFont val="Arial MT"/>
        <family val="2"/>
      </rPr>
      <t xml:space="preserve">Guarda-corpo h = 1,10m e Corrimão em Aço Inox, barras superiores alt=0,92m e 0,70m e barra inferior, diam= 1.1/2" r, barras verticais d=3/4" a cada 0,11m,
</t>
    </r>
    <r>
      <rPr>
        <sz val="9"/>
        <rFont val="Arial MT"/>
        <family val="2"/>
      </rPr>
      <t>curvas de aço inox. - Escada</t>
    </r>
  </si>
  <si>
    <r>
      <rPr>
        <sz val="9"/>
        <rFont val="Arial MT"/>
        <family val="2"/>
      </rPr>
      <t>10.15</t>
    </r>
  </si>
  <si>
    <r>
      <rPr>
        <sz val="9"/>
        <rFont val="Arial MT"/>
        <family val="2"/>
      </rPr>
      <t>Barra de apoio reta, em aco inox polido, comprimento 90 cm,  fixada na parede - fornecimento e instalação</t>
    </r>
  </si>
  <si>
    <r>
      <rPr>
        <sz val="9"/>
        <rFont val="Arial MT"/>
        <family val="2"/>
      </rPr>
      <t>10.16</t>
    </r>
  </si>
  <si>
    <r>
      <rPr>
        <sz val="9"/>
        <rFont val="Arial MT"/>
        <family val="2"/>
      </rPr>
      <t>Barra de apoio reta, em aco inox polido, comprimento 60cm, fixada na parede - fornecimento e instalação</t>
    </r>
  </si>
  <si>
    <r>
      <rPr>
        <sz val="9"/>
        <rFont val="Arial MT"/>
        <family val="2"/>
      </rPr>
      <t>10.17</t>
    </r>
  </si>
  <si>
    <r>
      <rPr>
        <sz val="9"/>
        <rFont val="Arial MT"/>
        <family val="2"/>
      </rPr>
      <t xml:space="preserve">Barra de apoio lateral articulada, com trava, em aco inox polido, fixada na parede - fornecimento e
</t>
    </r>
    <r>
      <rPr>
        <sz val="9"/>
        <rFont val="Arial MT"/>
        <family val="2"/>
      </rPr>
      <t>instalação</t>
    </r>
  </si>
  <si>
    <r>
      <rPr>
        <sz val="9"/>
        <rFont val="Arial MT"/>
        <family val="2"/>
      </rPr>
      <t>10.18</t>
    </r>
  </si>
  <si>
    <r>
      <rPr>
        <sz val="9"/>
        <rFont val="Arial MT"/>
        <family val="2"/>
      </rPr>
      <t xml:space="preserve">Puxador para pcd, fixado na porta - fornecimento e
</t>
    </r>
    <r>
      <rPr>
        <sz val="9"/>
        <rFont val="Arial MT"/>
        <family val="2"/>
      </rPr>
      <t>instalação</t>
    </r>
  </si>
  <si>
    <r>
      <rPr>
        <b/>
        <sz val="9"/>
        <rFont val="Arial"/>
        <family val="2"/>
      </rPr>
      <t>11.0</t>
    </r>
  </si>
  <si>
    <r>
      <rPr>
        <b/>
        <sz val="9"/>
        <rFont val="Arial"/>
        <family val="2"/>
      </rPr>
      <t>ORATÓRIO</t>
    </r>
  </si>
  <si>
    <r>
      <rPr>
        <sz val="9"/>
        <rFont val="Arial MT"/>
        <family val="2"/>
      </rPr>
      <t>11.1</t>
    </r>
  </si>
  <si>
    <r>
      <rPr>
        <sz val="9"/>
        <rFont val="Arial MT"/>
        <family val="2"/>
      </rPr>
      <t xml:space="preserve">Divisória em placa de concreto armado polido,
</t>
    </r>
    <r>
      <rPr>
        <sz val="9"/>
        <rFont val="Arial MT"/>
        <family val="2"/>
      </rPr>
      <t>fck=30mpa</t>
    </r>
  </si>
  <si>
    <r>
      <rPr>
        <sz val="9"/>
        <rFont val="Arial MT"/>
        <family val="2"/>
      </rPr>
      <t>11.2</t>
    </r>
  </si>
  <si>
    <r>
      <rPr>
        <sz val="9"/>
        <rFont val="Arial MT"/>
        <family val="2"/>
      </rPr>
      <t>Forma curva para estruturas, em compensado plastificado de 10mm, 04 usos, inclusive escoramento</t>
    </r>
  </si>
  <si>
    <r>
      <rPr>
        <sz val="9"/>
        <rFont val="Arial MT"/>
        <family val="2"/>
      </rPr>
      <t>11.3</t>
    </r>
  </si>
  <si>
    <r>
      <rPr>
        <sz val="9"/>
        <rFont val="Arial MT"/>
        <family val="2"/>
      </rPr>
      <t xml:space="preserve">Concreto fck = 15mpa, traço 1:3,4:3,5 (cimento/ areia
</t>
    </r>
    <r>
      <rPr>
        <sz val="9"/>
        <rFont val="Arial MT"/>
        <family val="2"/>
      </rPr>
      <t>média/ brita 1) - preparo mecânico com betoneira 400 l. af_07/2016</t>
    </r>
  </si>
  <si>
    <r>
      <rPr>
        <sz val="9"/>
        <rFont val="Arial MT"/>
        <family val="2"/>
      </rPr>
      <t>11.4</t>
    </r>
  </si>
  <si>
    <r>
      <rPr>
        <sz val="9"/>
        <rFont val="Arial MT"/>
        <family val="2"/>
      </rPr>
      <t>Armadura em tela soldada de aço ca-60b</t>
    </r>
  </si>
  <si>
    <r>
      <rPr>
        <sz val="9"/>
        <rFont val="Arial MT"/>
        <family val="2"/>
      </rPr>
      <t>C0219</t>
    </r>
  </si>
  <si>
    <r>
      <rPr>
        <sz val="9"/>
        <rFont val="Arial MT"/>
        <family val="2"/>
      </rPr>
      <t>11.5</t>
    </r>
  </si>
  <si>
    <r>
      <rPr>
        <sz val="9"/>
        <rFont val="Arial MT"/>
        <family val="2"/>
      </rPr>
      <t>11.6</t>
    </r>
  </si>
  <si>
    <r>
      <rPr>
        <sz val="9"/>
        <rFont val="Arial MT"/>
        <family val="2"/>
      </rPr>
      <t xml:space="preserve">Emboço, para recebimento de cerâmica, em argamassa traço 1:2:8, preparo mecânico com betoneira de 400l, aplicado manualmente em faces internas de paredes, para ambientes com área maior que 10m2, espssura de 20mm, com execução de taliscas. [interno][recepção e circulação; expurgo;banheiros;copa;área de serviço; deposito de
</t>
    </r>
    <r>
      <rPr>
        <sz val="9"/>
        <rFont val="Arial MT"/>
        <family val="2"/>
      </rPr>
      <t>resíduos]</t>
    </r>
  </si>
  <si>
    <r>
      <rPr>
        <sz val="9"/>
        <rFont val="Arial MT"/>
        <family val="2"/>
      </rPr>
      <t>11.7</t>
    </r>
  </si>
  <si>
    <r>
      <rPr>
        <sz val="9"/>
        <rFont val="Arial MT"/>
        <family val="2"/>
      </rPr>
      <t xml:space="preserve">Alvenaria de vedação de blocos cerâmicos furados na horizontal de 9x19x19cm (espessura 9cm) de paredes com área líquida menor que 6m² sem vãos e argamassa de assentamento com preparo em
</t>
    </r>
    <r>
      <rPr>
        <sz val="9"/>
        <rFont val="Arial MT"/>
        <family val="2"/>
      </rPr>
      <t>betoneira.</t>
    </r>
  </si>
  <si>
    <r>
      <rPr>
        <sz val="9"/>
        <rFont val="Arial MT"/>
        <family val="2"/>
      </rPr>
      <t>11.8</t>
    </r>
  </si>
  <si>
    <r>
      <rPr>
        <sz val="9"/>
        <rFont val="Arial MT"/>
        <family val="2"/>
      </rPr>
      <t xml:space="preserve">Revestimento cerâmico para piso com placas tipo porcelanato de dimensões 45x45 cm aplicada em
</t>
    </r>
    <r>
      <rPr>
        <sz val="9"/>
        <rFont val="Arial MT"/>
        <family val="2"/>
      </rPr>
      <t>ambientes de área entre 5 m² e 10 m².</t>
    </r>
  </si>
  <si>
    <r>
      <rPr>
        <b/>
        <sz val="9"/>
        <rFont val="Arial"/>
        <family val="2"/>
      </rPr>
      <t>12.0</t>
    </r>
  </si>
  <si>
    <r>
      <rPr>
        <b/>
        <sz val="9"/>
        <rFont val="Arial"/>
        <family val="2"/>
      </rPr>
      <t>ESQUADRIAS / VIDROS</t>
    </r>
  </si>
  <si>
    <r>
      <rPr>
        <sz val="9"/>
        <rFont val="Arial MT"/>
        <family val="2"/>
      </rPr>
      <t>12.1</t>
    </r>
  </si>
  <si>
    <r>
      <rPr>
        <sz val="9"/>
        <rFont val="Arial MT"/>
        <family val="2"/>
      </rPr>
      <t xml:space="preserve">Kit de porta de madeira para verniz, semi-oca (leve ou
</t>
    </r>
    <r>
      <rPr>
        <sz val="9"/>
        <rFont val="Arial MT"/>
        <family val="2"/>
      </rPr>
      <t>média), padrão médio, 70x210cm, espessura de 3,5cm, itens inclusos: dobradiças, montagem e instalação do batente, sem fechadura - fornecimento e instalação. af_08/2015</t>
    </r>
  </si>
  <si>
    <r>
      <rPr>
        <sz val="9"/>
        <rFont val="Arial MT"/>
        <family val="2"/>
      </rPr>
      <t>12.2</t>
    </r>
  </si>
  <si>
    <r>
      <rPr>
        <sz val="9"/>
        <rFont val="Arial MT"/>
        <family val="2"/>
      </rPr>
      <t>Kit de porta de madeira para verniz, semi-oca (leve ou média), padrão médio, 80x210cm, espessura de 3,5cm, itens inclusos: dobradiças, montagem e instalação do batente, sem fechadura - fornecimento e instalação</t>
    </r>
  </si>
  <si>
    <r>
      <rPr>
        <sz val="9"/>
        <rFont val="Arial MT"/>
        <family val="2"/>
      </rPr>
      <t>12.3</t>
    </r>
  </si>
  <si>
    <r>
      <rPr>
        <sz val="9"/>
        <rFont val="Arial MT"/>
        <family val="2"/>
      </rPr>
      <t xml:space="preserve">Kit de porta de madeira para verniz, semi-oca (leve ou média), padrão médio, 90x210cm, espessura de 3,5cm,itens inclusos: dobradiças, montagem e instalação do batente, sem fechadura - fornecimento e
</t>
    </r>
    <r>
      <rPr>
        <sz val="9"/>
        <rFont val="Arial MT"/>
        <family val="2"/>
      </rPr>
      <t>instalação. af_08/2015</t>
    </r>
  </si>
  <si>
    <r>
      <rPr>
        <sz val="9"/>
        <rFont val="Arial MT"/>
        <family val="2"/>
      </rPr>
      <t>12.4</t>
    </r>
  </si>
  <si>
    <r>
      <rPr>
        <sz val="9"/>
        <rFont val="Arial MT"/>
        <family val="2"/>
      </rPr>
      <t xml:space="preserve">Porta de correr de alumínio, com duas folhas para vidro, incluso vidro liso incolor, fechadura e puxador,
</t>
    </r>
    <r>
      <rPr>
        <sz val="9"/>
        <rFont val="Arial MT"/>
        <family val="2"/>
      </rPr>
      <t>sem alizar</t>
    </r>
  </si>
  <si>
    <r>
      <rPr>
        <sz val="9"/>
        <rFont val="Arial MT"/>
        <family val="2"/>
      </rPr>
      <t>12.5</t>
    </r>
  </si>
  <si>
    <r>
      <rPr>
        <sz val="9"/>
        <rFont val="Arial MT"/>
        <family val="2"/>
      </rPr>
      <t xml:space="preserve">Portão em ferro, em gradil metálico, padrão belgo ou
</t>
    </r>
    <r>
      <rPr>
        <sz val="9"/>
        <rFont val="Arial MT"/>
        <family val="2"/>
      </rPr>
      <t>equivalente, de correr</t>
    </r>
  </si>
  <si>
    <r>
      <rPr>
        <sz val="9"/>
        <rFont val="Arial MT"/>
        <family val="2"/>
      </rPr>
      <t>12.6</t>
    </r>
  </si>
  <si>
    <r>
      <rPr>
        <sz val="9"/>
        <rFont val="Arial MT"/>
        <family val="2"/>
      </rPr>
      <t>Porta de alumínio de abrir com lambri, com guarnição, fixação com parafusos - fornecimento e instalação</t>
    </r>
  </si>
  <si>
    <r>
      <rPr>
        <sz val="9"/>
        <rFont val="Arial MT"/>
        <family val="2"/>
      </rPr>
      <t>12.7</t>
    </r>
  </si>
  <si>
    <r>
      <rPr>
        <sz val="9"/>
        <rFont val="Arial MT"/>
        <family val="2"/>
      </rPr>
      <t xml:space="preserve">Porta em alumínio de abrir tipo veneziana com guarnição, fixação com parafusos - fornecimento e
</t>
    </r>
    <r>
      <rPr>
        <sz val="9"/>
        <rFont val="Arial MT"/>
        <family val="2"/>
      </rPr>
      <t>instalação</t>
    </r>
  </si>
  <si>
    <r>
      <rPr>
        <sz val="9"/>
        <rFont val="Arial MT"/>
        <family val="2"/>
      </rPr>
      <t>12.8</t>
    </r>
  </si>
  <si>
    <r>
      <rPr>
        <sz val="9"/>
        <rFont val="Arial MT"/>
        <family val="2"/>
      </rPr>
      <t xml:space="preserve">Janela de alumínio de correr com 4 folhas para vidros, com vidros, batente, acabamento com acetato ou brilhante e ferragens. exclusive alizar e contramarco.
</t>
    </r>
    <r>
      <rPr>
        <sz val="9"/>
        <rFont val="Arial MT"/>
        <family val="2"/>
      </rPr>
      <t>fornecimento e instalação</t>
    </r>
  </si>
  <si>
    <r>
      <rPr>
        <sz val="9"/>
        <rFont val="Arial MT"/>
        <family val="2"/>
      </rPr>
      <t>12.9</t>
    </r>
  </si>
  <si>
    <r>
      <rPr>
        <sz val="9"/>
        <rFont val="Arial MT"/>
        <family val="2"/>
      </rPr>
      <t xml:space="preserve">Janela de alumínio tipo maxim-ar, com vidros, batente e ferragens. exclusive alizar, acabamento e
</t>
    </r>
    <r>
      <rPr>
        <sz val="9"/>
        <rFont val="Arial MT"/>
        <family val="2"/>
      </rPr>
      <t>contramarco. fornecimento e instalação</t>
    </r>
  </si>
  <si>
    <r>
      <rPr>
        <sz val="9"/>
        <rFont val="Arial MT"/>
        <family val="2"/>
      </rPr>
      <t>12.10</t>
    </r>
  </si>
  <si>
    <r>
      <rPr>
        <sz val="9"/>
        <rFont val="Arial MT"/>
        <family val="2"/>
      </rPr>
      <t xml:space="preserve">Janela fixa de alumínio para vidro, com vidro, batente e ferragens. exclusive acabamento, alizar e contramarco.
</t>
    </r>
    <r>
      <rPr>
        <sz val="9"/>
        <rFont val="Arial MT"/>
        <family val="2"/>
      </rPr>
      <t>fornecimento e instalação</t>
    </r>
  </si>
  <si>
    <r>
      <rPr>
        <sz val="9"/>
        <rFont val="Arial MT"/>
        <family val="2"/>
      </rPr>
      <t>12.11</t>
    </r>
  </si>
  <si>
    <r>
      <rPr>
        <sz val="9"/>
        <rFont val="Arial MT"/>
        <family val="2"/>
      </rPr>
      <t xml:space="preserve">Fechadura de embutir com cilindro, externa, completa, acabamento padrão popular, incluso execução de furo -
</t>
    </r>
    <r>
      <rPr>
        <sz val="9"/>
        <rFont val="Arial MT"/>
        <family val="2"/>
      </rPr>
      <t>fornecimento e instalação</t>
    </r>
  </si>
  <si>
    <r>
      <rPr>
        <sz val="9"/>
        <rFont val="Arial MT"/>
        <family val="2"/>
      </rPr>
      <t>12.12</t>
    </r>
  </si>
  <si>
    <r>
      <rPr>
        <sz val="9"/>
        <rFont val="Arial MT"/>
        <family val="2"/>
      </rPr>
      <t>Tarjeta tipo livre/ocupado para porta de banheiro</t>
    </r>
  </si>
  <si>
    <r>
      <rPr>
        <b/>
        <sz val="9"/>
        <rFont val="Arial"/>
        <family val="2"/>
      </rPr>
      <t>13.0</t>
    </r>
  </si>
  <si>
    <r>
      <rPr>
        <b/>
        <sz val="9"/>
        <rFont val="Arial"/>
        <family val="2"/>
      </rPr>
      <t>FACHADA</t>
    </r>
  </si>
  <si>
    <r>
      <rPr>
        <sz val="9"/>
        <rFont val="Arial MT"/>
        <family val="2"/>
      </rPr>
      <t>13.1</t>
    </r>
  </si>
  <si>
    <r>
      <rPr>
        <sz val="9"/>
        <rFont val="Arial MT"/>
        <family val="2"/>
      </rPr>
      <t xml:space="preserve">Brise metálico hunter douglas ref. 84r - sl4 cor prata ou
</t>
    </r>
    <r>
      <rPr>
        <sz val="9"/>
        <rFont val="Arial MT"/>
        <family val="2"/>
      </rPr>
      <t>similar, com estrutura e montagem, exclusive andaimes ou plataforma</t>
    </r>
  </si>
  <si>
    <r>
      <rPr>
        <sz val="9"/>
        <rFont val="Arial MT"/>
        <family val="2"/>
      </rPr>
      <t>13.2</t>
    </r>
  </si>
  <si>
    <r>
      <rPr>
        <sz val="9"/>
        <rFont val="Arial MT"/>
        <family val="2"/>
      </rPr>
      <t>Placa  de  Indentificação  em  alumínio  composto  preto, 60x60cm,   esp=4mm,   (acm   constit.   de   02   chapas sólidas de alumínio c/ núcleo central em polietileno), c/ pintura  coilcoating  pvdf  kynar  500,  texto  gravado  a laser, acab em verniz autom., mold em alumínio</t>
    </r>
  </si>
  <si>
    <r>
      <rPr>
        <sz val="9"/>
        <rFont val="Arial MT"/>
        <family val="2"/>
      </rPr>
      <t>13.3</t>
    </r>
  </si>
  <si>
    <r>
      <rPr>
        <sz val="9"/>
        <rFont val="Arial MT"/>
        <family val="2"/>
      </rPr>
      <t xml:space="preserve">Revestimento cerâmico  tipo porcelanato de dimensões
</t>
    </r>
    <r>
      <rPr>
        <sz val="9"/>
        <rFont val="Arial MT"/>
        <family val="2"/>
      </rPr>
      <t>60x60 cm</t>
    </r>
  </si>
  <si>
    <r>
      <rPr>
        <b/>
        <sz val="9"/>
        <rFont val="Arial"/>
        <family val="2"/>
      </rPr>
      <t>14.0</t>
    </r>
  </si>
  <si>
    <r>
      <rPr>
        <b/>
        <sz val="9"/>
        <rFont val="Arial"/>
        <family val="2"/>
      </rPr>
      <t>SERVIÇOS FINAIS</t>
    </r>
  </si>
  <si>
    <r>
      <rPr>
        <sz val="9"/>
        <rFont val="Arial MT"/>
        <family val="2"/>
      </rPr>
      <t>14.1</t>
    </r>
  </si>
  <si>
    <r>
      <rPr>
        <sz val="9"/>
        <rFont val="Arial MT"/>
        <family val="2"/>
      </rPr>
      <t xml:space="preserve">Plantio de árvore ornamental com altura de muda
</t>
    </r>
    <r>
      <rPr>
        <sz val="9"/>
        <rFont val="Arial MT"/>
        <family val="2"/>
      </rPr>
      <t>menor ou igual a 2,00m</t>
    </r>
  </si>
  <si>
    <r>
      <rPr>
        <sz val="9"/>
        <rFont val="Arial MT"/>
        <family val="2"/>
      </rPr>
      <t>14.2</t>
    </r>
  </si>
  <si>
    <r>
      <rPr>
        <sz val="9"/>
        <rFont val="Arial MT"/>
        <family val="2"/>
      </rPr>
      <t>Plantio de arbusto ou  cerca viva</t>
    </r>
  </si>
  <si>
    <r>
      <rPr>
        <sz val="9"/>
        <rFont val="Arial MT"/>
        <family val="2"/>
      </rPr>
      <t>14.3</t>
    </r>
  </si>
  <si>
    <r>
      <rPr>
        <sz val="9"/>
        <rFont val="Arial MT"/>
        <family val="2"/>
      </rPr>
      <t>Limpeza geral</t>
    </r>
  </si>
  <si>
    <r>
      <rPr>
        <b/>
        <sz val="9"/>
        <rFont val="Arial"/>
        <family val="2"/>
      </rPr>
      <t>Total</t>
    </r>
  </si>
  <si>
    <t>MEMÓRIA BM 01</t>
  </si>
  <si>
    <t>Item</t>
  </si>
  <si>
    <t>Discriminação dos Serviços</t>
  </si>
  <si>
    <t>Unid.</t>
  </si>
  <si>
    <t>1.0</t>
  </si>
  <si>
    <t>SERVIÇOS PRELIMINARES</t>
  </si>
  <si>
    <r>
      <rPr>
        <sz val="11"/>
        <rFont val="Arial MT"/>
        <family val="2"/>
      </rPr>
      <t>1.1</t>
    </r>
  </si>
  <si>
    <r>
      <rPr>
        <sz val="11"/>
        <rFont val="Arial MT"/>
        <family val="2"/>
      </rPr>
      <t>Locação de obra - execução de gabarito</t>
    </r>
  </si>
  <si>
    <r>
      <rPr>
        <sz val="11"/>
        <rFont val="Arial MT"/>
        <family val="2"/>
      </rPr>
      <t>m²</t>
    </r>
  </si>
  <si>
    <t>Área construída total = 544,94 m²</t>
  </si>
  <si>
    <r>
      <rPr>
        <sz val="11"/>
        <rFont val="Arial MT"/>
        <family val="2"/>
      </rPr>
      <t>1.2</t>
    </r>
  </si>
  <si>
    <r>
      <rPr>
        <sz val="11"/>
        <rFont val="Arial MT"/>
        <family val="2"/>
      </rPr>
      <t>Placa de obra em chapa aço galvanizado, instalada</t>
    </r>
  </si>
  <si>
    <t>2,00 X 3,00= 6,00 m²</t>
  </si>
  <si>
    <r>
      <rPr>
        <sz val="11"/>
        <rFont val="Arial MT"/>
        <family val="2"/>
      </rPr>
      <t>1.3</t>
    </r>
  </si>
  <si>
    <t>Tapume  de  chapa  de  madeira  compensada  e=  6mm c/abertura e portão</t>
  </si>
  <si>
    <t>Altura de 2,10 m x comprimento de 53 m = 111,30 m²</t>
  </si>
  <si>
    <r>
      <rPr>
        <sz val="11"/>
        <rFont val="Arial MT"/>
        <family val="2"/>
      </rPr>
      <t>1.4</t>
    </r>
  </si>
  <si>
    <t>Limpeza  mecanizada  de  terreno  com  remocao  de camada vegetal, utilizando trator de esteiras</t>
  </si>
  <si>
    <t>Limpeza da área construída total = 544,94 m²</t>
  </si>
  <si>
    <r>
      <rPr>
        <sz val="11"/>
        <rFont val="Arial MT"/>
        <family val="2"/>
      </rPr>
      <t>1.5</t>
    </r>
  </si>
  <si>
    <t>Barracão   para   escritório   de   obra   porte   pequeno s=25,41m2 com materiais novos</t>
  </si>
  <si>
    <r>
      <rPr>
        <sz val="11"/>
        <rFont val="Arial MT"/>
        <family val="2"/>
      </rPr>
      <t>un</t>
    </r>
  </si>
  <si>
    <t>Barracão com dimensão de 4,10*6,30 = 25,83 m², mais banheiro fora dessa área</t>
  </si>
  <si>
    <r>
      <rPr>
        <sz val="11"/>
        <rFont val="Arial MT"/>
        <family val="2"/>
      </rPr>
      <t>1.6</t>
    </r>
  </si>
  <si>
    <r>
      <rPr>
        <sz val="11"/>
        <rFont val="Arial MT"/>
        <family val="2"/>
      </rPr>
      <t>Instalação provisória de água</t>
    </r>
  </si>
  <si>
    <r>
      <rPr>
        <sz val="11"/>
        <rFont val="Arial MT"/>
        <family val="2"/>
      </rPr>
      <t>1.7</t>
    </r>
  </si>
  <si>
    <r>
      <rPr>
        <sz val="11"/>
        <rFont val="Arial MT"/>
        <family val="2"/>
      </rPr>
      <t>Instalaçoes provisórias de esgoto</t>
    </r>
  </si>
  <si>
    <r>
      <rPr>
        <sz val="11"/>
        <rFont val="Arial MT"/>
        <family val="2"/>
      </rPr>
      <t>1.8</t>
    </r>
  </si>
  <si>
    <r>
      <rPr>
        <sz val="11"/>
        <rFont val="Arial MT"/>
        <family val="2"/>
      </rPr>
      <t>Instalações provisórias de luz, força, telefone elógica</t>
    </r>
  </si>
  <si>
    <t>1 und</t>
  </si>
  <si>
    <t>2.0</t>
  </si>
  <si>
    <t>INFRAESTRUTURA</t>
  </si>
  <si>
    <r>
      <rPr>
        <sz val="11"/>
        <rFont val="Arial MT"/>
        <family val="2"/>
      </rPr>
      <t>2.1</t>
    </r>
  </si>
  <si>
    <r>
      <rPr>
        <sz val="11"/>
        <rFont val="Arial MT"/>
        <family val="2"/>
      </rPr>
      <t>Escavação manual de vala</t>
    </r>
  </si>
  <si>
    <r>
      <rPr>
        <sz val="11"/>
        <rFont val="Arial MT"/>
        <family val="2"/>
      </rPr>
      <t>m³</t>
    </r>
  </si>
  <si>
    <r>
      <t xml:space="preserve">Escavação para sapatas = 0,80*0,65+0,80*0,75*2+0,95*0,85*4+ 1,05*0,95*3+1,10*1*3+1,20*1,10+1,20*1,20+1,55*1,45+1,10*1,00+ 1,45*1,35*2+1,00*0,90+0,75*0,55 = 22,58 m² x 1,50 m de profundidade média = </t>
    </r>
    <r>
      <rPr>
        <b/>
        <sz val="11"/>
        <color rgb="FF000000"/>
        <rFont val="Arial "/>
      </rPr>
      <t>33,87 m³</t>
    </r>
    <r>
      <rPr>
        <sz val="11"/>
        <color rgb="FF000000"/>
        <rFont val="Arial "/>
      </rPr>
      <t xml:space="preserve">; escavação para o reservatório inferior = 2,76*4,52* 2,00 de profundidade = </t>
    </r>
    <r>
      <rPr>
        <b/>
        <sz val="11"/>
        <color rgb="FF000000"/>
        <rFont val="Arial "/>
      </rPr>
      <t>24,95 m³.</t>
    </r>
    <r>
      <rPr>
        <sz val="11"/>
        <color rgb="FF000000"/>
        <rFont val="Arial "/>
      </rPr>
      <t xml:space="preserve"> Escavação das baldrames = 1,42+5,24+6,09+ 3,15+4,27+3,55+2,52+4,00+3,97+4,45+4,47+ 3,07+4,85+3,12+ 4,65+ 5,00+2,00+3,00+3,21+4,80+0,90+3,00+ 4,50+2,75+5,03+1,15+2,37+4,91 + 4,78+3,82+6,57+5,18+ 3,93+4,20+5,48+7,90 = 143,30 m de vigas x 0,20*0,30 de profundidade = </t>
    </r>
    <r>
      <rPr>
        <b/>
        <sz val="11"/>
        <color rgb="FF000000"/>
        <rFont val="Arial "/>
      </rPr>
      <t xml:space="preserve">8,60 m³. TOTALIZANDO = </t>
    </r>
    <r>
      <rPr>
        <sz val="11"/>
        <color rgb="FF000000"/>
        <rFont val="Arial "/>
      </rPr>
      <t>67,42 m³</t>
    </r>
  </si>
  <si>
    <r>
      <rPr>
        <sz val="11"/>
        <rFont val="Arial MT"/>
        <family val="2"/>
      </rPr>
      <t>2.2</t>
    </r>
  </si>
  <si>
    <t>Reaterro manual de valas com compactação mecanizada.</t>
  </si>
  <si>
    <r>
      <rPr>
        <sz val="11"/>
        <rFont val="Arial MT"/>
        <family val="2"/>
      </rPr>
      <t>2.3</t>
    </r>
  </si>
  <si>
    <t>Lastro de concreto magro, aplicado em pisos ou radiers, espessura de 5 cm. (base das sapatas)</t>
  </si>
  <si>
    <t>área total das sapatas = 33,87 m³; área do fundo da caixa d'água = 2,76*4,52 = 12,47 m². TOTALIZANDO 46,34 m²</t>
  </si>
  <si>
    <r>
      <rPr>
        <sz val="11"/>
        <rFont val="Arial MT"/>
        <family val="2"/>
      </rPr>
      <t>2.4</t>
    </r>
  </si>
  <si>
    <t>Alvenaria de embasamento em tijolo cerâmico furado c/ argamassa cimento e areia 1:4</t>
  </si>
  <si>
    <t>Comprimento total das vigas = 143,30 m x largura do bloco cerâmico (0,20 m) x altura de 3 fiadas de tijolo deitado = (0,30 m) = 8,60 m³</t>
  </si>
  <si>
    <r>
      <rPr>
        <sz val="11"/>
        <rFont val="Arial MT"/>
        <family val="2"/>
      </rPr>
      <t>2.5</t>
    </r>
  </si>
  <si>
    <t>Forma plana para fundações, em compensado resinado 12mm, 07 usos</t>
  </si>
  <si>
    <t>Pelo projeto estrutural para sapatas, arranques e baldrames = 100,43 + 138,47 m² = 238,90 m²</t>
  </si>
  <si>
    <r>
      <rPr>
        <sz val="11"/>
        <rFont val="Arial MT"/>
        <family val="2"/>
      </rPr>
      <t>2.6</t>
    </r>
  </si>
  <si>
    <t>Armação de bloco, viga baldrame e sapata utilizando aço ca-60 de 5 mm - montagem.</t>
  </si>
  <si>
    <r>
      <rPr>
        <sz val="11"/>
        <rFont val="Arial MT"/>
        <family val="2"/>
      </rPr>
      <t>Kg</t>
    </r>
  </si>
  <si>
    <t>Pelo projeto estrutural para sapatas, arranques e baldrames = 36,20+152,6 = 188,80 kg</t>
  </si>
  <si>
    <r>
      <rPr>
        <sz val="11"/>
        <rFont val="Arial MT"/>
        <family val="2"/>
      </rPr>
      <t>2.7</t>
    </r>
  </si>
  <si>
    <t>Armação de bloco, viga baldrame ou sapata utilizando 7aço ca-50 de 6,3 mm - montagem</t>
  </si>
  <si>
    <t>Pelo projeto estrutural para sapatas, arranques e baldrames = 107,20+19 = 126,20 kg</t>
  </si>
  <si>
    <r>
      <rPr>
        <sz val="11"/>
        <rFont val="Arial MT"/>
        <family val="2"/>
      </rPr>
      <t>2.8</t>
    </r>
  </si>
  <si>
    <t>Armação de bloco, viga baldrame ou sapata utilizando aço ca-50 de 8 mm - montagem</t>
  </si>
  <si>
    <t>Pelo projeto estrutural para sapatas, arranques e baldrames = 228,40+271,40 = 499,80 kg</t>
  </si>
  <si>
    <r>
      <rPr>
        <sz val="11"/>
        <rFont val="Arial MT"/>
        <family val="2"/>
      </rPr>
      <t>2.9</t>
    </r>
  </si>
  <si>
    <t>Armação de bloco, viga baldrame ou sapata utilizando aço ca-50 de 10mm - montagem</t>
  </si>
  <si>
    <t>Pelo projeto estrutural para sapatas, arranques e baldrames = 286,10+33,20 = 319,30 kg</t>
  </si>
  <si>
    <r>
      <rPr>
        <sz val="11"/>
        <rFont val="Arial MT"/>
        <family val="2"/>
      </rPr>
      <t>2.10</t>
    </r>
  </si>
  <si>
    <t>Armação de bloco, viga baldrame ou sapata utilizando aço ca-50 de 12,5mm - montagem</t>
  </si>
  <si>
    <t xml:space="preserve">Pelo projeto estrutural para sapatas, arranques e baldrames = 11,10+6,40 = </t>
  </si>
  <si>
    <r>
      <rPr>
        <sz val="11"/>
        <rFont val="Arial MT"/>
        <family val="2"/>
      </rPr>
      <t>2.11</t>
    </r>
  </si>
  <si>
    <t>Armação de bloco, viga baldrame ou sapata utilizando aço ca-50 de 16 mm - montagem</t>
  </si>
  <si>
    <t>Pelo projeto estrutural para sapatas, arranques e baldrames = 10,10</t>
  </si>
  <si>
    <r>
      <rPr>
        <sz val="11"/>
        <rFont val="Arial MT"/>
        <family val="2"/>
      </rPr>
      <t>2.12</t>
    </r>
  </si>
  <si>
    <r>
      <rPr>
        <sz val="11"/>
        <rFont val="Arial MT"/>
        <family val="2"/>
      </rPr>
      <t>Concreto fck = 30mpa, traço 1:2,1:2,5 (cimento/ areia média/ brita 1)  - preparo mecânico com betoneira 400 l</t>
    </r>
  </si>
  <si>
    <t>Pelo projeto estrutural para sapatas, arranques e baldrames = 11,97+10,01 = 21,98 m³</t>
  </si>
  <si>
    <r>
      <rPr>
        <sz val="11"/>
        <rFont val="Arial MT"/>
        <family val="2"/>
      </rPr>
      <t>2.13</t>
    </r>
  </si>
  <si>
    <t>Lançamento com uso de baldes, adensamento e acabamento de concreto em estruturas</t>
  </si>
  <si>
    <t>Mesmo volume de concreto</t>
  </si>
  <si>
    <r>
      <rPr>
        <sz val="11"/>
        <rFont val="Arial MT"/>
        <family val="2"/>
      </rPr>
      <t>2.14</t>
    </r>
  </si>
  <si>
    <t>Impermeabilização de alicerce e viga baldrame com 2 demãos de tinta asfáltica tipo Neutrol da Vedacit ou similar, exceto argamassa impermeabilização</t>
  </si>
  <si>
    <t>Comprimento total das vigas = 143,30 m x (0,15+0,30+0,30) = 107,48 m²</t>
  </si>
  <si>
    <r>
      <rPr>
        <sz val="11"/>
        <rFont val="Arial MT"/>
        <family val="2"/>
      </rPr>
      <t>2.15</t>
    </r>
  </si>
  <si>
    <t>Impermeabilização de paredes com argamassa de 7cimento e areia, com aditivo impermeabilizante, e = 2cm</t>
  </si>
  <si>
    <r>
      <rPr>
        <sz val="11"/>
        <rFont val="Arial MT"/>
        <family val="2"/>
      </rPr>
      <t>2.16</t>
    </r>
  </si>
  <si>
    <t>Controle tecnológico de concreto c/ rompimento de corpo-de-prova à compressão</t>
  </si>
  <si>
    <t>3.0</t>
  </si>
  <si>
    <t>SUPERESTRUTURA</t>
  </si>
  <si>
    <r>
      <rPr>
        <sz val="11"/>
        <rFont val="Arial MT"/>
        <family val="2"/>
      </rPr>
      <t>3.1</t>
    </r>
  </si>
  <si>
    <t>Armação de pilar ou viga de uma estrutura convencional de concreto armado em uma edificação térrea ou sobrado utilizando aço ca-60 de 5,0 mm - montagem.</t>
  </si>
  <si>
    <r>
      <rPr>
        <sz val="11"/>
        <rFont val="Arial MT"/>
        <family val="2"/>
      </rPr>
      <t>3.2</t>
    </r>
  </si>
  <si>
    <r>
      <rPr>
        <sz val="11"/>
        <rFont val="Arial MT"/>
        <family val="2"/>
      </rPr>
      <t>Armação    de    pilar    ou    viga    de    uma    estrutura convencional  de  concreto  armado  em  uma  edificação térrea  ou  sobrado  utilizando  aço  ca-50  de  6,3  mm  -
montagem.</t>
    </r>
  </si>
  <si>
    <r>
      <rPr>
        <sz val="11"/>
        <rFont val="Arial MT"/>
        <family val="2"/>
      </rPr>
      <t>3.3</t>
    </r>
  </si>
  <si>
    <r>
      <rPr>
        <sz val="11"/>
        <rFont val="Arial MT"/>
        <family val="2"/>
      </rPr>
      <t>Armação    de    pilar    ou    viga    de    uma    estrutura convencional  de  concreto  armado  em  uma  edificação térrea  ou  sobrado  utilizando  aço  ca-50  de  8,0  mm  -
montagem.</t>
    </r>
  </si>
  <si>
    <r>
      <rPr>
        <sz val="11"/>
        <rFont val="Arial MT"/>
        <family val="2"/>
      </rPr>
      <t>3.4</t>
    </r>
  </si>
  <si>
    <r>
      <rPr>
        <sz val="11"/>
        <rFont val="Arial MT"/>
        <family val="2"/>
      </rPr>
      <t>Armação    de    pilar    ou    viga    de    uma    estrutura convencional  de  concreto  armado  em  uma  edificação térrea  ou  sobrado  utilizando  aço  ca-50  de  10,0  mm  -
montagem.</t>
    </r>
  </si>
  <si>
    <r>
      <rPr>
        <sz val="11"/>
        <rFont val="Arial MT"/>
        <family val="2"/>
      </rPr>
      <t>3.5</t>
    </r>
  </si>
  <si>
    <r>
      <rPr>
        <sz val="11"/>
        <rFont val="Arial MT"/>
        <family val="2"/>
      </rPr>
      <t>Armação    de    pilar    ou    viga    de    uma    estrutura convencional  de  concreto  armado  em  uma  edificação térrea  ou  sobrado  utilizando  aço  ca-50  de  12,5  mm  -
montagem.</t>
    </r>
  </si>
  <si>
    <r>
      <rPr>
        <sz val="11"/>
        <rFont val="Arial MT"/>
        <family val="2"/>
      </rPr>
      <t>3.6</t>
    </r>
  </si>
  <si>
    <r>
      <rPr>
        <sz val="11"/>
        <rFont val="Arial MT"/>
        <family val="2"/>
      </rPr>
      <t>Armação    de    pilar    ou    viga    de    uma    estrutura convencional  de  concreto  armado  em  um  edifício  de múltiplos pavimentos utilizando aço ca-50 de 16,0 mm -
montagem</t>
    </r>
  </si>
  <si>
    <r>
      <rPr>
        <sz val="11"/>
        <rFont val="Arial MT"/>
        <family val="2"/>
      </rPr>
      <t>3.7</t>
    </r>
  </si>
  <si>
    <r>
      <rPr>
        <sz val="11"/>
        <rFont val="Arial MT"/>
        <family val="2"/>
      </rPr>
      <t>Armação    de    pilar    ou    viga    de    uma    estrutura convencional  de  concreto  armado  em  um  edifício  de múltiplos pavimentos utilizando aço ca-50 de 20,0 mm -
montagem</t>
    </r>
  </si>
  <si>
    <r>
      <rPr>
        <sz val="11"/>
        <rFont val="Arial MT"/>
        <family val="2"/>
      </rPr>
      <t>3.8</t>
    </r>
  </si>
  <si>
    <t>Forma    plana    para    estruturas,    em    compensado plastificado de 12mm, 07 usos, inclusive escoramento - Revisada 07.2015</t>
  </si>
  <si>
    <r>
      <rPr>
        <sz val="11"/>
        <rFont val="Arial MT"/>
        <family val="2"/>
      </rPr>
      <t>3.9</t>
    </r>
  </si>
  <si>
    <r>
      <rPr>
        <sz val="11"/>
        <rFont val="Arial MT"/>
        <family val="2"/>
      </rPr>
      <t>Concreto  fck  =  30mpa,  traço  1:2,1:2,5  (cimento/  areia média/ brita 1) - preparo mecânico com betoneira 400 l</t>
    </r>
  </si>
  <si>
    <r>
      <rPr>
        <sz val="11"/>
        <rFont val="Arial MT"/>
        <family val="2"/>
      </rPr>
      <t>3.10</t>
    </r>
  </si>
  <si>
    <t>Lançamento   com   uso   de   baldes,   adensamento   e acabamento de concreto em estruturas.</t>
  </si>
  <si>
    <r>
      <rPr>
        <sz val="11"/>
        <rFont val="Arial MT"/>
        <family val="2"/>
      </rPr>
      <t>3.11</t>
    </r>
  </si>
  <si>
    <r>
      <rPr>
        <sz val="11"/>
        <rFont val="Arial MT"/>
        <family val="2"/>
      </rPr>
      <t>Laje  pré-moldada  unidirecional,  biapoiada,  para  piso, enchimento  em  cerâmica,  vigota  convencional,  altura total da laje (enchimento+capa) = (8+4) (fck = 30Mpa)</t>
    </r>
  </si>
  <si>
    <r>
      <rPr>
        <sz val="11"/>
        <rFont val="Arial MT"/>
        <family val="2"/>
      </rPr>
      <t>3.12</t>
    </r>
  </si>
  <si>
    <t>4.0</t>
  </si>
  <si>
    <r>
      <rPr>
        <sz val="11"/>
        <rFont val="Arial MT"/>
        <family val="2"/>
      </rPr>
      <t>4.1</t>
    </r>
  </si>
  <si>
    <t>Alvenaria de vedação de blocos cerâmicos furados na horizontal de 9x19x19 cm (espessura 9cm) de paredes com  área  líquida  maior  ou  igual  a  6m2  sem  vãos  e argamassa    de    assentamento    com    preparo    em betoneira</t>
  </si>
  <si>
    <r>
      <rPr>
        <sz val="11"/>
        <rFont val="Arial MT"/>
        <family val="2"/>
      </rPr>
      <t>4.2</t>
    </r>
  </si>
  <si>
    <r>
      <rPr>
        <sz val="11"/>
        <rFont val="Arial MT"/>
        <family val="2"/>
      </rPr>
      <t>Verga pré-moldada para portas com até 1,5m de vão.</t>
    </r>
  </si>
  <si>
    <r>
      <rPr>
        <sz val="11"/>
        <rFont val="Arial MT"/>
        <family val="2"/>
      </rPr>
      <t>m</t>
    </r>
  </si>
  <si>
    <r>
      <rPr>
        <sz val="11"/>
        <rFont val="Arial MT"/>
        <family val="2"/>
      </rPr>
      <t>4.3</t>
    </r>
  </si>
  <si>
    <r>
      <rPr>
        <sz val="11"/>
        <rFont val="Arial MT"/>
        <family val="2"/>
      </rPr>
      <t>Verga pré-moldada para portas com mais 1,5m de vão.</t>
    </r>
  </si>
  <si>
    <r>
      <rPr>
        <sz val="11"/>
        <rFont val="Arial MT"/>
        <family val="2"/>
      </rPr>
      <t>4.4</t>
    </r>
  </si>
  <si>
    <r>
      <rPr>
        <sz val="11"/>
        <rFont val="Arial MT"/>
        <family val="2"/>
      </rPr>
      <t>Verga pré-moldada para janelas com até 1,5 m de vão</t>
    </r>
  </si>
  <si>
    <r>
      <rPr>
        <sz val="11"/>
        <rFont val="Arial MT"/>
        <family val="2"/>
      </rPr>
      <t>4.5</t>
    </r>
  </si>
  <si>
    <t>Verga pré-moldada para janelas com mais de 1,5 m de vão</t>
  </si>
  <si>
    <r>
      <rPr>
        <sz val="11"/>
        <rFont val="Arial MT"/>
        <family val="2"/>
      </rPr>
      <t>4.6</t>
    </r>
  </si>
  <si>
    <t>Contraverga  pré-moldada  para  vãos  de  até  1,5  m  de comprimento</t>
  </si>
  <si>
    <r>
      <rPr>
        <sz val="11"/>
        <rFont val="Arial MT"/>
        <family val="2"/>
      </rPr>
      <t>4.7</t>
    </r>
  </si>
  <si>
    <t>Contraverga pré-moldada para vãos de mais de 1,5 m de comprimento</t>
  </si>
  <si>
    <t>5.0</t>
  </si>
  <si>
    <t>REVESTIMENTOS E PINTURA</t>
  </si>
  <si>
    <r>
      <rPr>
        <sz val="11"/>
        <rFont val="Arial MT"/>
        <family val="2"/>
      </rPr>
      <t>5.1</t>
    </r>
  </si>
  <si>
    <r>
      <rPr>
        <sz val="11"/>
        <rFont val="Arial MT"/>
        <family val="2"/>
      </rPr>
      <t>Chapisco aplicado em alvenaria (sem presença de vãos) e estruturas de concreto de fachada, com colher de pedreiro. argamassa traço 1:3 com preparo em
betoneira 400l.</t>
    </r>
  </si>
  <si>
    <r>
      <rPr>
        <sz val="11"/>
        <rFont val="Arial MT"/>
        <family val="2"/>
      </rPr>
      <t>5.2</t>
    </r>
  </si>
  <si>
    <t>Massa única espessura de 20mm, com execução de taliscas.</t>
  </si>
  <si>
    <r>
      <rPr>
        <sz val="11"/>
        <rFont val="Arial MT"/>
        <family val="2"/>
      </rPr>
      <t>5.3</t>
    </r>
  </si>
  <si>
    <t>Revestimento cerâmico para paredes internas com placas tipo esmaltada extra de dimensões 33x45 cm aplicadas em ambientes de área menor que 5 m² na altura inteira das paredes. [paredes de áreas molháveis e circulação]</t>
  </si>
  <si>
    <r>
      <rPr>
        <sz val="11"/>
        <rFont val="Arial MT"/>
        <family val="2"/>
      </rPr>
      <t>5.4</t>
    </r>
  </si>
  <si>
    <t>Aplicação de fundo selador acrílico em paredes, uma demão</t>
  </si>
  <si>
    <r>
      <rPr>
        <sz val="11"/>
        <rFont val="Arial MT"/>
        <family val="2"/>
      </rPr>
      <t>5.5</t>
    </r>
  </si>
  <si>
    <t>Emassamento de superfície, com aplicação de 02 demãos de massa acrílica, lixamento e retoques - ver 01</t>
  </si>
  <si>
    <r>
      <rPr>
        <sz val="11"/>
        <rFont val="Arial MT"/>
        <family val="2"/>
      </rPr>
      <t>5.6</t>
    </r>
  </si>
  <si>
    <t>Aplicação e lixamento de massa látex em paredes, duas demãos</t>
  </si>
  <si>
    <r>
      <rPr>
        <sz val="11"/>
        <rFont val="Arial MT"/>
        <family val="2"/>
      </rPr>
      <t>5.7</t>
    </r>
  </si>
  <si>
    <t>Pintura verniz em madeira, 2 demãos</t>
  </si>
  <si>
    <r>
      <rPr>
        <sz val="11"/>
        <rFont val="Arial MT"/>
        <family val="2"/>
      </rPr>
      <t>5.8</t>
    </r>
  </si>
  <si>
    <t>Pintura com tinta alquídica de fundo e acabamento (esmalte sintético grafite) pulverizada sobre perfil metálico executado em fábrica (por demão)</t>
  </si>
  <si>
    <r>
      <rPr>
        <sz val="11"/>
        <rFont val="Arial MT"/>
        <family val="2"/>
      </rPr>
      <t>5.9</t>
    </r>
  </si>
  <si>
    <t>Aplicação manual de pintura com tinta látex acrílica em teto, duas demãos.</t>
  </si>
  <si>
    <r>
      <rPr>
        <sz val="11"/>
        <rFont val="Arial MT"/>
        <family val="2"/>
      </rPr>
      <t>5.10</t>
    </r>
  </si>
  <si>
    <t>Aplicação manual de pintura com tinta látex acrílica em paredes, duas demãos.</t>
  </si>
  <si>
    <r>
      <rPr>
        <sz val="11"/>
        <rFont val="Arial MT"/>
        <family val="2"/>
      </rPr>
      <t>5.11</t>
    </r>
  </si>
  <si>
    <t>Aplicação manual de pintura com tinta látex pva em paredes, duas demãos</t>
  </si>
  <si>
    <t>6.0</t>
  </si>
  <si>
    <r>
      <rPr>
        <sz val="11"/>
        <rFont val="Arial MT"/>
        <family val="2"/>
      </rPr>
      <t>6.1</t>
    </r>
  </si>
  <si>
    <t>Trama de madeira composta por terças para telhados de até 2 águas para telha estrutural de fibrocimento, incluso transporte vertical</t>
  </si>
  <si>
    <r>
      <rPr>
        <sz val="11"/>
        <rFont val="Arial MT"/>
        <family val="2"/>
      </rPr>
      <t>6.2</t>
    </r>
  </si>
  <si>
    <t>Telhamento com telha ondulada de fibrocimento e = 6 mm, com recobrimento lateral de 1/4 de onda para telhado com inclinação igual ou maior que 10°, com até 2 águas, incluso içamento.</t>
  </si>
  <si>
    <r>
      <rPr>
        <sz val="11"/>
        <rFont val="Arial MT"/>
        <family val="2"/>
      </rPr>
      <t>6.3</t>
    </r>
  </si>
  <si>
    <t>Rufo em fibrocimento para telha ondulada e = 6 mm, aba de 26 cm, incluso transporte vertical, exceto contrarrufo</t>
  </si>
  <si>
    <r>
      <rPr>
        <sz val="11"/>
        <rFont val="Arial MT"/>
        <family val="2"/>
      </rPr>
      <t>6.4</t>
    </r>
  </si>
  <si>
    <t>Calha em chapa de aço galvanizado número 24, desenvolvimento de 100 cm, incluso transporte vertical. af_07/2019</t>
  </si>
  <si>
    <t>7.0</t>
  </si>
  <si>
    <t>PAVIMENTAÇÃO E ÁREA EXTERNA</t>
  </si>
  <si>
    <r>
      <rPr>
        <sz val="11"/>
        <rFont val="Arial MT"/>
        <family val="2"/>
      </rPr>
      <t>7.1</t>
    </r>
  </si>
  <si>
    <t>Area externa</t>
  </si>
  <si>
    <r>
      <rPr>
        <sz val="11"/>
        <rFont val="Arial MT"/>
        <family val="2"/>
      </rPr>
      <t>7.1.1</t>
    </r>
  </si>
  <si>
    <r>
      <rPr>
        <sz val="11"/>
        <rFont val="Arial MT"/>
        <family val="2"/>
      </rPr>
      <t>Execução de passeio em piso intertravado, com bloco retangular cor natural de 20 x 10 cm, espessura 6 cm.</t>
    </r>
  </si>
  <si>
    <r>
      <rPr>
        <sz val="11"/>
        <rFont val="Arial MT"/>
        <family val="2"/>
      </rPr>
      <t>7.1.2</t>
    </r>
  </si>
  <si>
    <r>
      <rPr>
        <sz val="11"/>
        <rFont val="Arial MT"/>
        <family val="2"/>
      </rPr>
      <t>Plantio de grama em placas</t>
    </r>
  </si>
  <si>
    <r>
      <rPr>
        <sz val="11"/>
        <rFont val="Arial MT"/>
        <family val="2"/>
      </rPr>
      <t>7.1.3</t>
    </r>
  </si>
  <si>
    <r>
      <rPr>
        <sz val="11"/>
        <rFont val="Arial MT"/>
        <family val="2"/>
      </rPr>
      <t>Fornecimento    e    instalação    de    tela    aço    soldada nervurada  CA-60,  Q-92,  malha  15x15cm,  ferro  4.2mm
(1.48 kg/m2), painel 2,45x6,0m</t>
    </r>
  </si>
  <si>
    <r>
      <rPr>
        <sz val="11"/>
        <rFont val="Arial MT"/>
        <family val="2"/>
      </rPr>
      <t>7.1.4</t>
    </r>
  </si>
  <si>
    <t>Piso em concreto 20 mpa preparo mecânico, espessura 7cm</t>
  </si>
  <si>
    <r>
      <rPr>
        <sz val="11"/>
        <rFont val="Arial MT"/>
        <family val="2"/>
      </rPr>
      <t>7.1.5</t>
    </r>
  </si>
  <si>
    <r>
      <rPr>
        <sz val="11"/>
        <rFont val="Arial MT"/>
        <family val="2"/>
      </rPr>
      <t>Contrapiso em  argamassa traço 1:4 (cimento  e areia), preparo  mecânico  com  betoneira  400  l,  aplicado  em áreas secas sobre laje, aderido, espessura 3cm</t>
    </r>
  </si>
  <si>
    <r>
      <rPr>
        <sz val="11"/>
        <rFont val="Arial MT"/>
        <family val="2"/>
      </rPr>
      <t>7.1.6</t>
    </r>
  </si>
  <si>
    <r>
      <rPr>
        <sz val="11"/>
        <rFont val="Arial MT"/>
        <family val="2"/>
      </rPr>
      <t>Revestimento  cerâmico  para  piso  ou  parede,  30  x  90 cm,   imitação   madeira   antiderrapante,   aplicado   com argamassa   industrializada   ac-i,   rejuntado,   exclusive
regularização de base ou emboço</t>
    </r>
  </si>
  <si>
    <r>
      <rPr>
        <sz val="11"/>
        <rFont val="Arial MT"/>
        <family val="2"/>
      </rPr>
      <t>7.1.7</t>
    </r>
  </si>
  <si>
    <r>
      <rPr>
        <sz val="11"/>
        <rFont val="Arial MT"/>
        <family val="2"/>
      </rPr>
      <t>Alvenaria de embasamento de pedra argamassada</t>
    </r>
  </si>
  <si>
    <r>
      <rPr>
        <sz val="11"/>
        <rFont val="Arial MT"/>
        <family val="2"/>
      </rPr>
      <t>7.1.8</t>
    </r>
  </si>
  <si>
    <r>
      <rPr>
        <sz val="11"/>
        <rFont val="Arial MT"/>
        <family val="2"/>
      </rPr>
      <t>Alvenaria tijolo refratário (5,1 x 11,4 x 23 cm), aparente,
esp=0.114m, executada com argamassa industrializada ac-ii, c/ junta de 1,0cm - r1</t>
    </r>
  </si>
  <si>
    <r>
      <rPr>
        <sz val="11"/>
        <rFont val="Arial MT"/>
        <family val="2"/>
      </rPr>
      <t>7.1.9</t>
    </r>
  </si>
  <si>
    <r>
      <rPr>
        <sz val="11"/>
        <rFont val="Arial MT"/>
        <family val="2"/>
      </rPr>
      <t>Tampo pré-moldado em concreto para bancos (e=5cm)</t>
    </r>
  </si>
  <si>
    <r>
      <rPr>
        <sz val="11"/>
        <rFont val="Arial MT"/>
        <family val="2"/>
      </rPr>
      <t>7.1.10</t>
    </r>
    <r>
      <rPr>
        <sz val="11"/>
        <color theme="1"/>
        <rFont val="Aptos Narrow"/>
        <family val="2"/>
        <scheme val="minor"/>
      </rPr>
      <t/>
    </r>
  </si>
  <si>
    <r>
      <rPr>
        <sz val="11"/>
        <rFont val="Arial MT"/>
        <family val="2"/>
      </rPr>
      <t>Execução  de  pavimento  em  piso   intertravado,   com
bloco pisograma de 35 x 25 cm, espessura 6 cm</t>
    </r>
  </si>
  <si>
    <t>7.2</t>
  </si>
  <si>
    <t>Area Interna</t>
  </si>
  <si>
    <r>
      <rPr>
        <sz val="11"/>
        <rFont val="Arial MT"/>
        <family val="2"/>
      </rPr>
      <t>7.2.1</t>
    </r>
  </si>
  <si>
    <t>Lastro  com  material  granular,  aplicado  em  pisos  ou lajes sobre solo, espessura de *5 cm*</t>
  </si>
  <si>
    <r>
      <rPr>
        <sz val="11"/>
        <rFont val="Arial MT"/>
        <family val="2"/>
      </rPr>
      <t>7.2.2</t>
    </r>
  </si>
  <si>
    <t>Lastro  de  concreto  magro,  aplicado  em  pisos,  lajes sobre solo ou radiers, espessura de 5 cm</t>
  </si>
  <si>
    <r>
      <rPr>
        <sz val="11"/>
        <rFont val="Arial MT"/>
        <family val="2"/>
      </rPr>
      <t>7.2.3</t>
    </r>
  </si>
  <si>
    <t>Fornecimento    e    instalação    de    tela    aço    soldada nervurada  CA-60,  Q-92,  malha  15x15cm,  ferro  4.2mm (1.48 kg/m2), painel 2,45x6,0m</t>
  </si>
  <si>
    <r>
      <rPr>
        <sz val="11"/>
        <rFont val="Arial MT"/>
        <family val="2"/>
      </rPr>
      <t>7.2.4</t>
    </r>
  </si>
  <si>
    <r>
      <rPr>
        <sz val="11"/>
        <rFont val="Arial MT"/>
        <family val="2"/>
      </rPr>
      <t>Contrapiso em  argamassa traço 1:4 (cimento  e areia), preparo  mecânico  com  betoneira  400  l,  aplicado  em áreas secas sobre laje, aderido, espessura 2cm</t>
    </r>
  </si>
  <si>
    <r>
      <rPr>
        <sz val="11"/>
        <rFont val="Arial MT"/>
        <family val="2"/>
      </rPr>
      <t>7.2.5</t>
    </r>
  </si>
  <si>
    <r>
      <rPr>
        <sz val="11"/>
        <rFont val="Arial MT"/>
        <family val="2"/>
      </rPr>
      <t>Revestimento cerâmico para piso com placas tipo esmaltada extra de dimensões 45x45 cm aplicada em ambientes de área entre 5 m2 e 10 m2. af_06/2014</t>
    </r>
  </si>
  <si>
    <r>
      <rPr>
        <sz val="11"/>
        <rFont val="Arial MT"/>
        <family val="2"/>
      </rPr>
      <t>7.2.6</t>
    </r>
  </si>
  <si>
    <t>Rodapé cerâmico de 7cm de altura com placas tipo esmaltada extra de dimensões 45x45cm</t>
  </si>
  <si>
    <t>8.0</t>
  </si>
  <si>
    <t>INSTALAÇÕES HIDRÁULICAS / SANITÁRIAS</t>
  </si>
  <si>
    <r>
      <rPr>
        <sz val="11"/>
        <rFont val="Arial MT"/>
        <family val="2"/>
      </rPr>
      <t>8.1</t>
    </r>
  </si>
  <si>
    <r>
      <rPr>
        <sz val="11"/>
        <rFont val="Arial MT"/>
        <family val="2"/>
      </rPr>
      <t>Caixa de gordura dupla (capacidade: 126 l), retangular, em alvenaria com blocos de concreto, dimensões internas = 0,4x0,7 m, altura interna = 0,8 m.</t>
    </r>
  </si>
  <si>
    <r>
      <rPr>
        <sz val="11"/>
        <rFont val="Arial MT"/>
        <family val="2"/>
      </rPr>
      <t>8.2</t>
    </r>
  </si>
  <si>
    <r>
      <rPr>
        <sz val="11"/>
        <rFont val="Arial MT"/>
        <family val="2"/>
      </rPr>
      <t>Caixa d´água em polietileno, 1000 litros, com
acessórios</t>
    </r>
  </si>
  <si>
    <r>
      <rPr>
        <sz val="11"/>
        <rFont val="Arial MT"/>
        <family val="2"/>
      </rPr>
      <t>8.3</t>
    </r>
  </si>
  <si>
    <t>Caixa sifonada quadrada, com sete entradas e uma saida, d = 150 x 185 x 75mm, ref. nº40, acabamento branco</t>
  </si>
  <si>
    <r>
      <rPr>
        <sz val="11"/>
        <rFont val="Arial MT"/>
        <family val="2"/>
      </rPr>
      <t>8.4</t>
    </r>
  </si>
  <si>
    <t>Ralo sifonado, pvc, dn 100 x 40 mm, junta soldável, fornecido e instalado em ramal de descarga ou em ramal de esgoto sanitário</t>
  </si>
  <si>
    <r>
      <rPr>
        <sz val="11"/>
        <rFont val="Arial MT"/>
        <family val="2"/>
      </rPr>
      <t>8.5</t>
    </r>
  </si>
  <si>
    <t>Bucha de redução longa, pvc, serie r, água pluvial, dn 50 x 40 mm, junta elástica, fornecido e instalado em ramal de encaminhamento</t>
  </si>
  <si>
    <r>
      <rPr>
        <sz val="11"/>
        <rFont val="Arial MT"/>
        <family val="2"/>
      </rPr>
      <t>8.6</t>
    </r>
  </si>
  <si>
    <t>Joelho 45 graus, pvc, serie normal, esgoto predial, dn 40 mm, junta soldável, fornecido e instalado em ramal de descarga ou ramal de esgoto sanitário</t>
  </si>
  <si>
    <r>
      <rPr>
        <sz val="11"/>
        <rFont val="Arial MT"/>
        <family val="2"/>
      </rPr>
      <t>8.7</t>
    </r>
  </si>
  <si>
    <t>Joelho 45 graus, pvc, serie normal, esgoto predial, dn 50 mm, junta elástica, fornecido e instalado em prumada de esgoto sanitário ou ventilação</t>
  </si>
  <si>
    <r>
      <rPr>
        <sz val="11"/>
        <rFont val="Arial MT"/>
        <family val="2"/>
      </rPr>
      <t>8.8</t>
    </r>
  </si>
  <si>
    <t>Joelho 45 graus, pvc, serie normal, esgoto predial, dn 75 mm, junta elástica, fornecido e instalado em prumada de esgoto sanitário ou ventilação</t>
  </si>
  <si>
    <r>
      <rPr>
        <sz val="11"/>
        <rFont val="Arial MT"/>
        <family val="2"/>
      </rPr>
      <t>8.9</t>
    </r>
  </si>
  <si>
    <t>Joelho 45 graus, pvc, serie normal, esgoto predial, dn 100 mm, junta elástica, fornecido e instalado em prumada de esgoto sanitário ou ventilação</t>
  </si>
  <si>
    <r>
      <rPr>
        <sz val="11"/>
        <rFont val="Arial MT"/>
        <family val="2"/>
      </rPr>
      <t>8.10</t>
    </r>
  </si>
  <si>
    <t>Joelho 90 graus, pvc, serie normal, esgoto predial, dn 40 mm, junta soldável, fornecido e instalado em ramal de descarga ou ramal de esgoto sanitário</t>
  </si>
  <si>
    <r>
      <rPr>
        <sz val="11"/>
        <rFont val="Arial MT"/>
        <family val="2"/>
      </rPr>
      <t>8.11</t>
    </r>
  </si>
  <si>
    <t>Joelho 90 graus, pvc, serie normal, esgoto predial, dn 50 mm, junta elástica, fornecido e instalado em prumada de esgoto sanitário ou ventilação</t>
  </si>
  <si>
    <r>
      <rPr>
        <sz val="11"/>
        <rFont val="Arial MT"/>
        <family val="2"/>
      </rPr>
      <t>8.12</t>
    </r>
  </si>
  <si>
    <t>Joelho 90 graus, pvc, serie normal, esgoto predial, dn 75 mm, junta elástica, fornecido e instalado em prumada de esgoto sanitário ou ventilação</t>
  </si>
  <si>
    <r>
      <rPr>
        <sz val="11"/>
        <rFont val="Arial MT"/>
        <family val="2"/>
      </rPr>
      <t>8.13</t>
    </r>
  </si>
  <si>
    <t>Joelho 90 graus, pvc, serie normal, esgoto predial, dn 100 mm, junta elástica, fornecido e instalado em ramal de descarga ou ramal de esgoto sanitário</t>
  </si>
  <si>
    <r>
      <rPr>
        <sz val="11"/>
        <rFont val="Arial MT"/>
        <family val="2"/>
      </rPr>
      <t>8.14</t>
    </r>
  </si>
  <si>
    <r>
      <rPr>
        <sz val="11"/>
        <rFont val="Arial MT"/>
        <family val="2"/>
      </rPr>
      <t>Junção simples, pvc, serie normal, esgoto predial, dn 50 x 50 mm, junta elástica, fornecido e instalado em ramal de descarga ou ramal de esgoto sanitário</t>
    </r>
  </si>
  <si>
    <r>
      <rPr>
        <sz val="11"/>
        <rFont val="Arial MT"/>
        <family val="2"/>
      </rPr>
      <t>8.15</t>
    </r>
  </si>
  <si>
    <t>Junção simples de redução pvc p/esgoto 75x50mm (3"x2")</t>
  </si>
  <si>
    <r>
      <rPr>
        <sz val="11"/>
        <rFont val="Arial MT"/>
        <family val="2"/>
      </rPr>
      <t>8.16</t>
    </r>
  </si>
  <si>
    <r>
      <rPr>
        <sz val="11"/>
        <rFont val="Arial MT"/>
        <family val="2"/>
      </rPr>
      <t>Junção simples, pvc, serie normal, esgoto predial, dn 75 x 75 mm, junta elástica, fornecido e instalado em prumada de esgoto sanitário ou ventilação</t>
    </r>
  </si>
  <si>
    <r>
      <rPr>
        <sz val="11"/>
        <rFont val="Arial MT"/>
        <family val="2"/>
      </rPr>
      <t>8.17</t>
    </r>
  </si>
  <si>
    <t>Juncao simples, pvc, dn 100 x 50 mm, serie normal para esgoto predial</t>
  </si>
  <si>
    <r>
      <rPr>
        <sz val="11"/>
        <rFont val="Arial MT"/>
        <family val="2"/>
      </rPr>
      <t>8.18</t>
    </r>
  </si>
  <si>
    <r>
      <rPr>
        <sz val="11"/>
        <rFont val="Arial MT"/>
        <family val="2"/>
      </rPr>
      <t>Junção simples, pvc, serie normal, esgoto predial, dn 100 x 100 mm, junta elástica, fornecido e instalado em ramal de descarga ou ramal de esgoto sanitário</t>
    </r>
  </si>
  <si>
    <r>
      <rPr>
        <sz val="11"/>
        <rFont val="Arial MT"/>
        <family val="2"/>
      </rPr>
      <t>8.19</t>
    </r>
  </si>
  <si>
    <t>Luva simples, pvc, serie normal, esgoto predial, dn 50 mm, junta elástica, fornecido e instalado em prumada de esgoto sanitário ou ventilação</t>
  </si>
  <si>
    <r>
      <rPr>
        <sz val="11"/>
        <rFont val="Arial MT"/>
        <family val="2"/>
      </rPr>
      <t>8.20</t>
    </r>
  </si>
  <si>
    <t>Luva simples, pvc, serie normal, esgoto predial, dn 75 mm, junta elástica, fornecido e instalado em prumada de esgoto sanitário ou ventilação</t>
  </si>
  <si>
    <r>
      <rPr>
        <sz val="11"/>
        <rFont val="Arial MT"/>
        <family val="2"/>
      </rPr>
      <t>8.21</t>
    </r>
  </si>
  <si>
    <t>Luva simples, pvc, serie normal, esgoto predial, dn 100 mm, junta elástica, fornecido e instalado em prumada de esgoto sanitário ou ventilação</t>
  </si>
  <si>
    <r>
      <rPr>
        <sz val="11"/>
        <rFont val="Arial MT"/>
        <family val="2"/>
      </rPr>
      <t>8.22</t>
    </r>
  </si>
  <si>
    <t>Plug em pvc rígido c/ anéis, para esgoto primário, diâm =100mm</t>
  </si>
  <si>
    <r>
      <rPr>
        <sz val="11"/>
        <rFont val="Arial MT"/>
        <family val="2"/>
      </rPr>
      <t>8.23</t>
    </r>
  </si>
  <si>
    <t>Redução excentrica em pvc rígido soldável, para esgoto primário, diâm = 75 x 50mm</t>
  </si>
  <si>
    <r>
      <rPr>
        <sz val="11"/>
        <rFont val="Arial MT"/>
        <family val="2"/>
      </rPr>
      <t>8.24</t>
    </r>
  </si>
  <si>
    <t>Redução excentrica em pvc rígido soldável, para esgoto primário, diâm = 100 x 50mm</t>
  </si>
  <si>
    <r>
      <rPr>
        <sz val="11"/>
        <rFont val="Arial MT"/>
        <family val="2"/>
      </rPr>
      <t>8.25</t>
    </r>
  </si>
  <si>
    <t>Te, pvc, serie normal, esgoto predial, dn 50 x 50 mm, junta elástica, fornecido e instalado em prumada de esgoto sanitário ou ventilação</t>
  </si>
  <si>
    <r>
      <rPr>
        <sz val="11"/>
        <rFont val="Arial MT"/>
        <family val="2"/>
      </rPr>
      <t>8.26</t>
    </r>
  </si>
  <si>
    <t>Tê sanitário em pvc rígido c/ anéis, para esgoto primário, diâm =100 x 50mm</t>
  </si>
  <si>
    <r>
      <rPr>
        <sz val="11"/>
        <rFont val="Arial MT"/>
        <family val="2"/>
      </rPr>
      <t>8.27</t>
    </r>
  </si>
  <si>
    <t>Tê sanitário em pvc rígido c/ anéis, para esgoto primário, diâm =100 x 75mm</t>
  </si>
  <si>
    <r>
      <rPr>
        <sz val="11"/>
        <rFont val="Arial MT"/>
        <family val="2"/>
      </rPr>
      <t>8.28</t>
    </r>
  </si>
  <si>
    <t>Te, pvc, serie normal, esgoto predial, dn 100 x 100 mm, junta elástica, fornecido e instalado em ramal de descarga ou ramal de esgoto sanitário</t>
  </si>
  <si>
    <r>
      <rPr>
        <sz val="11"/>
        <rFont val="Arial MT"/>
        <family val="2"/>
      </rPr>
      <t>8.29</t>
    </r>
  </si>
  <si>
    <t>Tubo pvc, serie normal, esgoto predial, dn 40 mm, fornecido e instalado em ramal de descarga ou ramal de esgoto sanitário</t>
  </si>
  <si>
    <r>
      <rPr>
        <sz val="11"/>
        <rFont val="Arial MT"/>
        <family val="2"/>
      </rPr>
      <t>8.30</t>
    </r>
  </si>
  <si>
    <t>Tubo pvc, serie normal, esgoto predial, dn 50 mm, fornecido e instalado em prumada de esgoto sanitário ou ventilação</t>
  </si>
  <si>
    <r>
      <rPr>
        <sz val="11"/>
        <rFont val="Arial MT"/>
        <family val="2"/>
      </rPr>
      <t>8.31</t>
    </r>
  </si>
  <si>
    <t>Tubo pvc, serie normal, esgoto predial, dn 75 mm, fornecido e instalado em prumada de esgoto sanitário ou ventilação</t>
  </si>
  <si>
    <r>
      <rPr>
        <sz val="11"/>
        <rFont val="Arial MT"/>
        <family val="2"/>
      </rPr>
      <t>8.32</t>
    </r>
  </si>
  <si>
    <t>Tubo pvc, serie normal, esgoto predial, dn 100 mm, fornecido e instalado em prumada de esgoto sanitário ou ventilação</t>
  </si>
  <si>
    <r>
      <rPr>
        <sz val="11"/>
        <rFont val="Arial MT"/>
        <family val="2"/>
      </rPr>
      <t>8.33</t>
    </r>
  </si>
  <si>
    <t>Tubo, pvc, soldável, dn 25mm, instalado em ramal de distribuição de água - fornecimento e instalação</t>
  </si>
  <si>
    <r>
      <rPr>
        <sz val="11"/>
        <rFont val="Arial MT"/>
        <family val="2"/>
      </rPr>
      <t>8.34</t>
    </r>
  </si>
  <si>
    <t>Tubo, pvc, soldável, dn 50mm, instalado em prumada de água - fornecimento e instalação</t>
  </si>
  <si>
    <r>
      <rPr>
        <sz val="11"/>
        <rFont val="Arial MT"/>
        <family val="2"/>
      </rPr>
      <t>8.35</t>
    </r>
  </si>
  <si>
    <r>
      <rPr>
        <sz val="11"/>
        <rFont val="Arial MT"/>
        <family val="2"/>
      </rPr>
      <t>Registro de gaveta bruto, latão, roscável, 1 1/2</t>
    </r>
    <r>
      <rPr>
        <sz val="11"/>
        <rFont val="Microsoft Sans Serif"/>
        <family val="2"/>
      </rPr>
      <t xml:space="preserve"> </t>
    </r>
    <r>
      <rPr>
        <sz val="11"/>
        <rFont val="Arial MT"/>
        <family val="2"/>
      </rPr>
      <t xml:space="preserve">, instalado em reservação de água de edificação que possua reservatório de fibra/fibrocimento </t>
    </r>
    <r>
      <rPr>
        <sz val="11"/>
        <rFont val="Microsoft Sans Serif"/>
        <family val="2"/>
      </rPr>
      <t xml:space="preserve"> </t>
    </r>
    <r>
      <rPr>
        <sz val="11"/>
        <rFont val="Arial MT"/>
        <family val="2"/>
      </rPr>
      <t>fornecimento e instalação</t>
    </r>
  </si>
  <si>
    <r>
      <rPr>
        <sz val="11"/>
        <rFont val="Arial MT"/>
        <family val="2"/>
      </rPr>
      <t>8.36</t>
    </r>
  </si>
  <si>
    <t>Registro de gaveta bruto, latão, roscável, 3/4", fornecido e instalado em ramal de água</t>
  </si>
  <si>
    <r>
      <rPr>
        <sz val="11"/>
        <rFont val="Arial MT"/>
        <family val="2"/>
      </rPr>
      <t>8.37</t>
    </r>
  </si>
  <si>
    <t>Registro de pressão bruto, latão,  roscável, 3/4, fornecido e instalado em ramal de água</t>
  </si>
  <si>
    <r>
      <rPr>
        <sz val="11"/>
        <rFont val="Arial MT"/>
        <family val="2"/>
      </rPr>
      <t>8.38</t>
    </r>
  </si>
  <si>
    <t>Bucha de reducao de pvc, soldavel, longa, com 50 x 25 mm, para agua fria predial</t>
  </si>
  <si>
    <r>
      <rPr>
        <sz val="11"/>
        <rFont val="Arial MT"/>
        <family val="2"/>
      </rPr>
      <t>8.39</t>
    </r>
  </si>
  <si>
    <t>Joelho 90 graus, pvc, soldável, dn 25mm, instalado em prumada de água - fornecimento e instalação</t>
  </si>
  <si>
    <r>
      <rPr>
        <sz val="11"/>
        <rFont val="Arial MT"/>
        <family val="2"/>
      </rPr>
      <t>8.40</t>
    </r>
  </si>
  <si>
    <t>Joelho 90 graus, pvc, soldável, dn 50mm, instalado em prumada de água - fornecimento e instalação</t>
  </si>
  <si>
    <r>
      <rPr>
        <sz val="11"/>
        <rFont val="Arial MT"/>
        <family val="2"/>
      </rPr>
      <t>8.41</t>
    </r>
  </si>
  <si>
    <r>
      <rPr>
        <sz val="11"/>
        <rFont val="Arial MT"/>
        <family val="2"/>
      </rPr>
      <t>Joelho 90 graus com bucha de latão, pvc, soldável, dn 25mm, x 3/4</t>
    </r>
    <r>
      <rPr>
        <sz val="11"/>
        <rFont val="Microsoft Sans Serif"/>
        <family val="2"/>
      </rPr>
      <t xml:space="preserve"> </t>
    </r>
    <r>
      <rPr>
        <sz val="11"/>
        <rFont val="Arial MT"/>
        <family val="2"/>
      </rPr>
      <t>instalado em ramal ou sub-ramal de água - fornecimento e instalação</t>
    </r>
  </si>
  <si>
    <r>
      <rPr>
        <sz val="11"/>
        <rFont val="Arial MT"/>
        <family val="2"/>
      </rPr>
      <t>8.42</t>
    </r>
  </si>
  <si>
    <t>Tê de redução, pvc, soldável, dn 50mm x 25mm, instalado em prumada de água - fornecimento e instalação</t>
  </si>
  <si>
    <r>
      <rPr>
        <sz val="11"/>
        <rFont val="Arial MT"/>
        <family val="2"/>
      </rPr>
      <t>8.43</t>
    </r>
  </si>
  <si>
    <t>Te, pvc, soldável, dn 25mm, instalado em ramal de distribuição de água - fornecimento e instalação</t>
  </si>
  <si>
    <r>
      <rPr>
        <sz val="11"/>
        <rFont val="Arial MT"/>
        <family val="2"/>
      </rPr>
      <t>8.44</t>
    </r>
  </si>
  <si>
    <t>Te, pvc, soldável, dn 50mm, instalado em prumada de água - fornecimento e instalação</t>
  </si>
  <si>
    <r>
      <rPr>
        <sz val="11"/>
        <rFont val="Arial MT"/>
        <family val="2"/>
      </rPr>
      <t>8.45</t>
    </r>
  </si>
  <si>
    <r>
      <rPr>
        <sz val="11"/>
        <rFont val="Arial MT"/>
        <family val="2"/>
      </rPr>
      <t>Tê com bucha de latão na bolsa central, pvc, soldável, dn 25mm x 3/4</t>
    </r>
    <r>
      <rPr>
        <sz val="11"/>
        <rFont val="Microsoft Sans Serif"/>
        <family val="2"/>
      </rPr>
      <t xml:space="preserve"> </t>
    </r>
    <r>
      <rPr>
        <sz val="11"/>
        <rFont val="Arial MT"/>
        <family val="2"/>
      </rPr>
      <t>, instalado em ramal ou sub-ramal de água - fornecimento e instalação</t>
    </r>
  </si>
  <si>
    <r>
      <rPr>
        <sz val="11"/>
        <rFont val="Arial MT"/>
        <family val="2"/>
      </rPr>
      <t>8.46</t>
    </r>
  </si>
  <si>
    <t>Vaso sanitário sifonado com caixa acoplada louça branca, incluso engate flexível em plástico branco, 1/2 x 40cm - fornecimento e instalação</t>
  </si>
  <si>
    <r>
      <rPr>
        <sz val="11"/>
        <rFont val="Arial MT"/>
        <family val="2"/>
      </rPr>
      <t>8.47</t>
    </r>
  </si>
  <si>
    <t>Vaso sanitario sifonado convencional para pcd sem furo frontal com louça branca sem assento, incluso conjunto de ligação para bacia sanitária ajustável - fornecimento e instalação</t>
  </si>
  <si>
    <r>
      <rPr>
        <sz val="11"/>
        <rFont val="Arial MT"/>
        <family val="2"/>
      </rPr>
      <t>8.48</t>
    </r>
  </si>
  <si>
    <t>Ducha higienica plastica com registro metalico 1/2 "</t>
  </si>
  <si>
    <r>
      <rPr>
        <sz val="11"/>
        <rFont val="Arial MT"/>
        <family val="2"/>
      </rPr>
      <t>8.49</t>
    </r>
  </si>
  <si>
    <t>Mictório sifonado louça branca padrão médio fornecimento e instalação.</t>
  </si>
  <si>
    <r>
      <rPr>
        <sz val="11"/>
        <rFont val="Arial MT"/>
        <family val="2"/>
      </rPr>
      <t>8.50</t>
    </r>
  </si>
  <si>
    <r>
      <rPr>
        <sz val="11"/>
        <rFont val="Arial MT"/>
        <family val="2"/>
      </rPr>
      <t>Torneira de boia, roscável, 1,</t>
    </r>
    <r>
      <rPr>
        <sz val="11"/>
        <rFont val="Microsoft Sans Serif"/>
        <family val="2"/>
      </rPr>
      <t xml:space="preserve">  </t>
    </r>
    <r>
      <rPr>
        <sz val="11"/>
        <rFont val="Arial MT"/>
        <family val="2"/>
      </rPr>
      <t>fornecida e instalada em reservação de água</t>
    </r>
  </si>
  <si>
    <r>
      <rPr>
        <sz val="11"/>
        <rFont val="Arial MT"/>
        <family val="2"/>
      </rPr>
      <t>8.51</t>
    </r>
  </si>
  <si>
    <t>Torneira plastica para tanque 1/2 " ou 3/4 " com bico para mangueira</t>
  </si>
  <si>
    <r>
      <rPr>
        <sz val="11"/>
        <rFont val="Arial MT"/>
        <family val="2"/>
      </rPr>
      <t>8.52</t>
    </r>
  </si>
  <si>
    <t>Hidrômetro dn 25 (¾ ), 5,0 m³/h fornecimento e instalação</t>
  </si>
  <si>
    <r>
      <rPr>
        <sz val="11"/>
        <rFont val="Arial MT"/>
        <family val="2"/>
      </rPr>
      <t>8.53</t>
    </r>
  </si>
  <si>
    <t>Kit cavalete para medição de água - entrada principal, em pvc soldável dn 25 (¾")   fornecimento e instalação (exclusive hidrômetro)</t>
  </si>
  <si>
    <r>
      <rPr>
        <sz val="11"/>
        <rFont val="Arial MT"/>
        <family val="2"/>
      </rPr>
      <t>8.54</t>
    </r>
  </si>
  <si>
    <t>Bancada em granito , e=2cm</t>
  </si>
  <si>
    <r>
      <rPr>
        <sz val="11"/>
        <rFont val="Arial MT"/>
        <family val="2"/>
      </rPr>
      <t>8.55</t>
    </r>
  </si>
  <si>
    <t>Cuba de embutir de aço inoxidável média, incluso válvula tipo americana em metal cromado e sifão flexível em pvc - fornecimento e instalação</t>
  </si>
  <si>
    <r>
      <rPr>
        <sz val="11"/>
        <rFont val="Arial MT"/>
        <family val="2"/>
      </rPr>
      <t>8.56</t>
    </r>
  </si>
  <si>
    <t>Cuba de louça de embutir (oval ou circular) inclusive sifão plástico, válvula plástica para pia e engate plástico</t>
  </si>
  <si>
    <r>
      <rPr>
        <sz val="11"/>
        <rFont val="Arial MT"/>
        <family val="2"/>
      </rPr>
      <t>8.57</t>
    </r>
  </si>
  <si>
    <t>Kit de acessorios para banheiro em metal cromado, 5 pecas, incluso fixação</t>
  </si>
  <si>
    <r>
      <rPr>
        <sz val="11"/>
        <rFont val="Arial MT"/>
        <family val="2"/>
      </rPr>
      <t>8.58</t>
    </r>
  </si>
  <si>
    <t>Papeleira de parede em metal cromado sem tampa, incluso fixação</t>
  </si>
  <si>
    <r>
      <rPr>
        <sz val="11"/>
        <rFont val="Arial MT"/>
        <family val="2"/>
      </rPr>
      <t>8.59</t>
    </r>
  </si>
  <si>
    <r>
      <rPr>
        <sz val="11"/>
        <rFont val="Arial MT"/>
        <family val="2"/>
      </rPr>
      <t>Saboneteira plastica tipo dispenser para sabonete liquido com reservatorio 800 a 1500 ml, incluso fixação</t>
    </r>
  </si>
  <si>
    <r>
      <rPr>
        <sz val="11"/>
        <rFont val="Arial MT"/>
        <family val="2"/>
      </rPr>
      <t>8.60</t>
    </r>
  </si>
  <si>
    <t>Saboneteira de parede em metal cromado, incluso fixação</t>
  </si>
  <si>
    <r>
      <rPr>
        <sz val="11"/>
        <rFont val="Arial MT"/>
        <family val="2"/>
      </rPr>
      <t>8.61</t>
    </r>
  </si>
  <si>
    <t>Chuveiro elétrico comum corpo plástico, tipo ducha fornecimento e instalação</t>
  </si>
  <si>
    <r>
      <rPr>
        <sz val="11"/>
        <rFont val="Arial MT"/>
        <family val="2"/>
      </rPr>
      <t>8.62</t>
    </r>
  </si>
  <si>
    <t>Caixa enterrada hidráulica retangular em alvenaria com tijolos cerâmicos maciços, dimensões internas: 0,6x0,6x0,6 m para rede de esgoto</t>
  </si>
  <si>
    <r>
      <rPr>
        <sz val="11"/>
        <rFont val="Arial MT"/>
        <family val="2"/>
      </rPr>
      <t>8.63</t>
    </r>
  </si>
  <si>
    <t>Caixa enterrada hidráulica retangular em alvenaria com tijolos cerâmicos maciços, dimensões internas: 0,8x0,8x0,6 m para rede de drenagem</t>
  </si>
  <si>
    <r>
      <rPr>
        <sz val="11"/>
        <rFont val="Arial MT"/>
        <family val="2"/>
      </rPr>
      <t>8.64</t>
    </r>
  </si>
  <si>
    <r>
      <rPr>
        <sz val="11"/>
        <rFont val="Arial MT"/>
        <family val="2"/>
      </rPr>
      <t>Torneira cromada de mesa, 1/2</t>
    </r>
    <r>
      <rPr>
        <sz val="11"/>
        <rFont val="Microsoft Sans Serif"/>
        <family val="2"/>
      </rPr>
      <t xml:space="preserve"> </t>
    </r>
    <r>
      <rPr>
        <sz val="11"/>
        <rFont val="Arial MT"/>
        <family val="2"/>
      </rPr>
      <t>ou 3/4,</t>
    </r>
    <r>
      <rPr>
        <sz val="11"/>
        <rFont val="Microsoft Sans Serif"/>
        <family val="2"/>
      </rPr>
      <t xml:space="preserve">  </t>
    </r>
    <r>
      <rPr>
        <sz val="11"/>
        <rFont val="Arial MT"/>
        <family val="2"/>
      </rPr>
      <t>para lavatório, padrão popular - fornecimento e instalação</t>
    </r>
  </si>
  <si>
    <r>
      <rPr>
        <sz val="11"/>
        <rFont val="Arial MT"/>
        <family val="2"/>
      </rPr>
      <t>8.65</t>
    </r>
  </si>
  <si>
    <r>
      <rPr>
        <sz val="11"/>
        <rFont val="Arial MT"/>
        <family val="2"/>
      </rPr>
      <t>Torneira cromada tubo móvel, de mesa, 1/2</t>
    </r>
    <r>
      <rPr>
        <sz val="11"/>
        <rFont val="Microsoft Sans Serif"/>
        <family val="2"/>
      </rPr>
      <t xml:space="preserve"> </t>
    </r>
    <r>
      <rPr>
        <sz val="11"/>
        <rFont val="Arial MT"/>
        <family val="2"/>
      </rPr>
      <t>ou 3/4,</t>
    </r>
    <r>
      <rPr>
        <sz val="11"/>
        <rFont val="Microsoft Sans Serif"/>
        <family val="2"/>
      </rPr>
      <t xml:space="preserve"> </t>
    </r>
    <r>
      <rPr>
        <sz val="11"/>
        <rFont val="Arial MT"/>
        <family val="2"/>
      </rPr>
      <t>para pia de cozinha, padrão alto - fornecimento e instalação</t>
    </r>
  </si>
  <si>
    <r>
      <rPr>
        <sz val="11"/>
        <rFont val="Arial MT"/>
        <family val="2"/>
      </rPr>
      <t>8.66</t>
    </r>
  </si>
  <si>
    <r>
      <rPr>
        <sz val="11"/>
        <rFont val="Arial MT"/>
        <family val="2"/>
      </rPr>
      <t>Engate flexível em plástico branco, 1/2</t>
    </r>
    <r>
      <rPr>
        <sz val="11"/>
        <rFont val="Microsoft Sans Serif"/>
        <family val="2"/>
      </rPr>
      <t xml:space="preserve"> </t>
    </r>
    <r>
      <rPr>
        <sz val="11"/>
        <rFont val="Arial MT"/>
        <family val="2"/>
      </rPr>
      <t>x 40cm - fornecimento e instalação</t>
    </r>
  </si>
  <si>
    <r>
      <rPr>
        <sz val="11"/>
        <rFont val="Arial MT"/>
        <family val="2"/>
      </rPr>
      <t>8.67</t>
    </r>
  </si>
  <si>
    <r>
      <rPr>
        <sz val="11"/>
        <rFont val="Arial MT"/>
        <family val="2"/>
      </rPr>
      <t>Válvula pé c/ crivo, d = 25 mm (1")</t>
    </r>
  </si>
  <si>
    <r>
      <rPr>
        <sz val="11"/>
        <rFont val="Arial MT"/>
        <family val="2"/>
      </rPr>
      <t>8.68</t>
    </r>
  </si>
  <si>
    <t xml:space="preserve">Conjunto moto-bomba com motor de 3/4 cv, monofásico, bomba centrífuga, sucção=1", recalque=1", pr. máx. 26 mca, alt. sucção 8 mca. faixas hm (m) - q (m3/h) : (23-3,4)(20-4,7)(17-5,7)(14-6,6)(11- 7,3), inclusive chave de partida direta </t>
  </si>
  <si>
    <r>
      <rPr>
        <sz val="11"/>
        <rFont val="Arial MT"/>
        <family val="2"/>
      </rPr>
      <t>8.69</t>
    </r>
  </si>
  <si>
    <r>
      <rPr>
        <sz val="11"/>
        <rFont val="Arial MT"/>
        <family val="2"/>
      </rPr>
      <t>Tubo pvc, série r, água pluvial, dn 100 mm, fornecido e instalado em condutores verticais de águas pluviais</t>
    </r>
  </si>
  <si>
    <t>9.0</t>
  </si>
  <si>
    <t>INSTALAÇÕES ELÉTRICAS</t>
  </si>
  <si>
    <r>
      <rPr>
        <sz val="11"/>
        <rFont val="Arial MT"/>
        <family val="2"/>
      </rPr>
      <t>9.1</t>
    </r>
  </si>
  <si>
    <r>
      <rPr>
        <sz val="11"/>
        <rFont val="Arial MT"/>
        <family val="2"/>
      </rPr>
      <t>Caixa de embutir pvc - 4x2 retangular</t>
    </r>
  </si>
  <si>
    <r>
      <rPr>
        <sz val="11"/>
        <rFont val="Arial MT"/>
        <family val="2"/>
      </rPr>
      <t>9.2</t>
    </r>
  </si>
  <si>
    <t>Curva 90 graus para eletroduto, pvc, roscável, dn 50 mm (1 1/2") - fornecimento e instalação.</t>
  </si>
  <si>
    <r>
      <rPr>
        <sz val="11"/>
        <rFont val="Arial MT"/>
        <family val="2"/>
      </rPr>
      <t>9.3</t>
    </r>
  </si>
  <si>
    <t>Curva 90 graus para eletroduto, pvc, roscável, dn 40 mm (1 1/4"), para circuitos terminais, instalada em parede - fornecimento e instalação. af_12/2015</t>
  </si>
  <si>
    <r>
      <rPr>
        <sz val="11"/>
        <rFont val="Arial MT"/>
        <family val="2"/>
      </rPr>
      <t>9.4</t>
    </r>
  </si>
  <si>
    <t>Curva 90 graus para eletroduto, pvc, roscável, dn 32 mm (1"), para circuitos terminais, instalada em parede - fornecimento e instalação. af_12/2015</t>
  </si>
  <si>
    <r>
      <rPr>
        <sz val="11"/>
        <rFont val="Arial MT"/>
        <family val="2"/>
      </rPr>
      <t>9.5</t>
    </r>
  </si>
  <si>
    <t>Eletroduto flexível corrugado, pvc, dn 32 mm (1"), para circuitos terminais, instalado em forro - fornecimento e instalação. af_12/2015</t>
  </si>
  <si>
    <r>
      <rPr>
        <sz val="11"/>
        <rFont val="Arial MT"/>
        <family val="2"/>
      </rPr>
      <t>9.6</t>
    </r>
  </si>
  <si>
    <t>Eletroduto flexível corrugado, pead, dn 40 mm (1 1/4"), para circuitos terminais, instalado em forro - fornecimento e instalação. af_12/2015</t>
  </si>
  <si>
    <r>
      <rPr>
        <sz val="11"/>
        <rFont val="Arial MT"/>
        <family val="2"/>
      </rPr>
      <t>9.7</t>
    </r>
  </si>
  <si>
    <t>Eletroduto flexível corrugado, pead, dn 50 (1 ½) - fornecimento e instalação. af_04/2016</t>
  </si>
  <si>
    <r>
      <rPr>
        <sz val="11"/>
        <rFont val="Arial MT"/>
        <family val="2"/>
      </rPr>
      <t>9.8</t>
    </r>
  </si>
  <si>
    <t>Eletroduto rígido roscável, pvc, dn 40 mm (1 1/4"), para circuitos terminais, instalado em forro - fornecimento e instalação. af_12/2015</t>
  </si>
  <si>
    <r>
      <rPr>
        <sz val="11"/>
        <rFont val="Arial MT"/>
        <family val="2"/>
      </rPr>
      <t>9.9</t>
    </r>
  </si>
  <si>
    <t>Eletroduto rígido roscável, pvc, dn 32 mm (1"), para circuitos terminais, instalado em forro - fornecimento e instalação. af_12/2015</t>
  </si>
  <si>
    <r>
      <rPr>
        <sz val="11"/>
        <rFont val="Arial MT"/>
        <family val="2"/>
      </rPr>
      <t>9.10</t>
    </r>
  </si>
  <si>
    <t>Eletroduto rígido roscável, pvc, dn 50 mm (1 1/2") - fornecimento e instalação. af_12/2015</t>
  </si>
  <si>
    <r>
      <rPr>
        <sz val="11"/>
        <rFont val="Arial MT"/>
        <family val="2"/>
      </rPr>
      <t>9.11</t>
    </r>
  </si>
  <si>
    <t>Luva para eletroduto, pvc, roscável, dn 50 mm (1 1/2") - fornecimento e instalação. af_12/2015</t>
  </si>
  <si>
    <r>
      <rPr>
        <sz val="11"/>
        <rFont val="Arial MT"/>
        <family val="2"/>
      </rPr>
      <t>9.12</t>
    </r>
  </si>
  <si>
    <t>Luva para eletroduto, pvc, roscável, dn 40 mm (1 1/4"), para circuitos terminais, instalada em forro - fornecimento e instalação. af_12/2015</t>
  </si>
  <si>
    <r>
      <rPr>
        <sz val="11"/>
        <rFont val="Arial MT"/>
        <family val="2"/>
      </rPr>
      <t>9.13</t>
    </r>
  </si>
  <si>
    <t>Luva para eletroduto, pvc, roscável, dn 32 mm (1"), para circuitos terminais, instalada em forro - fornecimento e instalação. af_12/2015</t>
  </si>
  <si>
    <r>
      <rPr>
        <sz val="11"/>
        <rFont val="Arial MT"/>
        <family val="2"/>
      </rPr>
      <t>9.14</t>
    </r>
  </si>
  <si>
    <t>Quadro Geral de luz e força (18 módulos) Barramento 175A</t>
  </si>
  <si>
    <r>
      <rPr>
        <sz val="11"/>
        <rFont val="Arial MT"/>
        <family val="2"/>
      </rPr>
      <t>9.15</t>
    </r>
  </si>
  <si>
    <t>Quadro Parcial de luz e força (18 módulos) Barramento 175A</t>
  </si>
  <si>
    <r>
      <rPr>
        <sz val="11"/>
        <rFont val="Arial MT"/>
        <family val="2"/>
      </rPr>
      <t>9.16</t>
    </r>
  </si>
  <si>
    <t>Tomada 2P+T - 10A</t>
  </si>
  <si>
    <r>
      <rPr>
        <sz val="11"/>
        <rFont val="Arial MT"/>
        <family val="2"/>
      </rPr>
      <t>9.17</t>
    </r>
  </si>
  <si>
    <r>
      <rPr>
        <sz val="11"/>
        <rFont val="Arial MT"/>
        <family val="2"/>
      </rPr>
      <t>Interruptor simples (2 módulos), 10a/250v, incluindo suporte e placa - fornecimento e instalação. af_12/2015</t>
    </r>
  </si>
  <si>
    <r>
      <rPr>
        <sz val="11"/>
        <rFont val="Arial MT"/>
        <family val="2"/>
      </rPr>
      <t>9.18</t>
    </r>
  </si>
  <si>
    <r>
      <rPr>
        <sz val="11"/>
        <rFont val="Arial MT"/>
        <family val="2"/>
      </rPr>
      <t>Interruptor paralelo (3 módulos), 10a/250v, incluindo suporte e placa - fornecimento e instalação. af_12/2015</t>
    </r>
  </si>
  <si>
    <r>
      <rPr>
        <sz val="11"/>
        <rFont val="Arial MT"/>
        <family val="2"/>
      </rPr>
      <t>9.19</t>
    </r>
  </si>
  <si>
    <r>
      <rPr>
        <sz val="11"/>
        <rFont val="Arial MT"/>
        <family val="2"/>
      </rPr>
      <t>Interruptor simples (1 módulo), 10a/250v, incluindo suporte e placa - fornecimento e instalação. af_12/2015</t>
    </r>
  </si>
  <si>
    <r>
      <rPr>
        <sz val="11"/>
        <rFont val="Arial MT"/>
        <family val="2"/>
      </rPr>
      <t>9.20</t>
    </r>
  </si>
  <si>
    <t>Caixa sextavada 3" x 3", metálica, instalada em laje - fornecimento e instalação. af_12/2015</t>
  </si>
  <si>
    <r>
      <rPr>
        <sz val="11"/>
        <rFont val="Arial MT"/>
        <family val="2"/>
      </rPr>
      <t>9.21</t>
    </r>
  </si>
  <si>
    <r>
      <rPr>
        <sz val="11"/>
        <rFont val="Arial MT"/>
        <family val="2"/>
      </rPr>
      <t>Luminária tipo plafon com 1 lâmpada led - 12W</t>
    </r>
  </si>
  <si>
    <r>
      <rPr>
        <sz val="11"/>
        <rFont val="Arial MT"/>
        <family val="2"/>
      </rPr>
      <t>9.22</t>
    </r>
  </si>
  <si>
    <r>
      <rPr>
        <sz val="11"/>
        <rFont val="Arial MT"/>
        <family val="2"/>
      </rPr>
      <t>Luminária Plafon Led 18w</t>
    </r>
  </si>
  <si>
    <r>
      <rPr>
        <sz val="11"/>
        <rFont val="Arial MT"/>
        <family val="2"/>
      </rPr>
      <t>9.23</t>
    </r>
  </si>
  <si>
    <t>Disjuntor tripolar tipo din, corrente nominal de 40a - fornecimento e instalação</t>
  </si>
  <si>
    <r>
      <rPr>
        <sz val="11"/>
        <rFont val="Arial MT"/>
        <family val="2"/>
      </rPr>
      <t>9.24</t>
    </r>
  </si>
  <si>
    <r>
      <rPr>
        <sz val="11"/>
        <rFont val="Arial MT"/>
        <family val="2"/>
      </rPr>
      <t>Disjuntor Diferencial Residual - DR- 2P25A - 30mA</t>
    </r>
  </si>
  <si>
    <r>
      <rPr>
        <sz val="11"/>
        <rFont val="Arial MT"/>
        <family val="2"/>
      </rPr>
      <t>9.25</t>
    </r>
  </si>
  <si>
    <t>Disjuntor monopolar tipo din, corrente nominal de 25a - fornecimento e instalação. af_04/2016</t>
  </si>
  <si>
    <r>
      <rPr>
        <sz val="11"/>
        <rFont val="Arial MT"/>
        <family val="2"/>
      </rPr>
      <t>9.26</t>
    </r>
  </si>
  <si>
    <t>Disjuntor monopolar tipo din, corrente nominal de 10a - fornecimento e instalação. af_04/2016</t>
  </si>
  <si>
    <r>
      <rPr>
        <sz val="11"/>
        <rFont val="Arial MT"/>
        <family val="2"/>
      </rPr>
      <t>9.27</t>
    </r>
  </si>
  <si>
    <t>Disjuntor tripolar tipo din, corrente nominal de 50a - fornecimento e instalação</t>
  </si>
  <si>
    <r>
      <rPr>
        <sz val="11"/>
        <rFont val="Arial MT"/>
        <family val="2"/>
      </rPr>
      <t>9.28</t>
    </r>
  </si>
  <si>
    <t>DPS Classe II - 20kA</t>
  </si>
  <si>
    <r>
      <rPr>
        <sz val="11"/>
        <rFont val="Arial MT"/>
        <family val="2"/>
      </rPr>
      <t>9.29</t>
    </r>
  </si>
  <si>
    <t>Cabo de cobre isolado HEPR (XLPE), rigido, 16mm², 1kv / 90º C</t>
  </si>
  <si>
    <r>
      <rPr>
        <sz val="11"/>
        <rFont val="Arial MT"/>
        <family val="2"/>
      </rPr>
      <t>9.30</t>
    </r>
  </si>
  <si>
    <t>Cabo cobre nu 16mm2</t>
  </si>
  <si>
    <r>
      <rPr>
        <sz val="11"/>
        <rFont val="Arial MT"/>
        <family val="2"/>
      </rPr>
      <t>9.31</t>
    </r>
  </si>
  <si>
    <t>Cabo de cobre isolado HEPR (XLPE), rigido, 10mm², 1kv / 90º C</t>
  </si>
  <si>
    <r>
      <rPr>
        <sz val="11"/>
        <rFont val="Arial MT"/>
        <family val="2"/>
      </rPr>
      <t>9.32</t>
    </r>
  </si>
  <si>
    <r>
      <rPr>
        <sz val="11"/>
        <rFont val="Arial MT"/>
        <family val="2"/>
      </rPr>
      <t>Cabo cobre nu 10 mm²</t>
    </r>
  </si>
  <si>
    <r>
      <rPr>
        <sz val="11"/>
        <rFont val="Arial MT"/>
        <family val="2"/>
      </rPr>
      <t>9.33</t>
    </r>
  </si>
  <si>
    <t>Cabo de cobre flexível isolado, 4 mm², anti-chama 450/750 v, para circuitos terminais - fornecimento e instalação. af_12/2015</t>
  </si>
  <si>
    <r>
      <rPr>
        <sz val="11"/>
        <rFont val="Arial MT"/>
        <family val="2"/>
      </rPr>
      <t>9.34</t>
    </r>
  </si>
  <si>
    <t>Cabo de cobre flexível isolado, 1,5 mm², anti-chama 450/750 v, para circuitos terminais - fornecimento e instalação. af_12/2015</t>
  </si>
  <si>
    <t>PADRÃO DE MEDIÇÃO</t>
  </si>
  <si>
    <r>
      <rPr>
        <sz val="11"/>
        <rFont val="Arial MT"/>
        <family val="2"/>
      </rPr>
      <t>9.35</t>
    </r>
  </si>
  <si>
    <r>
      <rPr>
        <sz val="11"/>
        <rFont val="Arial MT"/>
        <family val="2"/>
      </rPr>
      <t>Poste de concreto duplo T 7m/100daN</t>
    </r>
  </si>
  <si>
    <r>
      <rPr>
        <sz val="11"/>
        <rFont val="Arial MT"/>
        <family val="2"/>
      </rPr>
      <t>9.36</t>
    </r>
  </si>
  <si>
    <r>
      <rPr>
        <sz val="11"/>
        <rFont val="Arial MT"/>
        <family val="2"/>
      </rPr>
      <t>Porca olhal</t>
    </r>
  </si>
  <si>
    <r>
      <rPr>
        <sz val="11"/>
        <rFont val="Arial MT"/>
        <family val="2"/>
      </rPr>
      <t>9.37</t>
    </r>
  </si>
  <si>
    <r>
      <rPr>
        <sz val="11"/>
        <rFont val="Arial MT"/>
        <family val="2"/>
      </rPr>
      <t>Curva de 90° para eletroduto rosqueável 32mm</t>
    </r>
  </si>
  <si>
    <r>
      <rPr>
        <sz val="11"/>
        <rFont val="Arial MT"/>
        <family val="2"/>
      </rPr>
      <t>9.38</t>
    </r>
  </si>
  <si>
    <r>
      <rPr>
        <sz val="11"/>
        <rFont val="Arial MT"/>
        <family val="2"/>
      </rPr>
      <t>Curva de 135°/180° ou cabeçote</t>
    </r>
  </si>
  <si>
    <r>
      <rPr>
        <sz val="11"/>
        <rFont val="Arial MT"/>
        <family val="2"/>
      </rPr>
      <t>9.39</t>
    </r>
  </si>
  <si>
    <r>
      <rPr>
        <sz val="11"/>
        <rFont val="Arial MT"/>
        <family val="2"/>
      </rPr>
      <t>Luva de emenda para eletroduto 32mm</t>
    </r>
  </si>
  <si>
    <r>
      <rPr>
        <sz val="11"/>
        <rFont val="Arial MT"/>
        <family val="2"/>
      </rPr>
      <t>9.40</t>
    </r>
  </si>
  <si>
    <r>
      <rPr>
        <sz val="11"/>
        <rFont val="Arial MT"/>
        <family val="2"/>
      </rPr>
      <t>Eletroduto PVC rígido rosqueável 32mm</t>
    </r>
  </si>
  <si>
    <r>
      <rPr>
        <sz val="11"/>
        <rFont val="Arial MT"/>
        <family val="2"/>
      </rPr>
      <t>9.41</t>
    </r>
  </si>
  <si>
    <t>Eletroduto PVC rígido 20mm (para o condutor de aterramento)</t>
  </si>
  <si>
    <r>
      <rPr>
        <sz val="11"/>
        <rFont val="Arial MT"/>
        <family val="2"/>
      </rPr>
      <t>9.42</t>
    </r>
  </si>
  <si>
    <r>
      <rPr>
        <sz val="11"/>
        <rFont val="Arial MT"/>
        <family val="2"/>
      </rPr>
      <t>Curva 90° para eletroduto roscável 20mm</t>
    </r>
  </si>
  <si>
    <r>
      <rPr>
        <sz val="11"/>
        <rFont val="Arial MT"/>
        <family val="2"/>
      </rPr>
      <t>9.43</t>
    </r>
  </si>
  <si>
    <r>
      <rPr>
        <sz val="11"/>
        <rFont val="Arial MT"/>
        <family val="2"/>
      </rPr>
      <t>Fita de aço inoxidável 19mm</t>
    </r>
  </si>
  <si>
    <r>
      <rPr>
        <sz val="11"/>
        <rFont val="Arial MT"/>
        <family val="2"/>
      </rPr>
      <t>9.44</t>
    </r>
  </si>
  <si>
    <r>
      <rPr>
        <sz val="11"/>
        <rFont val="Arial MT"/>
        <family val="2"/>
      </rPr>
      <t>Caixa de medição Polifásica Padrão Energisa</t>
    </r>
  </si>
  <si>
    <r>
      <rPr>
        <sz val="11"/>
        <rFont val="Arial MT"/>
        <family val="2"/>
      </rPr>
      <t>9.45</t>
    </r>
  </si>
  <si>
    <r>
      <rPr>
        <sz val="11"/>
        <rFont val="Arial MT"/>
        <family val="2"/>
      </rPr>
      <t>Disjuntor Termomagnético Tripolar 40A</t>
    </r>
  </si>
  <si>
    <r>
      <rPr>
        <sz val="11"/>
        <rFont val="Arial MT"/>
        <family val="2"/>
      </rPr>
      <t>9.46</t>
    </r>
  </si>
  <si>
    <r>
      <rPr>
        <sz val="11"/>
        <rFont val="Arial MT"/>
        <family val="2"/>
      </rPr>
      <t>Condutor de cobre rígido com isolamento 1kV - 10mm²</t>
    </r>
  </si>
  <si>
    <r>
      <rPr>
        <sz val="11"/>
        <rFont val="Arial MT"/>
        <family val="2"/>
      </rPr>
      <t>9.47</t>
    </r>
  </si>
  <si>
    <r>
      <rPr>
        <sz val="11"/>
        <rFont val="Arial MT"/>
        <family val="2"/>
      </rPr>
      <t>Condutor para aterramento - 6mm²</t>
    </r>
  </si>
  <si>
    <r>
      <rPr>
        <sz val="11"/>
        <rFont val="Arial MT"/>
        <family val="2"/>
      </rPr>
      <t>9.48</t>
    </r>
  </si>
  <si>
    <r>
      <rPr>
        <sz val="11"/>
        <rFont val="Arial MT"/>
        <family val="2"/>
      </rPr>
      <t>Caixa de inspeção para aterramento, circular, em
polietileno, diâmetro interno = 0,3 m. af_05/2018</t>
    </r>
  </si>
  <si>
    <r>
      <rPr>
        <sz val="11"/>
        <rFont val="Arial MT"/>
        <family val="2"/>
      </rPr>
      <t>9.49</t>
    </r>
  </si>
  <si>
    <r>
      <rPr>
        <sz val="11"/>
        <rFont val="Arial MT"/>
        <family val="2"/>
      </rPr>
      <t>Haste de aterramento copperweld 5/8"x 2.40m</t>
    </r>
  </si>
  <si>
    <r>
      <rPr>
        <sz val="11"/>
        <rFont val="Arial MT"/>
        <family val="2"/>
      </rPr>
      <t>9.50</t>
    </r>
  </si>
  <si>
    <t>Caixa enterrada elétrica retangular, em alvenaria com tijolos cerâmicos maciços, fundo com brita, dimensões internas: 0,4x0,4x0,4 m</t>
  </si>
  <si>
    <r>
      <rPr>
        <sz val="11"/>
        <rFont val="Arial MT"/>
        <family val="2"/>
      </rPr>
      <t>9.51</t>
    </r>
  </si>
  <si>
    <r>
      <rPr>
        <sz val="11"/>
        <rFont val="Arial MT"/>
        <family val="2"/>
      </rPr>
      <t>Conector tipo cunha ou GTDU</t>
    </r>
  </si>
  <si>
    <t>10.0</t>
  </si>
  <si>
    <t>DIVERSOS</t>
  </si>
  <si>
    <r>
      <rPr>
        <sz val="11"/>
        <rFont val="Arial MT"/>
        <family val="2"/>
      </rPr>
      <t>10.1</t>
    </r>
  </si>
  <si>
    <r>
      <rPr>
        <sz val="11"/>
        <rFont val="Arial MT"/>
        <family val="2"/>
      </rPr>
      <t>Divisória em granito cinza andorinha polido, e=2cm, inclusive montagem com ferragens - Rev 02</t>
    </r>
  </si>
  <si>
    <r>
      <rPr>
        <sz val="11"/>
        <rFont val="Arial MT"/>
        <family val="2"/>
      </rPr>
      <t>10.2</t>
    </r>
  </si>
  <si>
    <t>Forro em placas de gesso, para ambientes residenciais.</t>
  </si>
  <si>
    <r>
      <rPr>
        <sz val="11"/>
        <rFont val="Arial MT"/>
        <family val="2"/>
      </rPr>
      <t>10.3</t>
    </r>
  </si>
  <si>
    <t>Extintor de incêndio portátil com carga de pqs de 4 kg, classe bc - fornecimento e instalação</t>
  </si>
  <si>
    <r>
      <rPr>
        <sz val="11"/>
        <rFont val="Arial MT"/>
        <family val="2"/>
      </rPr>
      <t>10.4</t>
    </r>
  </si>
  <si>
    <t>Extintor de incêndio portátil com carga de água pressurizada de 10 l, classe a - fornecimento e instalação</t>
  </si>
  <si>
    <r>
      <rPr>
        <sz val="11"/>
        <rFont val="Arial MT"/>
        <family val="2"/>
      </rPr>
      <t>10.5</t>
    </r>
  </si>
  <si>
    <r>
      <rPr>
        <sz val="11"/>
        <rFont val="Arial MT"/>
        <family val="2"/>
      </rPr>
      <t>Sinalização para extintor</t>
    </r>
  </si>
  <si>
    <r>
      <rPr>
        <sz val="11"/>
        <rFont val="Arial MT"/>
        <family val="2"/>
      </rPr>
      <t>10.6</t>
    </r>
  </si>
  <si>
    <t>Placa de sinalizacao de seguranca contra incendio, fotoluminescente, retangular, *20 x 40* cm, em pvc *2* mm anti-chamas (simbolos, cores e pictogramas conforme nbr 13434)</t>
  </si>
  <si>
    <r>
      <rPr>
        <sz val="11"/>
        <rFont val="Arial MT"/>
        <family val="2"/>
      </rPr>
      <t>10.7</t>
    </r>
  </si>
  <si>
    <t>Placa de sinalizacao de seguranca contra incendio, fotoluminescente, retangular, *15x30* cm, em pvc *2* mm anti-chamas (simbolos, cores e pictogramas conforme nbr 13434)</t>
  </si>
  <si>
    <r>
      <rPr>
        <sz val="11"/>
        <rFont val="Arial MT"/>
        <family val="2"/>
      </rPr>
      <t>10.8</t>
    </r>
  </si>
  <si>
    <t>Sinalizacao horizontal com tinta retrorrefletiva a base de resina acrilica com microesferas de vidro</t>
  </si>
  <si>
    <r>
      <rPr>
        <sz val="11"/>
        <rFont val="Arial MT"/>
        <family val="2"/>
      </rPr>
      <t>10.9</t>
    </r>
  </si>
  <si>
    <t>Fita antiderrapante  l=5cm</t>
  </si>
  <si>
    <r>
      <rPr>
        <sz val="11"/>
        <rFont val="Arial MT"/>
        <family val="2"/>
      </rPr>
      <t>10.10</t>
    </r>
  </si>
  <si>
    <t>Cama em alvenaria compacta, acabamento cimentado e pintada</t>
  </si>
  <si>
    <r>
      <rPr>
        <sz val="11"/>
        <rFont val="Arial MT"/>
        <family val="2"/>
      </rPr>
      <t>10.11</t>
    </r>
  </si>
  <si>
    <t>Banco articulado, em aco inox, para pcd, fixado na parede - fornecimento e instalação</t>
  </si>
  <si>
    <r>
      <rPr>
        <sz val="11"/>
        <rFont val="Arial MT"/>
        <family val="2"/>
      </rPr>
      <t>10.12</t>
    </r>
  </si>
  <si>
    <t>Luminária de emergência, de sobrepor, tipo bloco autônomo, com autonomia de 1h</t>
  </si>
  <si>
    <r>
      <rPr>
        <sz val="11"/>
        <rFont val="Arial MT"/>
        <family val="2"/>
      </rPr>
      <t>10.13</t>
    </r>
  </si>
  <si>
    <t>Corrimão em aço inox, escovado, d=1 1/2"</t>
  </si>
  <si>
    <r>
      <rPr>
        <sz val="11"/>
        <rFont val="Arial MT"/>
        <family val="2"/>
      </rPr>
      <t>10.14</t>
    </r>
  </si>
  <si>
    <t>Guarda-corpo h = 1,10m e Corrimão em Aço Inox, barras superiores alt=0,92m e 0,70m e barra inferior, diam= 1.1/2" r, barras verticais d=3/4" a cada 0,11m, curvas de aço inox. - Escada</t>
  </si>
  <si>
    <r>
      <rPr>
        <sz val="11"/>
        <rFont val="Arial MT"/>
        <family val="2"/>
      </rPr>
      <t>10.15</t>
    </r>
  </si>
  <si>
    <r>
      <rPr>
        <sz val="11"/>
        <rFont val="Arial MT"/>
        <family val="2"/>
      </rPr>
      <t>Barra de apoio reta, em aco inox polido, comprimento 90 cm,  fixada na parede - fornecimento e instalação</t>
    </r>
    <r>
      <rPr>
        <sz val="11"/>
        <rFont val="Arial MT"/>
      </rPr>
      <t xml:space="preserve"> </t>
    </r>
  </si>
  <si>
    <r>
      <rPr>
        <sz val="11"/>
        <rFont val="Arial MT"/>
        <family val="2"/>
      </rPr>
      <t>10.16</t>
    </r>
  </si>
  <si>
    <r>
      <rPr>
        <sz val="11"/>
        <rFont val="Arial MT"/>
        <family val="2"/>
      </rPr>
      <t>Barra de apoio reta, em aco inox polido, comprimento 60cm, fixada na parede - fornecimento e instalação</t>
    </r>
    <r>
      <rPr>
        <sz val="11"/>
        <rFont val="Arial MT"/>
      </rPr>
      <t xml:space="preserve"> </t>
    </r>
  </si>
  <si>
    <r>
      <rPr>
        <sz val="11"/>
        <rFont val="Arial MT"/>
        <family val="2"/>
      </rPr>
      <t>10.17</t>
    </r>
  </si>
  <si>
    <t>Barra de apoio lateral articulada, com trava, em aco inox polido, fixada na parede - fornecimento e instalação</t>
  </si>
  <si>
    <r>
      <rPr>
        <sz val="11"/>
        <rFont val="Arial MT"/>
        <family val="2"/>
      </rPr>
      <t>10.18</t>
    </r>
  </si>
  <si>
    <t>Puxador para pcd, fixado na porta - fornecimento e instalação</t>
  </si>
  <si>
    <t>11.0</t>
  </si>
  <si>
    <t>ORATÓRIO</t>
  </si>
  <si>
    <r>
      <rPr>
        <sz val="11"/>
        <rFont val="Arial MT"/>
        <family val="2"/>
      </rPr>
      <t>11.1</t>
    </r>
  </si>
  <si>
    <t>Divisória em placa de concreto armado polido, fck=30mpa</t>
  </si>
  <si>
    <r>
      <rPr>
        <sz val="11"/>
        <rFont val="Arial MT"/>
        <family val="2"/>
      </rPr>
      <t>11.2</t>
    </r>
  </si>
  <si>
    <r>
      <rPr>
        <sz val="11"/>
        <rFont val="Arial MT"/>
        <family val="2"/>
      </rPr>
      <t>Forma curva para estruturas, em compensado plastificado de 10mm, 04 usos, inclusive escoramento</t>
    </r>
    <r>
      <rPr>
        <sz val="11"/>
        <rFont val="Arial MT"/>
      </rPr>
      <t xml:space="preserve"> </t>
    </r>
  </si>
  <si>
    <r>
      <rPr>
        <sz val="11"/>
        <rFont val="Arial MT"/>
        <family val="2"/>
      </rPr>
      <t>11.3</t>
    </r>
  </si>
  <si>
    <t>Concreto fck = 15mpa, traço 1:3,4:3,5 (cimento/ areia média/ brita 1) - preparo mecânico com betoneira 400 l. af_07/2016</t>
  </si>
  <si>
    <r>
      <rPr>
        <sz val="11"/>
        <rFont val="Arial MT"/>
        <family val="2"/>
      </rPr>
      <t>11.4</t>
    </r>
  </si>
  <si>
    <t>Armadura em tela soldada de aço ca-60b</t>
  </si>
  <si>
    <r>
      <rPr>
        <sz val="11"/>
        <rFont val="Arial MT"/>
        <family val="2"/>
      </rPr>
      <t>11.5</t>
    </r>
  </si>
  <si>
    <t>Chapisco aplicado em alvenaria (sem presença de vãos) e estruturas de concreto de fachada, com colher de pedreiro. argamassa traço 1:3 com preparo em betoneira 400l.</t>
  </si>
  <si>
    <r>
      <rPr>
        <sz val="11"/>
        <rFont val="Arial MT"/>
        <family val="2"/>
      </rPr>
      <t>11.6</t>
    </r>
  </si>
  <si>
    <r>
      <rPr>
        <sz val="11"/>
        <rFont val="Arial MT"/>
        <family val="2"/>
      </rPr>
      <t>Emboço, para recebimento de cerâmica, em argamassa traço 1:2:8, preparo mecânico com betoneira de 400l, aplicado manualmente em faces internas de paredes, para ambientes com área maior que 10m2, espssura de 20mm, com execução de taliscas. [interno][recepção e circulação; expurgo;banheiros;copa;área de serviço; deposito de
resíduos]</t>
    </r>
  </si>
  <si>
    <r>
      <rPr>
        <sz val="11"/>
        <rFont val="Arial MT"/>
        <family val="2"/>
      </rPr>
      <t>11.7</t>
    </r>
  </si>
  <si>
    <t>Alvenaria de vedação de blocos cerâmicos furados na horizontal de 9x19x19cm (espessura 9cm) de paredes com área líquida menor que 6m² sem vãos e argamassa de assentamento com preparo em
betoneira.</t>
  </si>
  <si>
    <r>
      <rPr>
        <sz val="11"/>
        <rFont val="Arial MT"/>
        <family val="2"/>
      </rPr>
      <t>11.8</t>
    </r>
  </si>
  <si>
    <t>Revestimento cerâmico para piso com placas tipo porcelanato de dimensões 45x45 cm aplicada em ambientes de área entre 5 m² e 10 m².</t>
  </si>
  <si>
    <t>12.0</t>
  </si>
  <si>
    <t>ESQUADRIAS / VIDROS</t>
  </si>
  <si>
    <r>
      <rPr>
        <sz val="11"/>
        <rFont val="Arial MT"/>
        <family val="2"/>
      </rPr>
      <t>12.1</t>
    </r>
  </si>
  <si>
    <t>Kit de porta de madeira para verniz, semi-oca (leve ou média), padrão médio, 70x210cm, espessura de 3,5cm, itens inclusos: dobradiças, montagem e instalação do batente, sem fechadura - fornecimento e instalação. af_08/2015</t>
  </si>
  <si>
    <r>
      <rPr>
        <sz val="11"/>
        <rFont val="Arial MT"/>
        <family val="2"/>
      </rPr>
      <t>12.2</t>
    </r>
  </si>
  <si>
    <t xml:space="preserve">Kit de porta de madeira para verniz, semi-oca (leve ou média), padrão médio, 80x210cm, espessura de 3,5cm, itens inclusos: dobradiças, montagem e instalação do batente, sem fechadura - fornecimento e instalação </t>
  </si>
  <si>
    <r>
      <rPr>
        <sz val="11"/>
        <rFont val="Arial MT"/>
        <family val="2"/>
      </rPr>
      <t>12.3</t>
    </r>
  </si>
  <si>
    <t>Kit de porta de madeira para verniz, semi-oca (leve ou média), padrão médio, 90x210cm, espessura de 3,5cm,itens inclusos: dobradiças, montagem e instalação do batente, sem fechadura - fornecimento e instalação. af_08/2015</t>
  </si>
  <si>
    <r>
      <rPr>
        <sz val="11"/>
        <rFont val="Arial MT"/>
        <family val="2"/>
      </rPr>
      <t>12.4</t>
    </r>
  </si>
  <si>
    <t>Porta de correr de alumínio, com duas folhas para vidro, incluso vidro liso incolor, fechadura e puxador, sem alizar</t>
  </si>
  <si>
    <r>
      <rPr>
        <sz val="11"/>
        <rFont val="Arial MT"/>
        <family val="2"/>
      </rPr>
      <t>12.5</t>
    </r>
  </si>
  <si>
    <t>Portão em ferro, em gradil metálico, padrão belgo ou equivalente, de correr</t>
  </si>
  <si>
    <r>
      <rPr>
        <sz val="11"/>
        <rFont val="Arial MT"/>
        <family val="2"/>
      </rPr>
      <t>12.6</t>
    </r>
  </si>
  <si>
    <r>
      <rPr>
        <sz val="11"/>
        <rFont val="Arial MT"/>
        <family val="2"/>
      </rPr>
      <t>Porta de alumínio de abrir com lambri, com guarnição, fixação com parafusos - fornecimento e instalação</t>
    </r>
  </si>
  <si>
    <r>
      <rPr>
        <sz val="11"/>
        <rFont val="Arial MT"/>
        <family val="2"/>
      </rPr>
      <t>12.7</t>
    </r>
  </si>
  <si>
    <r>
      <rPr>
        <sz val="11"/>
        <rFont val="Arial MT"/>
        <family val="2"/>
      </rPr>
      <t>Porta em alumínio de abrir tipo veneziana com guarnição, fixação com parafusos - fornecimento e
instalação</t>
    </r>
  </si>
  <si>
    <r>
      <rPr>
        <sz val="11"/>
        <rFont val="Arial MT"/>
        <family val="2"/>
      </rPr>
      <t>12.8</t>
    </r>
  </si>
  <si>
    <t>Janela de alumínio de correr com 4 folhas para vidros, com vidros, batente, acabamento com acetato ou brilhante e ferragens. exclusive alizar e contramarco. fornecimento e instalação</t>
  </si>
  <si>
    <r>
      <rPr>
        <sz val="11"/>
        <rFont val="Arial MT"/>
        <family val="2"/>
      </rPr>
      <t>12.9</t>
    </r>
  </si>
  <si>
    <t>Janela de alumínio tipo maxim-ar, com vidros, batente e ferragens. exclusive alizar, acabamento e contramarco. fornecimento e instalação</t>
  </si>
  <si>
    <r>
      <rPr>
        <sz val="11"/>
        <rFont val="Arial MT"/>
        <family val="2"/>
      </rPr>
      <t>12.10</t>
    </r>
  </si>
  <si>
    <t>Janela fixa de alumínio para vidro, com vidro, batente e ferragens. exclusive acabamento, alizar e contramarco. fornecimento e instalação</t>
  </si>
  <si>
    <r>
      <rPr>
        <sz val="11"/>
        <rFont val="Arial MT"/>
        <family val="2"/>
      </rPr>
      <t>12.11</t>
    </r>
  </si>
  <si>
    <r>
      <rPr>
        <sz val="11"/>
        <rFont val="Arial MT"/>
        <family val="2"/>
      </rPr>
      <t>Fechadura de embutir com cilindro, externa, completa, acabamento padrão popular, incluso execução de furo -
fornecimento e instalação</t>
    </r>
  </si>
  <si>
    <r>
      <rPr>
        <sz val="11"/>
        <rFont val="Arial MT"/>
        <family val="2"/>
      </rPr>
      <t>12.12</t>
    </r>
  </si>
  <si>
    <r>
      <rPr>
        <sz val="11"/>
        <rFont val="Arial MT"/>
        <family val="2"/>
      </rPr>
      <t>Tarjeta tipo livre/ocupado para porta de banheiro</t>
    </r>
  </si>
  <si>
    <t>13.0</t>
  </si>
  <si>
    <t>FACHADA</t>
  </si>
  <si>
    <r>
      <rPr>
        <sz val="11"/>
        <rFont val="Arial MT"/>
        <family val="2"/>
      </rPr>
      <t>13.1</t>
    </r>
  </si>
  <si>
    <t>Brise metálico hunter douglas ref. 84r - sl4 cor prata ou similar, com estrutura e montagem, exclusive andaimes ou plataforma</t>
  </si>
  <si>
    <r>
      <rPr>
        <sz val="11"/>
        <rFont val="Arial MT"/>
        <family val="2"/>
      </rPr>
      <t>13.2</t>
    </r>
  </si>
  <si>
    <r>
      <rPr>
        <sz val="11"/>
        <rFont val="Arial MT"/>
        <family val="2"/>
      </rPr>
      <t>Placa  de  Indentificação  em  alumínio  composto  preto, 60x60cm,   esp=4mm,   (acm   constit.   de   02   chapas sólidas de alumínio c/ núcleo central em polietileno), c/ pintura  coilcoating  pvdf  kynar  500,  texto  gravado  a laser, acab em verniz autom., mold em alumínio</t>
    </r>
  </si>
  <si>
    <r>
      <rPr>
        <sz val="11"/>
        <rFont val="Arial MT"/>
        <family val="2"/>
      </rPr>
      <t>13.3</t>
    </r>
  </si>
  <si>
    <t>Revestimento cerâmico  tipo porcelanato de dimensões 60x60 cm</t>
  </si>
  <si>
    <t>14.0</t>
  </si>
  <si>
    <t>SERVIÇOS FINAIS</t>
  </si>
  <si>
    <r>
      <rPr>
        <sz val="11"/>
        <rFont val="Arial MT"/>
        <family val="2"/>
      </rPr>
      <t>14.1</t>
    </r>
  </si>
  <si>
    <r>
      <rPr>
        <sz val="11"/>
        <rFont val="Arial MT"/>
        <family val="2"/>
      </rPr>
      <t>Plantio de árvore ornamental com altura de muda
menor ou igual a 2,00m</t>
    </r>
  </si>
  <si>
    <r>
      <rPr>
        <sz val="11"/>
        <rFont val="Arial MT"/>
        <family val="2"/>
      </rPr>
      <t>14.2</t>
    </r>
  </si>
  <si>
    <r>
      <rPr>
        <sz val="11"/>
        <rFont val="Arial MT"/>
        <family val="2"/>
      </rPr>
      <t>Plantio de arbusto ou  cerca viva</t>
    </r>
  </si>
  <si>
    <r>
      <rPr>
        <sz val="11"/>
        <rFont val="Arial MT"/>
        <family val="2"/>
      </rPr>
      <t>14.3</t>
    </r>
  </si>
  <si>
    <r>
      <rPr>
        <sz val="11"/>
        <rFont val="Arial MT"/>
        <family val="2"/>
      </rPr>
      <t>Limpeza geral</t>
    </r>
  </si>
  <si>
    <t>BM 02</t>
  </si>
  <si>
    <t>24/11/2021 A 27/12/2021</t>
  </si>
  <si>
    <r>
      <rPr>
        <sz val="9"/>
        <rFont val="Arial MT"/>
        <family val="2"/>
      </rPr>
      <t>7.1.10</t>
    </r>
    <r>
      <rPr>
        <sz val="11"/>
        <color theme="1"/>
        <rFont val="Aptos Narrow"/>
        <family val="2"/>
        <scheme val="minor"/>
      </rPr>
      <t/>
    </r>
  </si>
  <si>
    <t>MEMÓRIA BM 02</t>
  </si>
  <si>
    <t>Restante do projeto que contempla as fundações e o reservatório = 21,49 m²</t>
  </si>
  <si>
    <t>Restante do projeto que contempla as fundações e o reservatório = 7,00 kg</t>
  </si>
  <si>
    <t>Restante do projeto que contempla as fundações e o reservatório = 16,40 kg</t>
  </si>
  <si>
    <t>Restante do projeto que contempla as fundações e o reservatório = 133,40 kg</t>
  </si>
  <si>
    <t>Restante do projeto que contempla as fundações e o reservatório = 3,54 m³</t>
  </si>
  <si>
    <t>Pilares das baldrames até a primeira laje (pelo projeto - prancha 09/18) - 70,20 kg; Mais estimativa de 50% da estrutura do muro (prancha 18/18) = 227,80/2 = 113,90 kg</t>
  </si>
  <si>
    <t>Pilares das baldrames até a primeira laje (pelo projeto - prancha 09/18) - 21,60 kg</t>
  </si>
  <si>
    <t>estimativa de 50% da estrutura do muro (prancha 18/18) = 406,3/2 =203,15 kg</t>
  </si>
  <si>
    <t>Pilares das baldrames até a primeira laje (pelo projeto - prancha 09/18) - 193,40 kg; mais estimativa de 50% da estrutura do muro (prancha 18/18) = 189,9/2 = 94,95 kg</t>
  </si>
  <si>
    <t>Pilares das baldrames até a primeira laje (pelo projeto - prancha 09/18) - 104,00 kg</t>
  </si>
  <si>
    <t>Pilares das baldrames até a primeira laje (pelo projeto - prancha 09/18) - 67,47 m²; mais estimativa de 50% da estrutura do muro (prancha 18/18) = 170,86/2 = 85,43 m²</t>
  </si>
  <si>
    <t>Pilares das baldrames até a primeira laje (pelo projeto - prancha 09/18) - 16,61 m³; mais estimativa de 50% da estrutura do muro (prancha 18/18) = 11,16/2 = 5,58 m³</t>
  </si>
  <si>
    <t>Alvenaria total da edificação no pavimento térreo = (13,46+18,95+9,28+ 6,84+6,84+ 3,70+2,00+2,00+1,50+4,22+4,92+ 2,55+1,70+3,85+ 2,20 + 2,20+ 4,00+4,30+2,62+6,75+5,83+7,26+4,02+4,02+1,30+5,50)* 2,53 de altura = 333,48 m² - descontos das esquadrias = (2,00*1,40*3 + 3,00*1,70*2 + 0,70*0,50 + 0,50*1,00*5 + 0,70*2,10*2 + 0,90*2,10*6 + 1,80*2,10+ 2,60*2,10*2 + 1,27*2,10) = 53,10 m²; totalizando = 280,38 m²; mais muro das fachadas oeste e norte = (22,00+26,80-5,90)*1,77 = 75,93 m³; perfazendo uma área total de = 356,31 m²</t>
  </si>
  <si>
    <t>2 portas de 0,70; 6 portas de 0,90 + porta de 1,27 = 8,07</t>
  </si>
  <si>
    <t>1 porta de 1,80 + 2 portas de 2,60 = 7,00</t>
  </si>
  <si>
    <t>1,00*5</t>
  </si>
  <si>
    <t>2,00*3 + 3,00*2</t>
  </si>
  <si>
    <r>
      <rPr>
        <sz val="11"/>
        <rFont val="Arial MT"/>
        <family val="2"/>
      </rPr>
      <t>7.1.10</t>
    </r>
    <r>
      <rPr>
        <sz val="11"/>
        <color theme="1"/>
        <rFont val="Aptos Narrow"/>
        <family val="2"/>
        <scheme val="minor"/>
      </rPr>
      <t/>
    </r>
  </si>
  <si>
    <t>BM 03</t>
  </si>
  <si>
    <t>28/12/2021 A 24/02/2022</t>
  </si>
  <si>
    <r>
      <rPr>
        <sz val="9"/>
        <rFont val="Arial MT"/>
        <family val="2"/>
      </rPr>
      <t>7.1.10</t>
    </r>
    <r>
      <rPr>
        <sz val="11"/>
        <color theme="1"/>
        <rFont val="Aptos Narrow"/>
        <family val="2"/>
        <scheme val="minor"/>
      </rPr>
      <t/>
    </r>
  </si>
  <si>
    <t>MEMÓRIA BM 03</t>
  </si>
  <si>
    <t>Vigas nível 5,20 m (vigas para a primeira laje - prancha 07/18) - 272.6 kg. Mais armação negativa da laje da marquise (prancha 10/18) - 0,8 kg. Mais armação da escada (prancha 16/18) - 10.6 kg</t>
  </si>
  <si>
    <t>Vigas nível 5,20 m (vigas para a primeira laje - prancha 07/18) - 32,7 kg</t>
  </si>
  <si>
    <t>Vigas nível 5,20 m (vigas para a primeira laje - prancha 07/18) - 245.8 kg. Mais armação negativa da laje da marquise - 0,9 kg. Mais armação da escada (prancha 16/18) - 10.4 kg</t>
  </si>
  <si>
    <t>Vigas nível 5,20 m (vigas para a primeira laje - prancha 07/18) - 304.9 kg. Mais armação negativa da laje da marquise (prancha 10/18) - 1,1 kg</t>
  </si>
  <si>
    <t>Vigas nível 5,20 m (vigas para a primeira laje - prancha 07/18) - 238.7 kg. Mais armação negativa da laje da marquise (prancha 10/18) - 4,8 kg</t>
  </si>
  <si>
    <t>Vigas nível 5,20 m (vigas para a primeira laje - prancha 07/18) - 368 kg</t>
  </si>
  <si>
    <t>Vigas nível 5,20 m (vigas para a primeira laje - prancha 07/18) - 97 kg</t>
  </si>
  <si>
    <t>Vigas nível 5,20 m (vigas para a primeira laje - prancha 07/18) - 215.72 m²; Mais armação da escada (prancha 16/18) - 9,97 m²</t>
  </si>
  <si>
    <t>Vigas nível 5,20 m (vigas para a primeira laje - prancha 07/18) - 16.23 m³; Mais armação da escada (prancha 16/18) - 1,05 m³</t>
  </si>
  <si>
    <t>Laje pre-moldada do pavimento térreo - 281,00 m²</t>
  </si>
  <si>
    <t>Chapisco interno e externo da alvenaria do pavimento térreo - 280,38 m² x 2 lados = 560,76 m²; mais chapisco do muro executado até o momento = 75,93 m³</t>
  </si>
  <si>
    <t>Reboco do muro executado até o momento = 75,93 m³</t>
  </si>
  <si>
    <r>
      <rPr>
        <sz val="11"/>
        <rFont val="Arial MT"/>
        <family val="2"/>
      </rPr>
      <t>7.1.10</t>
    </r>
    <r>
      <rPr>
        <sz val="11"/>
        <color theme="1"/>
        <rFont val="Aptos Narrow"/>
        <family val="2"/>
        <scheme val="minor"/>
      </rPr>
      <t/>
    </r>
  </si>
  <si>
    <t>Executado nos seguintes vãos: quarto pcd 36 m² + circulação 11 m² + sala de estar 33 m² + sala administrativa 14 m² + recepção 10 m² + circulação 4 m² = 108,00 m² x espessura de 5 cm</t>
  </si>
  <si>
    <t>Executado nos seguintes vãos: quarto pcd 36 m² + circulação 11 m² + sala de estar 33 m² + sala administrativa 14 m² + recepção 10 m² + circulação 4 m²</t>
  </si>
  <si>
    <t>OBS:  nesta medição ficou faltando as escoras da laje maciça</t>
  </si>
  <si>
    <t>BM 04</t>
  </si>
  <si>
    <r>
      <rPr>
        <b/>
        <sz val="9"/>
        <rFont val="Arial"/>
        <family val="2"/>
      </rPr>
      <t xml:space="preserve">Referências:
</t>
    </r>
    <r>
      <rPr>
        <sz val="9"/>
        <rFont val="Arial MT"/>
        <family val="2"/>
      </rPr>
      <t>SINAPI-PB - 02/2021
ORSE-SE - 01/2021</t>
    </r>
  </si>
  <si>
    <t>25/02/2022 A 02/05/2022</t>
  </si>
  <si>
    <r>
      <rPr>
        <sz val="9"/>
        <rFont val="Arial MT"/>
        <family val="2"/>
      </rPr>
      <t>7.1.10</t>
    </r>
    <r>
      <rPr>
        <sz val="11"/>
        <color theme="1"/>
        <rFont val="Aptos Narrow"/>
        <family val="2"/>
        <scheme val="minor"/>
      </rPr>
      <t/>
    </r>
  </si>
  <si>
    <t>MEMÓRIA BM 04</t>
  </si>
  <si>
    <t>Pilares e vigas do nível 8,65 (vigas do primeiro pavimento - prancha 12/18) - 230,70 kg. Mais armação da marquise do pav. Superior (prancha 13/18) - 44,40 kg</t>
  </si>
  <si>
    <t>Pilares e vigas do nível 8,65 (vigas do primeiro pavimento - prancha 12/18) - 21 kg. Mais armação da marquise do pav. Superior (prancha 13/18) - 10,5 kg</t>
  </si>
  <si>
    <t>Mais vigas do nível 8,65 (vigas do primeiro pavimento - prancha 12/18) - 245,4 kg. Mais armação da marquise do pav. Superior (prancha 13/18) - 3,8 kg</t>
  </si>
  <si>
    <t>Pilares e vigas do nível 8,65 (vigas do primeiro pavimento - prancha 12/18) - 147,20 kg. Mais armação da marquise do pav. Superior (prancha 13/18) - 105,80 kg</t>
  </si>
  <si>
    <t>Pilares e vigas do nível 8,65 (vigas do primeiro pavimento - prancha 12/18) - 73,80 kg. Mais armação da marquise do pav. Superior (prancha 13/18) - 6,2 kg</t>
  </si>
  <si>
    <t>Pilares e vigas do nível 8,65 (vigas do primeiro pavimento - prancha 12/18) - 198,25 m².</t>
  </si>
  <si>
    <t>Pilares e vigas do nível 8,65 (vigas do primeiro pavimento - prancha 12/18) - 14,26 m³.</t>
  </si>
  <si>
    <t>faltou pagar - 4,8 m³ de concreto</t>
  </si>
  <si>
    <t>Alvenaria do pavimento superior - (15,17+7,00+7,50+4,00+8,95+4,53+8,48+ 7,16+7,54+18,80+5,09+1,45+9,62+5,35+1,20+2,55+3,85+8,45+9,76+ 8,06+1,66)*3,00 de altura = 438,51 m² - descontos 8*0,90*2,40 + 0,70*2,40 + 5*3,00*1,70 + 2*1,00*0,50 + 1,50*0,50+0,70*1,70+2*2,00*1,40 + 1,15*3,00+1,25*3,00 = 60,20 m². perfazendo uma área de 378,31 m²; Mais alvenaria da platibanda - (15,17+19,11+15,20+8,70+10,07)*0,90 = 61,42 m²;</t>
  </si>
  <si>
    <t xml:space="preserve">8*0,90 + 1*0,70 = </t>
  </si>
  <si>
    <t>5*3,00 + 2*1,00 + 1,50  +2*2,00</t>
  </si>
  <si>
    <t>Chapisco interno e externo da alvenaria do pavimento superior - 378,31 m² x 2 lados = 756,62 m²; mais chapisco da platibanda = 61,42 x 2 lados = 122,84 m³; totalizando = 879,46 m²</t>
  </si>
  <si>
    <t>Reboco interno e externo da alvenaria do pavimento térreo - 280,38 m² x 2 lados = 560,76 m²</t>
  </si>
  <si>
    <r>
      <rPr>
        <sz val="11"/>
        <rFont val="Arial MT"/>
        <family val="2"/>
      </rPr>
      <t>7.1.10</t>
    </r>
    <r>
      <rPr>
        <sz val="11"/>
        <color theme="1"/>
        <rFont val="Aptos Narrow"/>
        <family val="2"/>
        <scheme val="minor"/>
      </rPr>
      <t/>
    </r>
  </si>
  <si>
    <t>Executado nos seguintes vãos: refeitório 43 m²; despensa 7 m²; DML 4 m²; cozinha 16 m²; área de serviço 12 m²; WC PCD 5 m²; WC 3 m²; WC masc. 12 m²; WC fem. 10 m² e terraço 26 m² = 138 m² x espessura de 5 cm</t>
  </si>
  <si>
    <t>Executado nos seguintes vãos: refeitório 43 m²; despensa 7 m²; DML 4 m²; cozinha 16 m²; área de serviço 12 m²; WC PCD 5 m²; WC 3 m²; WC masc. 12 m²; WC fem. 10 m² e terraço 26 m² = 138 m²</t>
  </si>
  <si>
    <t>10 und</t>
  </si>
  <si>
    <t>8 und</t>
  </si>
  <si>
    <t>5 und</t>
  </si>
  <si>
    <t>12 und</t>
  </si>
  <si>
    <t>16 und</t>
  </si>
  <si>
    <t>14 und</t>
  </si>
  <si>
    <t>7 und</t>
  </si>
  <si>
    <t>4 und</t>
  </si>
  <si>
    <t>6 und</t>
  </si>
  <si>
    <t>35 und</t>
  </si>
  <si>
    <t>25 und</t>
  </si>
  <si>
    <t>55 und</t>
  </si>
  <si>
    <t>2 und</t>
  </si>
  <si>
    <t>19 m</t>
  </si>
  <si>
    <t>25 m</t>
  </si>
  <si>
    <t>14 m</t>
  </si>
  <si>
    <t>50 m</t>
  </si>
  <si>
    <t>BM 05</t>
  </si>
  <si>
    <t>03/05/2022 A 29/06/2022</t>
  </si>
  <si>
    <r>
      <rPr>
        <sz val="9"/>
        <rFont val="Arial MT"/>
        <family val="2"/>
      </rPr>
      <t>7.1.10</t>
    </r>
    <r>
      <rPr>
        <sz val="11"/>
        <color theme="1"/>
        <rFont val="Aptos Narrow"/>
        <family val="2"/>
        <scheme val="minor"/>
      </rPr>
      <t/>
    </r>
  </si>
  <si>
    <t>MEMÓRIA BM 05</t>
  </si>
  <si>
    <t>Laje e vigas da caixa dagua (prancha 15/18) - 15,6 kg; Mais restante de 50% da estrutura do muro (prancha 18/18) = 227,80/2 = 113,90 kg</t>
  </si>
  <si>
    <t>Laje e vigas da caixa dagua (prancha 15/18) - 18,3 kg; mais restante de 50% da estrutura do muro (prancha 18/18) = 406,3/2 =203,15 kg</t>
  </si>
  <si>
    <t>Laje e vigas da caixa dagua (prancha 15/18) - 38,1 kg; mais restante de 50% da estrutura do muro (prancha 18/18) = 189,9/2 = 94,95 kg</t>
  </si>
  <si>
    <t>Laje e vigas da caixa dagua (prancha 15/18) - 16,39; mais restante de 50% da estrutura do muro (prancha 18/18) = 170,86/2 = 85,43 m²</t>
  </si>
  <si>
    <t xml:space="preserve">Alvenaria restante do muro = (18,00+5,50+6,35+2,15)*1,77 = </t>
  </si>
  <si>
    <t>Reboco interno e externo da alvenaria do pavimento superior - 378,31 m² x 2 lados = 756,62 m²; mais reboco da platibanda = 61,42 x 2 lados = 122,84 m³; totalizando = 879,46 m²</t>
  </si>
  <si>
    <t>Pelo projeto arquitetonico = 244,09 m²</t>
  </si>
  <si>
    <r>
      <rPr>
        <sz val="11"/>
        <rFont val="Arial MT"/>
        <family val="2"/>
      </rPr>
      <t>7.1.10</t>
    </r>
    <r>
      <rPr>
        <sz val="11"/>
        <color theme="1"/>
        <rFont val="Aptos Narrow"/>
        <family val="2"/>
        <scheme val="minor"/>
      </rPr>
      <t/>
    </r>
  </si>
  <si>
    <t>Executado nos seguintes vãos: quarto pcd 36 m² + circulação 11 m² + sala de estar 33 m² + sala administrativa 14 m² + recepção 10 m² + circulação 4 m²; refeitório 43 m²; despensa 7 m²; DML 4 m²; cozinha 16 m²; área de serviço 12 m²; WC PCD 5 m²; WC 3 m²; WC masc. 12 m²; WC fem. 10 m² e terraço 26 m²</t>
  </si>
  <si>
    <t>pelo projeto - 7 und</t>
  </si>
  <si>
    <t>pelo projeto - 17 und</t>
  </si>
  <si>
    <t>pelo projeto - 15 und</t>
  </si>
  <si>
    <t>3 und</t>
  </si>
  <si>
    <t>20 und</t>
  </si>
  <si>
    <t>18 und</t>
  </si>
  <si>
    <t>9,67 m (pelo projeto)</t>
  </si>
  <si>
    <t>10,71 (pelo projeto)</t>
  </si>
  <si>
    <t>14,66 (pelo projeto)</t>
  </si>
  <si>
    <t>11,87 (pelo projeto)</t>
  </si>
  <si>
    <t>135 m (pelo projeto)</t>
  </si>
  <si>
    <t>36,85 (pelo projeto)</t>
  </si>
  <si>
    <t>5 (pelo projeto)</t>
  </si>
  <si>
    <t>13 und</t>
  </si>
  <si>
    <t>34 und</t>
  </si>
  <si>
    <t>9 und</t>
  </si>
  <si>
    <t>7 und (composição foi feita por unidade)</t>
  </si>
  <si>
    <t xml:space="preserve">Pelo projeto - 5 janelas de 2,00*1,10 + 7 janelas de 3,00*1,10 = </t>
  </si>
  <si>
    <t>7 janelas de 1,00*0,50 e 2 janelas de 0,70*0,50</t>
  </si>
  <si>
    <t>1 Janela de 1,50*0,50 (escada)</t>
  </si>
  <si>
    <t>BM 06</t>
  </si>
  <si>
    <t>30/06/2022 A 15/07/2022</t>
  </si>
  <si>
    <t>valor do muro que só tem um lado</t>
  </si>
  <si>
    <r>
      <rPr>
        <sz val="9"/>
        <rFont val="Arial MT"/>
        <family val="2"/>
      </rPr>
      <t>7.1.10</t>
    </r>
    <r>
      <rPr>
        <sz val="11"/>
        <color theme="1"/>
        <rFont val="Aptos Narrow"/>
        <family val="2"/>
        <scheme val="minor"/>
      </rPr>
      <t/>
    </r>
  </si>
  <si>
    <t>MEMÓRIA BM 06</t>
  </si>
  <si>
    <t xml:space="preserve">Complemento extra do muro = (1,00+1,00+3,93+3,90)*1,77 = </t>
  </si>
  <si>
    <t>Demais vergas projetadas</t>
  </si>
  <si>
    <t>Contra vergas de janelas menores</t>
  </si>
  <si>
    <t>Contra vergas de janelas maiores</t>
  </si>
  <si>
    <t xml:space="preserve">Chapisco da alvenaria do muro executada neste BM = 17,40* 2 lados; mais chapisco do muro executado no BM anterior = 56,64*2 lados = </t>
  </si>
  <si>
    <t>Mesma área de chapisco</t>
  </si>
  <si>
    <t xml:space="preserve">área total de massa única executado até este BM = </t>
  </si>
  <si>
    <t>Estimativa de 50% da área interna (pelo projeto arquitetonico) = 468,08 m²</t>
  </si>
  <si>
    <t>Pelo projeto arquitetonico</t>
  </si>
  <si>
    <t>Estimativa de 50% do intertravado</t>
  </si>
  <si>
    <t>Oratório (pelo projeto) = 24,22 m²</t>
  </si>
  <si>
    <r>
      <rPr>
        <sz val="11"/>
        <rFont val="Arial MT"/>
        <family val="2"/>
      </rPr>
      <t>7.1.10</t>
    </r>
    <r>
      <rPr>
        <sz val="11"/>
        <color theme="1"/>
        <rFont val="Aptos Narrow"/>
        <family val="2"/>
        <scheme val="minor"/>
      </rPr>
      <t/>
    </r>
  </si>
  <si>
    <t>Executado nas demais áreas do pavimento superior e escada = 255,62 m²</t>
  </si>
  <si>
    <t>5 und (perfazendo 10 no total)</t>
  </si>
  <si>
    <t>Pelo projeto elétrico</t>
  </si>
  <si>
    <t xml:space="preserve">2 + 3 + 1 + 6 + 7 + 6 + 2 + 2 + 6 +4 + 3 + 2 + 12 tomadas altas </t>
  </si>
  <si>
    <t xml:space="preserve">1 +  1 +1 + 1 + 1 + 1 + 1 </t>
  </si>
  <si>
    <t>inter. + tomada</t>
  </si>
  <si>
    <t>tomada de 20</t>
  </si>
  <si>
    <t>1 + 1 + 1 + 15 int. + tomada</t>
  </si>
  <si>
    <t>454 m² (pelo projeto arquitetonico)</t>
  </si>
  <si>
    <t>2+8+9+6+3 = 28 und (composição foi feita por unidade)</t>
  </si>
  <si>
    <t>BM 07</t>
  </si>
  <si>
    <t>16/07/2022 A 04/08/2022</t>
  </si>
  <si>
    <r>
      <rPr>
        <sz val="9"/>
        <rFont val="Arial MT"/>
        <family val="2"/>
      </rPr>
      <t>7.1.10</t>
    </r>
    <r>
      <rPr>
        <sz val="11"/>
        <color theme="1"/>
        <rFont val="Aptos Narrow"/>
        <family val="2"/>
        <scheme val="minor"/>
      </rPr>
      <t/>
    </r>
  </si>
  <si>
    <t>MEMÓRIA BM 07</t>
  </si>
  <si>
    <t>Pintura total do forro - pelo projeto</t>
  </si>
  <si>
    <t>Pintura total externa - pelo projeto</t>
  </si>
  <si>
    <t>Pintura total interna - pelo projeto</t>
  </si>
  <si>
    <t>Total</t>
  </si>
  <si>
    <t>Falta pagar</t>
  </si>
  <si>
    <t>Aditivo 1</t>
  </si>
  <si>
    <t>Sobra p aditivo 2</t>
  </si>
  <si>
    <t>Área total de intertravado = 5,40*3,54+4,47*4,05+3,88*5,58-2,2*1,48+ 5,15*7,95+1,95*28+6,10*10,4+(4,00+2,97)*12,14/2 = 256,90 m² (como foi pago 88,73 na medição anterior, resta o saldo)</t>
  </si>
  <si>
    <r>
      <rPr>
        <sz val="11"/>
        <rFont val="Arial MT"/>
        <family val="2"/>
      </rPr>
      <t>7.1.10</t>
    </r>
    <r>
      <rPr>
        <sz val="11"/>
        <color theme="1"/>
        <rFont val="Aptos Narrow"/>
        <family val="2"/>
        <scheme val="minor"/>
      </rPr>
      <t/>
    </r>
  </si>
  <si>
    <t>12,14*(3,45+4,22)/2+1,94*0,80 = 48,11</t>
  </si>
  <si>
    <t>Pelo projeto arquitetônico</t>
  </si>
  <si>
    <t>2+2+2+2+1+1</t>
  </si>
  <si>
    <t>11 und</t>
  </si>
  <si>
    <t>Wc masc. - 1,68*0,50*2 (térreo e superior); Wc fem. 1,50*0,50*2 (térreo e superior); wc pcd 0,45*0,70; wc direção - 0,68*0,46; wc quarto motorista 0,46*0,70; refeitório 0,60*2,00+0,30*0,95; cozinha: 0,60*3,95; depósito cozinha: 0,46*1,20*4+0,46*1,97*4; área de serviço: 0,58*3,00; DML: 0,46*1,75*4 + 0,46*4,65*4; totalizando: 27,33 m²</t>
  </si>
  <si>
    <t>2+2+2</t>
  </si>
  <si>
    <t>2+2+2+2+1+1+1</t>
  </si>
  <si>
    <t>1+1+1+1+1+1+1</t>
  </si>
  <si>
    <t>Mesma quantidade de cubas de louça</t>
  </si>
  <si>
    <t>Mesma quantidade de cubas de inox</t>
  </si>
  <si>
    <t>2 engates da cuba de inox do refeitório (as demais são torneiras de parede e não de bancada)</t>
  </si>
  <si>
    <t xml:space="preserve">7,50*2 + 0,8+4,22+2,97 = </t>
  </si>
  <si>
    <t>19 und</t>
  </si>
  <si>
    <t>23 und</t>
  </si>
  <si>
    <t>6+9</t>
  </si>
  <si>
    <t>Wc masc - (1,63*1,75*3+1,75*0,81+(0,11+0,07+0,07+0,03)*1,75)*2 (térreo e superior) - wc fem. (1,22*1,74+1,40*1,74*2+(0,09*2+0,17+0,27)*1,74)*2(térreo e superior); totalizando 37,08 m²</t>
  </si>
  <si>
    <t xml:space="preserve">3,10+1,50+2,15+0,95+1,45+2,55+0,95 = </t>
  </si>
  <si>
    <t>2,67+3,11</t>
  </si>
  <si>
    <t>3,77*5,35 + 3,44*3,10 = 30,83 m²</t>
  </si>
  <si>
    <t>2,6*2,1*2 + 2*2,1 = 15,12 m²</t>
  </si>
  <si>
    <t>0,9*1,82+1,8*1,85</t>
  </si>
  <si>
    <t>0,7*1,7*12</t>
  </si>
  <si>
    <t>17 portas de madeira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</si>
</sst>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$&quot;\ * #,##0.00_-;\-&quot;R$&quot;\ * #,##0.00_-;_-&quot;R$&quot;\ * &quot;-&quot;??_-;_-@_-"/>
    <numFmt numFmtId="164" formatCode="&quot;R$&quot;\ #,##0.00"/>
    <numFmt numFmtId="165" formatCode="00000"/>
    <numFmt numFmtId="166" formatCode="0.0"/>
  </numFmts>
  <fonts count="26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rgb="FF000000"/>
      <name val="Times New Roman"/>
      <family val="1"/>
    </font>
    <font>
      <b/>
      <sz val="50"/>
      <color rgb="FF000000"/>
      <name val="Times New Roman"/>
      <family val="1"/>
    </font>
    <font>
      <b/>
      <sz val="10"/>
      <color rgb="FF000000"/>
      <name val="Arial"/>
      <family val="2"/>
    </font>
    <font>
      <b/>
      <sz val="9"/>
      <name val="Arial"/>
      <family val="2"/>
    </font>
    <font>
      <sz val="9"/>
      <name val="Arial MT"/>
      <family val="2"/>
    </font>
    <font>
      <sz val="11"/>
      <name val="Arial MT"/>
      <family val="2"/>
    </font>
    <font>
      <sz val="9"/>
      <name val="Arial"/>
      <family val="2"/>
    </font>
    <font>
      <b/>
      <sz val="14"/>
      <color rgb="FF000000"/>
      <name val="Times New Roman"/>
      <family val="1"/>
    </font>
    <font>
      <sz val="10"/>
      <color rgb="FF000000"/>
      <name val="Arial"/>
      <family val="2"/>
    </font>
    <font>
      <sz val="9"/>
      <name val="Arial MT"/>
    </font>
    <font>
      <b/>
      <sz val="10"/>
      <name val="Arial"/>
      <family val="2"/>
    </font>
    <font>
      <b/>
      <sz val="9"/>
      <color theme="1"/>
      <name val="Arial"/>
      <family val="2"/>
    </font>
    <font>
      <b/>
      <sz val="10"/>
      <color rgb="FF000000"/>
      <name val="Times New Roman"/>
      <family val="1"/>
    </font>
    <font>
      <sz val="9"/>
      <color rgb="FF000000"/>
      <name val="Arial MT"/>
      <family val="2"/>
    </font>
    <font>
      <sz val="8.5"/>
      <name val="Microsoft Sans Serif"/>
      <family val="2"/>
    </font>
    <font>
      <b/>
      <sz val="11"/>
      <color rgb="FF000000"/>
      <name val="Arial"/>
      <family val="2"/>
    </font>
    <font>
      <b/>
      <sz val="11"/>
      <name val="Arial"/>
      <family val="2"/>
    </font>
    <font>
      <sz val="11"/>
      <color rgb="FF000000"/>
      <name val="Arial "/>
    </font>
    <font>
      <sz val="11"/>
      <name val="Arial MT"/>
    </font>
    <font>
      <b/>
      <sz val="11"/>
      <color rgb="FF000000"/>
      <name val="Arial "/>
    </font>
    <font>
      <sz val="11"/>
      <color rgb="FF000000"/>
      <name val="Times New Roman"/>
      <family val="1"/>
    </font>
    <font>
      <sz val="11"/>
      <name val="Times New Roman"/>
      <family val="2"/>
    </font>
    <font>
      <sz val="11"/>
      <name val="Microsoft Sans Serif"/>
      <family val="2"/>
    </font>
    <font>
      <sz val="9"/>
      <name val="Times New Roman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61">
    <xf numFmtId="0" fontId="0" fillId="0" borderId="0" xfId="0"/>
    <xf numFmtId="0" fontId="2" fillId="0" borderId="0" xfId="1" applyAlignment="1">
      <alignment horizontal="left" vertical="top"/>
    </xf>
    <xf numFmtId="0" fontId="2" fillId="2" borderId="14" xfId="1" applyFill="1" applyBorder="1" applyAlignment="1">
      <alignment horizontal="left" vertical="top"/>
    </xf>
    <xf numFmtId="4" fontId="2" fillId="0" borderId="17" xfId="1" applyNumberFormat="1" applyBorder="1" applyAlignment="1">
      <alignment vertical="top"/>
    </xf>
    <xf numFmtId="4" fontId="2" fillId="0" borderId="14" xfId="1" applyNumberFormat="1" applyBorder="1" applyAlignment="1">
      <alignment vertical="top"/>
    </xf>
    <xf numFmtId="4" fontId="2" fillId="0" borderId="18" xfId="1" applyNumberFormat="1" applyBorder="1" applyAlignment="1">
      <alignment vertical="top"/>
    </xf>
    <xf numFmtId="4" fontId="14" fillId="0" borderId="1" xfId="1" applyNumberFormat="1" applyFont="1" applyBorder="1" applyAlignment="1">
      <alignment horizontal="center" vertical="top" wrapText="1"/>
    </xf>
    <xf numFmtId="4" fontId="14" fillId="0" borderId="24" xfId="1" applyNumberFormat="1" applyFont="1" applyBorder="1" applyAlignment="1">
      <alignment horizontal="center" vertical="top" wrapText="1"/>
    </xf>
    <xf numFmtId="0" fontId="5" fillId="2" borderId="25" xfId="1" applyFont="1" applyFill="1" applyBorder="1" applyAlignment="1">
      <alignment horizontal="center" vertical="center" wrapText="1"/>
    </xf>
    <xf numFmtId="0" fontId="5" fillId="2" borderId="26" xfId="1" applyFont="1" applyFill="1" applyBorder="1" applyAlignment="1">
      <alignment vertical="center" wrapText="1"/>
    </xf>
    <xf numFmtId="0" fontId="5" fillId="2" borderId="27" xfId="1" applyFont="1" applyFill="1" applyBorder="1" applyAlignment="1">
      <alignment vertical="top" wrapText="1"/>
    </xf>
    <xf numFmtId="0" fontId="5" fillId="2" borderId="22" xfId="1" applyFont="1" applyFill="1" applyBorder="1" applyAlignment="1">
      <alignment vertical="top" wrapText="1"/>
    </xf>
    <xf numFmtId="4" fontId="5" fillId="2" borderId="28" xfId="1" applyNumberFormat="1" applyFont="1" applyFill="1" applyBorder="1" applyAlignment="1">
      <alignment horizontal="center" vertical="center" wrapText="1"/>
    </xf>
    <xf numFmtId="4" fontId="5" fillId="2" borderId="29" xfId="1" applyNumberFormat="1" applyFont="1" applyFill="1" applyBorder="1" applyAlignment="1">
      <alignment horizontal="center" vertical="center" wrapText="1"/>
    </xf>
    <xf numFmtId="4" fontId="2" fillId="0" borderId="1" xfId="1" applyNumberFormat="1" applyBorder="1" applyAlignment="1">
      <alignment horizontal="center" vertical="top"/>
    </xf>
    <xf numFmtId="4" fontId="14" fillId="0" borderId="1" xfId="1" applyNumberFormat="1" applyFont="1" applyBorder="1" applyAlignment="1">
      <alignment horizontal="center" vertical="top"/>
    </xf>
    <xf numFmtId="4" fontId="14" fillId="0" borderId="24" xfId="1" applyNumberFormat="1" applyFont="1" applyBorder="1" applyAlignment="1">
      <alignment horizontal="center" vertical="top"/>
    </xf>
    <xf numFmtId="0" fontId="11" fillId="2" borderId="28" xfId="1" applyFont="1" applyFill="1" applyBorder="1" applyAlignment="1">
      <alignment horizontal="center" vertical="top" wrapText="1"/>
    </xf>
    <xf numFmtId="0" fontId="11" fillId="2" borderId="28" xfId="1" applyFont="1" applyFill="1" applyBorder="1" applyAlignment="1">
      <alignment horizontal="left" vertical="top" wrapText="1"/>
    </xf>
    <xf numFmtId="2" fontId="15" fillId="2" borderId="28" xfId="1" applyNumberFormat="1" applyFont="1" applyFill="1" applyBorder="1" applyAlignment="1">
      <alignment horizontal="right" vertical="top" shrinkToFit="1"/>
    </xf>
    <xf numFmtId="0" fontId="2" fillId="2" borderId="28" xfId="1" applyFill="1" applyBorder="1" applyAlignment="1">
      <alignment horizontal="center" vertical="top" wrapText="1"/>
    </xf>
    <xf numFmtId="4" fontId="15" fillId="2" borderId="28" xfId="1" applyNumberFormat="1" applyFont="1" applyFill="1" applyBorder="1" applyAlignment="1">
      <alignment horizontal="center" vertical="top" shrinkToFit="1"/>
    </xf>
    <xf numFmtId="4" fontId="15" fillId="2" borderId="29" xfId="1" applyNumberFormat="1" applyFont="1" applyFill="1" applyBorder="1" applyAlignment="1">
      <alignment horizontal="center" vertical="top" shrinkToFit="1"/>
    </xf>
    <xf numFmtId="4" fontId="2" fillId="0" borderId="24" xfId="1" applyNumberFormat="1" applyBorder="1" applyAlignment="1">
      <alignment horizontal="center" vertical="top"/>
    </xf>
    <xf numFmtId="165" fontId="15" fillId="2" borderId="28" xfId="1" applyNumberFormat="1" applyFont="1" applyFill="1" applyBorder="1" applyAlignment="1">
      <alignment horizontal="center" vertical="top" shrinkToFit="1"/>
    </xf>
    <xf numFmtId="0" fontId="2" fillId="2" borderId="28" xfId="1" applyFill="1" applyBorder="1" applyAlignment="1">
      <alignment horizontal="left" vertical="top" wrapText="1"/>
    </xf>
    <xf numFmtId="0" fontId="6" fillId="2" borderId="28" xfId="1" applyFont="1" applyFill="1" applyBorder="1" applyAlignment="1">
      <alignment horizontal="left" vertical="top" wrapText="1"/>
    </xf>
    <xf numFmtId="4" fontId="15" fillId="2" borderId="28" xfId="1" applyNumberFormat="1" applyFont="1" applyFill="1" applyBorder="1" applyAlignment="1">
      <alignment horizontal="right" vertical="top" shrinkToFit="1"/>
    </xf>
    <xf numFmtId="0" fontId="5" fillId="2" borderId="28" xfId="1" applyFont="1" applyFill="1" applyBorder="1" applyAlignment="1">
      <alignment horizontal="center" vertical="top" wrapText="1"/>
    </xf>
    <xf numFmtId="0" fontId="2" fillId="2" borderId="28" xfId="1" applyFill="1" applyBorder="1" applyAlignment="1">
      <alignment horizontal="left" wrapText="1"/>
    </xf>
    <xf numFmtId="4" fontId="5" fillId="2" borderId="28" xfId="1" applyNumberFormat="1" applyFont="1" applyFill="1" applyBorder="1" applyAlignment="1">
      <alignment horizontal="center" vertical="top" wrapText="1"/>
    </xf>
    <xf numFmtId="4" fontId="5" fillId="2" borderId="29" xfId="1" applyNumberFormat="1" applyFont="1" applyFill="1" applyBorder="1" applyAlignment="1">
      <alignment horizontal="center" vertical="top" wrapText="1"/>
    </xf>
    <xf numFmtId="4" fontId="5" fillId="2" borderId="1" xfId="1" applyNumberFormat="1" applyFont="1" applyFill="1" applyBorder="1" applyAlignment="1">
      <alignment horizontal="center" vertical="top" wrapText="1"/>
    </xf>
    <xf numFmtId="1" fontId="15" fillId="2" borderId="28" xfId="1" applyNumberFormat="1" applyFont="1" applyFill="1" applyBorder="1" applyAlignment="1">
      <alignment horizontal="center" vertical="top" shrinkToFit="1"/>
    </xf>
    <xf numFmtId="0" fontId="11" fillId="2" borderId="28" xfId="1" applyFont="1" applyFill="1" applyBorder="1" applyAlignment="1">
      <alignment horizontal="center" vertical="center" wrapText="1"/>
    </xf>
    <xf numFmtId="2" fontId="15" fillId="2" borderId="28" xfId="1" applyNumberFormat="1" applyFont="1" applyFill="1" applyBorder="1" applyAlignment="1">
      <alignment horizontal="right" vertical="center" shrinkToFit="1"/>
    </xf>
    <xf numFmtId="1" fontId="15" fillId="2" borderId="28" xfId="1" applyNumberFormat="1" applyFont="1" applyFill="1" applyBorder="1" applyAlignment="1">
      <alignment horizontal="center" vertical="center" shrinkToFit="1"/>
    </xf>
    <xf numFmtId="0" fontId="2" fillId="2" borderId="28" xfId="1" applyFill="1" applyBorder="1" applyAlignment="1">
      <alignment horizontal="left" vertical="center" wrapText="1"/>
    </xf>
    <xf numFmtId="4" fontId="15" fillId="2" borderId="28" xfId="1" applyNumberFormat="1" applyFont="1" applyFill="1" applyBorder="1" applyAlignment="1">
      <alignment horizontal="center" vertical="center" shrinkToFit="1"/>
    </xf>
    <xf numFmtId="4" fontId="15" fillId="2" borderId="29" xfId="1" applyNumberFormat="1" applyFont="1" applyFill="1" applyBorder="1" applyAlignment="1">
      <alignment horizontal="center" vertical="center" shrinkToFit="1"/>
    </xf>
    <xf numFmtId="165" fontId="15" fillId="2" borderId="28" xfId="1" applyNumberFormat="1" applyFont="1" applyFill="1" applyBorder="1" applyAlignment="1">
      <alignment horizontal="center" vertical="center" shrinkToFit="1"/>
    </xf>
    <xf numFmtId="0" fontId="11" fillId="2" borderId="28" xfId="1" applyFont="1" applyFill="1" applyBorder="1" applyAlignment="1">
      <alignment horizontal="left" vertical="center" wrapText="1"/>
    </xf>
    <xf numFmtId="1" fontId="15" fillId="2" borderId="28" xfId="1" applyNumberFormat="1" applyFont="1" applyFill="1" applyBorder="1" applyAlignment="1">
      <alignment horizontal="right" vertical="top" indent="2" shrinkToFit="1"/>
    </xf>
    <xf numFmtId="1" fontId="15" fillId="2" borderId="28" xfId="1" applyNumberFormat="1" applyFont="1" applyFill="1" applyBorder="1" applyAlignment="1">
      <alignment horizontal="right" vertical="center" indent="2" shrinkToFit="1"/>
    </xf>
    <xf numFmtId="0" fontId="5" fillId="2" borderId="28" xfId="1" applyFont="1" applyFill="1" applyBorder="1" applyAlignment="1">
      <alignment horizontal="left" vertical="top" wrapText="1"/>
    </xf>
    <xf numFmtId="0" fontId="2" fillId="2" borderId="28" xfId="1" applyFill="1" applyBorder="1" applyAlignment="1">
      <alignment horizontal="center" vertical="center" wrapText="1"/>
    </xf>
    <xf numFmtId="0" fontId="2" fillId="2" borderId="29" xfId="1" applyFill="1" applyBorder="1" applyAlignment="1">
      <alignment horizontal="center" vertical="center" wrapText="1"/>
    </xf>
    <xf numFmtId="166" fontId="15" fillId="2" borderId="28" xfId="1" applyNumberFormat="1" applyFont="1" applyFill="1" applyBorder="1" applyAlignment="1">
      <alignment horizontal="right" vertical="center" shrinkToFit="1"/>
    </xf>
    <xf numFmtId="165" fontId="15" fillId="2" borderId="28" xfId="1" applyNumberFormat="1" applyFont="1" applyFill="1" applyBorder="1" applyAlignment="1">
      <alignment horizontal="right" vertical="center" indent="2" shrinkToFit="1"/>
    </xf>
    <xf numFmtId="0" fontId="11" fillId="2" borderId="28" xfId="1" applyFont="1" applyFill="1" applyBorder="1" applyAlignment="1">
      <alignment horizontal="right" vertical="top" wrapText="1" indent="2"/>
    </xf>
    <xf numFmtId="165" fontId="15" fillId="2" borderId="28" xfId="1" applyNumberFormat="1" applyFont="1" applyFill="1" applyBorder="1" applyAlignment="1">
      <alignment horizontal="right" vertical="top" indent="2" shrinkToFit="1"/>
    </xf>
    <xf numFmtId="0" fontId="2" fillId="2" borderId="28" xfId="1" applyFill="1" applyBorder="1" applyAlignment="1">
      <alignment horizontal="center" wrapText="1"/>
    </xf>
    <xf numFmtId="0" fontId="2" fillId="2" borderId="29" xfId="1" applyFill="1" applyBorder="1" applyAlignment="1">
      <alignment horizontal="center" wrapText="1"/>
    </xf>
    <xf numFmtId="2" fontId="5" fillId="2" borderId="28" xfId="1" applyNumberFormat="1" applyFont="1" applyFill="1" applyBorder="1" applyAlignment="1">
      <alignment horizontal="center" vertical="top" wrapText="1"/>
    </xf>
    <xf numFmtId="2" fontId="5" fillId="2" borderId="29" xfId="1" applyNumberFormat="1" applyFont="1" applyFill="1" applyBorder="1" applyAlignment="1">
      <alignment horizontal="center" vertical="top" wrapText="1"/>
    </xf>
    <xf numFmtId="2" fontId="15" fillId="2" borderId="28" xfId="1" applyNumberFormat="1" applyFont="1" applyFill="1" applyBorder="1" applyAlignment="1">
      <alignment horizontal="center" vertical="center" shrinkToFit="1"/>
    </xf>
    <xf numFmtId="2" fontId="15" fillId="2" borderId="29" xfId="1" applyNumberFormat="1" applyFont="1" applyFill="1" applyBorder="1" applyAlignment="1">
      <alignment horizontal="center" vertical="center" shrinkToFit="1"/>
    </xf>
    <xf numFmtId="0" fontId="11" fillId="2" borderId="28" xfId="1" applyFont="1" applyFill="1" applyBorder="1" applyAlignment="1">
      <alignment horizontal="right" vertical="center" wrapText="1" indent="3"/>
    </xf>
    <xf numFmtId="0" fontId="11" fillId="2" borderId="28" xfId="1" applyFont="1" applyFill="1" applyBorder="1" applyAlignment="1">
      <alignment horizontal="right" vertical="top" wrapText="1" indent="3"/>
    </xf>
    <xf numFmtId="4" fontId="15" fillId="2" borderId="28" xfId="1" applyNumberFormat="1" applyFont="1" applyFill="1" applyBorder="1" applyAlignment="1">
      <alignment horizontal="right" vertical="center" shrinkToFit="1"/>
    </xf>
    <xf numFmtId="0" fontId="5" fillId="2" borderId="31" xfId="1" applyFont="1" applyFill="1" applyBorder="1" applyAlignment="1">
      <alignment vertical="top" wrapText="1"/>
    </xf>
    <xf numFmtId="2" fontId="15" fillId="2" borderId="28" xfId="1" applyNumberFormat="1" applyFont="1" applyFill="1" applyBorder="1" applyAlignment="1">
      <alignment horizontal="center" vertical="top" shrinkToFit="1"/>
    </xf>
    <xf numFmtId="2" fontId="15" fillId="2" borderId="29" xfId="1" applyNumberFormat="1" applyFont="1" applyFill="1" applyBorder="1" applyAlignment="1">
      <alignment horizontal="center" vertical="top" shrinkToFit="1"/>
    </xf>
    <xf numFmtId="0" fontId="5" fillId="2" borderId="28" xfId="1" applyFont="1" applyFill="1" applyBorder="1" applyAlignment="1">
      <alignment horizontal="right" vertical="top" wrapText="1" indent="3"/>
    </xf>
    <xf numFmtId="44" fontId="5" fillId="2" borderId="28" xfId="3" applyFont="1" applyFill="1" applyBorder="1" applyAlignment="1">
      <alignment horizontal="center" vertical="top" wrapText="1"/>
    </xf>
    <xf numFmtId="44" fontId="5" fillId="2" borderId="29" xfId="3" applyFont="1" applyFill="1" applyBorder="1" applyAlignment="1">
      <alignment horizontal="center" vertical="top" wrapText="1"/>
    </xf>
    <xf numFmtId="0" fontId="2" fillId="2" borderId="0" xfId="1" applyFill="1" applyAlignment="1">
      <alignment horizontal="left" vertical="top"/>
    </xf>
    <xf numFmtId="4" fontId="2" fillId="0" borderId="0" xfId="1" applyNumberFormat="1" applyAlignment="1">
      <alignment horizontal="left" vertical="top"/>
    </xf>
    <xf numFmtId="0" fontId="18" fillId="2" borderId="1" xfId="1" applyFont="1" applyFill="1" applyBorder="1" applyAlignment="1">
      <alignment horizontal="center" vertical="center" wrapText="1"/>
    </xf>
    <xf numFmtId="0" fontId="19" fillId="0" borderId="1" xfId="1" applyFont="1" applyBorder="1" applyAlignment="1">
      <alignment horizontal="left" vertical="top" wrapText="1"/>
    </xf>
    <xf numFmtId="0" fontId="18" fillId="2" borderId="25" xfId="1" applyFont="1" applyFill="1" applyBorder="1" applyAlignment="1">
      <alignment horizontal="center" vertical="center" wrapText="1"/>
    </xf>
    <xf numFmtId="0" fontId="18" fillId="2" borderId="26" xfId="1" applyFont="1" applyFill="1" applyBorder="1" applyAlignment="1">
      <alignment vertical="center" wrapText="1"/>
    </xf>
    <xf numFmtId="0" fontId="18" fillId="2" borderId="27" xfId="1" applyFont="1" applyFill="1" applyBorder="1" applyAlignment="1">
      <alignment vertical="top" wrapText="1"/>
    </xf>
    <xf numFmtId="0" fontId="19" fillId="0" borderId="0" xfId="1" applyFont="1" applyAlignment="1">
      <alignment horizontal="left" vertical="top" wrapText="1"/>
    </xf>
    <xf numFmtId="4" fontId="14" fillId="0" borderId="0" xfId="1" applyNumberFormat="1" applyFont="1" applyAlignment="1">
      <alignment horizontal="left" vertical="top"/>
    </xf>
    <xf numFmtId="44" fontId="14" fillId="0" borderId="0" xfId="1" applyNumberFormat="1" applyFont="1" applyAlignment="1">
      <alignment horizontal="left" vertical="top"/>
    </xf>
    <xf numFmtId="0" fontId="20" fillId="2" borderId="28" xfId="1" applyFont="1" applyFill="1" applyBorder="1" applyAlignment="1">
      <alignment horizontal="center" vertical="top" wrapText="1"/>
    </xf>
    <xf numFmtId="0" fontId="20" fillId="2" borderId="28" xfId="1" applyFont="1" applyFill="1" applyBorder="1" applyAlignment="1">
      <alignment horizontal="left" vertical="top" wrapText="1"/>
    </xf>
    <xf numFmtId="0" fontId="20" fillId="2" borderId="29" xfId="1" applyFont="1" applyFill="1" applyBorder="1" applyAlignment="1">
      <alignment horizontal="center" vertical="top" wrapText="1"/>
    </xf>
    <xf numFmtId="0" fontId="7" fillId="2" borderId="28" xfId="1" applyFont="1" applyFill="1" applyBorder="1" applyAlignment="1">
      <alignment horizontal="left" vertical="top" wrapText="1"/>
    </xf>
    <xf numFmtId="0" fontId="18" fillId="2" borderId="28" xfId="1" applyFont="1" applyFill="1" applyBorder="1" applyAlignment="1">
      <alignment horizontal="center" vertical="top" wrapText="1"/>
    </xf>
    <xf numFmtId="4" fontId="14" fillId="0" borderId="0" xfId="3" applyNumberFormat="1" applyFont="1" applyFill="1" applyBorder="1" applyAlignment="1">
      <alignment horizontal="left" vertical="top"/>
    </xf>
    <xf numFmtId="0" fontId="20" fillId="2" borderId="28" xfId="1" applyFont="1" applyFill="1" applyBorder="1" applyAlignment="1">
      <alignment horizontal="left" vertical="center" wrapText="1"/>
    </xf>
    <xf numFmtId="4" fontId="0" fillId="0" borderId="0" xfId="3" applyNumberFormat="1" applyFont="1" applyFill="1" applyBorder="1" applyAlignment="1">
      <alignment horizontal="left" vertical="center"/>
    </xf>
    <xf numFmtId="4" fontId="0" fillId="0" borderId="0" xfId="3" applyNumberFormat="1" applyFont="1" applyFill="1" applyBorder="1" applyAlignment="1">
      <alignment horizontal="left" vertical="top"/>
    </xf>
    <xf numFmtId="0" fontId="20" fillId="2" borderId="28" xfId="1" applyFont="1" applyFill="1" applyBorder="1" applyAlignment="1">
      <alignment horizontal="center" vertical="center" wrapText="1"/>
    </xf>
    <xf numFmtId="0" fontId="22" fillId="2" borderId="28" xfId="1" applyFont="1" applyFill="1" applyBorder="1" applyAlignment="1">
      <alignment horizontal="left" vertical="top" wrapText="1"/>
    </xf>
    <xf numFmtId="0" fontId="18" fillId="2" borderId="28" xfId="1" applyFont="1" applyFill="1" applyBorder="1" applyAlignment="1">
      <alignment horizontal="left" vertical="top" wrapText="1"/>
    </xf>
    <xf numFmtId="0" fontId="22" fillId="2" borderId="28" xfId="1" applyFont="1" applyFill="1" applyBorder="1" applyAlignment="1">
      <alignment horizontal="left" vertical="center" wrapText="1"/>
    </xf>
    <xf numFmtId="0" fontId="22" fillId="2" borderId="28" xfId="1" applyFont="1" applyFill="1" applyBorder="1" applyAlignment="1">
      <alignment horizontal="left" wrapText="1"/>
    </xf>
    <xf numFmtId="0" fontId="20" fillId="2" borderId="28" xfId="1" applyFont="1" applyFill="1" applyBorder="1" applyAlignment="1">
      <alignment horizontal="right" vertical="center" wrapText="1" indent="3"/>
    </xf>
    <xf numFmtId="0" fontId="20" fillId="2" borderId="28" xfId="1" applyFont="1" applyFill="1" applyBorder="1" applyAlignment="1">
      <alignment horizontal="right" vertical="top" wrapText="1" indent="3"/>
    </xf>
    <xf numFmtId="0" fontId="23" fillId="2" borderId="28" xfId="1" applyFont="1" applyFill="1" applyBorder="1" applyAlignment="1">
      <alignment horizontal="left" vertical="top" wrapText="1"/>
    </xf>
    <xf numFmtId="0" fontId="18" fillId="2" borderId="28" xfId="1" applyFont="1" applyFill="1" applyBorder="1" applyAlignment="1">
      <alignment horizontal="right" vertical="top" wrapText="1" indent="3"/>
    </xf>
    <xf numFmtId="0" fontId="22" fillId="2" borderId="0" xfId="1" applyFont="1" applyFill="1" applyAlignment="1">
      <alignment horizontal="left" vertical="top"/>
    </xf>
    <xf numFmtId="0" fontId="22" fillId="2" borderId="0" xfId="1" applyFont="1" applyFill="1" applyAlignment="1">
      <alignment horizontal="left" vertical="top" wrapText="1"/>
    </xf>
    <xf numFmtId="2" fontId="2" fillId="0" borderId="0" xfId="1" applyNumberFormat="1" applyAlignment="1">
      <alignment horizontal="left" vertical="top"/>
    </xf>
    <xf numFmtId="10" fontId="0" fillId="0" borderId="0" xfId="4" applyNumberFormat="1" applyFont="1" applyFill="1" applyBorder="1" applyAlignment="1">
      <alignment horizontal="left" vertical="top"/>
    </xf>
    <xf numFmtId="0" fontId="5" fillId="2" borderId="1" xfId="1" applyFont="1" applyFill="1" applyBorder="1" applyAlignment="1">
      <alignment horizontal="center" vertical="center" wrapText="1"/>
    </xf>
    <xf numFmtId="0" fontId="2" fillId="2" borderId="1" xfId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left" vertical="center" wrapText="1"/>
    </xf>
    <xf numFmtId="0" fontId="4" fillId="2" borderId="3" xfId="1" applyFont="1" applyFill="1" applyBorder="1" applyAlignment="1">
      <alignment horizontal="left" vertical="center" wrapText="1"/>
    </xf>
    <xf numFmtId="0" fontId="4" fillId="2" borderId="4" xfId="1" applyFont="1" applyFill="1" applyBorder="1" applyAlignment="1">
      <alignment horizontal="left" vertical="center" wrapText="1"/>
    </xf>
    <xf numFmtId="0" fontId="2" fillId="2" borderId="5" xfId="1" applyFill="1" applyBorder="1" applyAlignment="1">
      <alignment horizontal="center" vertical="top"/>
    </xf>
    <xf numFmtId="0" fontId="2" fillId="2" borderId="3" xfId="1" applyFill="1" applyBorder="1" applyAlignment="1">
      <alignment horizontal="center" vertical="top"/>
    </xf>
    <xf numFmtId="0" fontId="2" fillId="2" borderId="4" xfId="1" applyFill="1" applyBorder="1" applyAlignment="1">
      <alignment horizontal="center" vertical="top"/>
    </xf>
    <xf numFmtId="0" fontId="5" fillId="2" borderId="6" xfId="1" applyFont="1" applyFill="1" applyBorder="1" applyAlignment="1">
      <alignment horizontal="center" vertical="top" wrapText="1"/>
    </xf>
    <xf numFmtId="0" fontId="5" fillId="2" borderId="11" xfId="1" applyFont="1" applyFill="1" applyBorder="1" applyAlignment="1">
      <alignment horizontal="center" vertical="top" wrapText="1"/>
    </xf>
    <xf numFmtId="0" fontId="5" fillId="2" borderId="16" xfId="1" applyFont="1" applyFill="1" applyBorder="1" applyAlignment="1">
      <alignment horizontal="center" vertical="top" wrapText="1"/>
    </xf>
    <xf numFmtId="4" fontId="2" fillId="2" borderId="5" xfId="1" applyNumberFormat="1" applyFill="1" applyBorder="1" applyAlignment="1">
      <alignment horizontal="left" vertical="top" wrapText="1"/>
    </xf>
    <xf numFmtId="4" fontId="2" fillId="2" borderId="4" xfId="1" applyNumberFormat="1" applyFill="1" applyBorder="1" applyAlignment="1">
      <alignment horizontal="left" vertical="top" wrapText="1"/>
    </xf>
    <xf numFmtId="4" fontId="2" fillId="2" borderId="10" xfId="1" applyNumberFormat="1" applyFill="1" applyBorder="1" applyAlignment="1">
      <alignment horizontal="left" vertical="top" wrapText="1"/>
    </xf>
    <xf numFmtId="4" fontId="2" fillId="2" borderId="9" xfId="1" applyNumberFormat="1" applyFill="1" applyBorder="1" applyAlignment="1">
      <alignment horizontal="left" vertical="top" wrapText="1"/>
    </xf>
    <xf numFmtId="4" fontId="7" fillId="2" borderId="5" xfId="1" applyNumberFormat="1" applyFont="1" applyFill="1" applyBorder="1" applyAlignment="1">
      <alignment horizontal="center" vertical="top" wrapText="1"/>
    </xf>
    <xf numFmtId="4" fontId="7" fillId="2" borderId="4" xfId="1" applyNumberFormat="1" applyFont="1" applyFill="1" applyBorder="1" applyAlignment="1">
      <alignment horizontal="center" vertical="top" wrapText="1"/>
    </xf>
    <xf numFmtId="4" fontId="2" fillId="0" borderId="5" xfId="1" applyNumberFormat="1" applyBorder="1" applyAlignment="1">
      <alignment horizontal="center" vertical="top"/>
    </xf>
    <xf numFmtId="4" fontId="2" fillId="0" borderId="3" xfId="1" applyNumberFormat="1" applyBorder="1" applyAlignment="1">
      <alignment horizontal="center" vertical="top"/>
    </xf>
    <xf numFmtId="4" fontId="2" fillId="0" borderId="7" xfId="1" applyNumberFormat="1" applyBorder="1" applyAlignment="1">
      <alignment horizontal="center" vertical="top"/>
    </xf>
    <xf numFmtId="0" fontId="8" fillId="2" borderId="8" xfId="1" applyFont="1" applyFill="1" applyBorder="1" applyAlignment="1">
      <alignment horizontal="left" vertical="center" wrapText="1"/>
    </xf>
    <xf numFmtId="0" fontId="8" fillId="2" borderId="0" xfId="1" applyFont="1" applyFill="1" applyAlignment="1">
      <alignment horizontal="left" vertical="center" wrapText="1"/>
    </xf>
    <xf numFmtId="0" fontId="8" fillId="2" borderId="9" xfId="1" applyFont="1" applyFill="1" applyBorder="1" applyAlignment="1">
      <alignment horizontal="left" vertical="center" wrapText="1"/>
    </xf>
    <xf numFmtId="0" fontId="2" fillId="2" borderId="10" xfId="1" applyFill="1" applyBorder="1" applyAlignment="1">
      <alignment horizontal="center" vertical="center"/>
    </xf>
    <xf numFmtId="0" fontId="2" fillId="2" borderId="0" xfId="1" applyFill="1" applyAlignment="1">
      <alignment horizontal="center" vertical="center"/>
    </xf>
    <xf numFmtId="0" fontId="2" fillId="2" borderId="9" xfId="1" applyFill="1" applyBorder="1" applyAlignment="1">
      <alignment horizontal="center" vertical="center"/>
    </xf>
    <xf numFmtId="164" fontId="4" fillId="2" borderId="10" xfId="1" applyNumberFormat="1" applyFont="1" applyFill="1" applyBorder="1" applyAlignment="1">
      <alignment horizontal="center" vertical="center" wrapText="1"/>
    </xf>
    <xf numFmtId="164" fontId="4" fillId="2" borderId="9" xfId="1" applyNumberFormat="1" applyFont="1" applyFill="1" applyBorder="1" applyAlignment="1">
      <alignment horizontal="center" vertical="center" wrapText="1"/>
    </xf>
    <xf numFmtId="164" fontId="9" fillId="0" borderId="10" xfId="1" applyNumberFormat="1" applyFont="1" applyBorder="1" applyAlignment="1">
      <alignment horizontal="center" vertical="center"/>
    </xf>
    <xf numFmtId="164" fontId="9" fillId="0" borderId="0" xfId="1" applyNumberFormat="1" applyFont="1" applyAlignment="1">
      <alignment horizontal="center" vertical="center"/>
    </xf>
    <xf numFmtId="164" fontId="9" fillId="0" borderId="12" xfId="1" applyNumberFormat="1" applyFont="1" applyBorder="1" applyAlignment="1">
      <alignment horizontal="center" vertical="center"/>
    </xf>
    <xf numFmtId="0" fontId="10" fillId="2" borderId="13" xfId="1" applyFont="1" applyFill="1" applyBorder="1" applyAlignment="1">
      <alignment horizontal="left" vertical="center" wrapText="1"/>
    </xf>
    <xf numFmtId="0" fontId="10" fillId="2" borderId="14" xfId="1" applyFont="1" applyFill="1" applyBorder="1" applyAlignment="1">
      <alignment horizontal="left" vertical="center" wrapText="1"/>
    </xf>
    <xf numFmtId="0" fontId="10" fillId="2" borderId="15" xfId="1" applyFont="1" applyFill="1" applyBorder="1" applyAlignment="1">
      <alignment horizontal="left" vertical="center" wrapText="1"/>
    </xf>
    <xf numFmtId="4" fontId="11" fillId="2" borderId="17" xfId="1" applyNumberFormat="1" applyFont="1" applyFill="1" applyBorder="1" applyAlignment="1">
      <alignment horizontal="left" vertical="top" wrapText="1"/>
    </xf>
    <xf numFmtId="4" fontId="11" fillId="2" borderId="15" xfId="1" applyNumberFormat="1" applyFont="1" applyFill="1" applyBorder="1" applyAlignment="1">
      <alignment horizontal="left" vertical="top" wrapText="1"/>
    </xf>
    <xf numFmtId="4" fontId="12" fillId="2" borderId="17" xfId="1" applyNumberFormat="1" applyFont="1" applyFill="1" applyBorder="1" applyAlignment="1">
      <alignment horizontal="center" vertical="top" wrapText="1"/>
    </xf>
    <xf numFmtId="4" fontId="12" fillId="2" borderId="15" xfId="1" applyNumberFormat="1" applyFont="1" applyFill="1" applyBorder="1" applyAlignment="1">
      <alignment horizontal="center" vertical="top" wrapText="1"/>
    </xf>
    <xf numFmtId="0" fontId="2" fillId="2" borderId="13" xfId="1" applyFill="1" applyBorder="1" applyAlignment="1">
      <alignment horizontal="center" wrapText="1"/>
    </xf>
    <xf numFmtId="0" fontId="2" fillId="2" borderId="14" xfId="1" applyFill="1" applyBorder="1" applyAlignment="1">
      <alignment horizontal="center" wrapText="1"/>
    </xf>
    <xf numFmtId="0" fontId="5" fillId="2" borderId="29" xfId="1" applyFont="1" applyFill="1" applyBorder="1" applyAlignment="1">
      <alignment horizontal="left" vertical="top" wrapText="1"/>
    </xf>
    <xf numFmtId="0" fontId="5" fillId="2" borderId="30" xfId="1" applyFont="1" applyFill="1" applyBorder="1" applyAlignment="1">
      <alignment horizontal="left" vertical="top" wrapText="1"/>
    </xf>
    <xf numFmtId="0" fontId="5" fillId="2" borderId="31" xfId="1" applyFont="1" applyFill="1" applyBorder="1" applyAlignment="1">
      <alignment horizontal="left" vertical="top" wrapText="1"/>
    </xf>
    <xf numFmtId="0" fontId="5" fillId="2" borderId="19" xfId="1" applyFont="1" applyFill="1" applyBorder="1" applyAlignment="1">
      <alignment horizontal="center" vertical="center" wrapText="1"/>
    </xf>
    <xf numFmtId="0" fontId="5" fillId="2" borderId="21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22" xfId="1" applyFont="1" applyFill="1" applyBorder="1" applyAlignment="1">
      <alignment horizontal="center" vertical="center" wrapText="1"/>
    </xf>
    <xf numFmtId="4" fontId="13" fillId="2" borderId="13" xfId="2" applyNumberFormat="1" applyFont="1" applyFill="1" applyBorder="1" applyAlignment="1">
      <alignment horizontal="center" vertical="center"/>
    </xf>
    <xf numFmtId="4" fontId="13" fillId="2" borderId="14" xfId="2" applyNumberFormat="1" applyFont="1" applyFill="1" applyBorder="1" applyAlignment="1">
      <alignment horizontal="center" vertical="center"/>
    </xf>
    <xf numFmtId="4" fontId="13" fillId="2" borderId="1" xfId="2" applyNumberFormat="1" applyFont="1" applyFill="1" applyBorder="1" applyAlignment="1">
      <alignment horizontal="center" vertical="center"/>
    </xf>
    <xf numFmtId="0" fontId="5" fillId="2" borderId="20" xfId="1" applyFont="1" applyFill="1" applyBorder="1" applyAlignment="1">
      <alignment horizontal="center" vertical="center" wrapText="1"/>
    </xf>
    <xf numFmtId="0" fontId="5" fillId="2" borderId="23" xfId="1" applyFont="1" applyFill="1" applyBorder="1" applyAlignment="1">
      <alignment horizontal="center" vertical="center" wrapText="1"/>
    </xf>
    <xf numFmtId="4" fontId="13" fillId="2" borderId="18" xfId="2" applyNumberFormat="1" applyFont="1" applyFill="1" applyBorder="1" applyAlignment="1">
      <alignment horizontal="center" vertical="center"/>
    </xf>
    <xf numFmtId="0" fontId="5" fillId="2" borderId="29" xfId="1" applyFont="1" applyFill="1" applyBorder="1" applyAlignment="1">
      <alignment horizontal="left" vertical="top" wrapText="1" indent="3"/>
    </xf>
    <xf numFmtId="0" fontId="5" fillId="2" borderId="30" xfId="1" applyFont="1" applyFill="1" applyBorder="1" applyAlignment="1">
      <alignment horizontal="left" vertical="top" wrapText="1" indent="3"/>
    </xf>
    <xf numFmtId="0" fontId="5" fillId="2" borderId="31" xfId="1" applyFont="1" applyFill="1" applyBorder="1" applyAlignment="1">
      <alignment horizontal="left" vertical="top" wrapText="1" indent="3"/>
    </xf>
    <xf numFmtId="0" fontId="18" fillId="2" borderId="29" xfId="1" applyFont="1" applyFill="1" applyBorder="1" applyAlignment="1">
      <alignment horizontal="left" vertical="top" wrapText="1"/>
    </xf>
    <xf numFmtId="0" fontId="18" fillId="2" borderId="30" xfId="1" applyFont="1" applyFill="1" applyBorder="1" applyAlignment="1">
      <alignment horizontal="left" vertical="top" wrapText="1"/>
    </xf>
    <xf numFmtId="0" fontId="17" fillId="2" borderId="8" xfId="1" applyFont="1" applyFill="1" applyBorder="1" applyAlignment="1">
      <alignment horizontal="center" vertical="center" wrapText="1"/>
    </xf>
    <xf numFmtId="0" fontId="17" fillId="2" borderId="0" xfId="1" applyFont="1" applyFill="1" applyAlignment="1">
      <alignment horizontal="center" vertical="center" wrapText="1"/>
    </xf>
    <xf numFmtId="4" fontId="25" fillId="2" borderId="5" xfId="1" applyNumberFormat="1" applyFont="1" applyFill="1" applyBorder="1" applyAlignment="1">
      <alignment horizontal="left" vertical="top" wrapText="1"/>
    </xf>
    <xf numFmtId="164" fontId="2" fillId="0" borderId="0" xfId="1" applyNumberFormat="1" applyAlignment="1">
      <alignment horizontal="left" vertical="top"/>
    </xf>
  </cellXfs>
  <cellStyles count="5">
    <cellStyle name="Moeda 2" xfId="3" xr:uid="{4F9775A9-2AD9-405F-9A00-40CD47F9471A}"/>
    <cellStyle name="Normal" xfId="0" builtinId="0"/>
    <cellStyle name="Normal 2" xfId="1" xr:uid="{C181F645-8073-4636-B720-FAEA751C8AEB}"/>
    <cellStyle name="Normal 2 2 2" xfId="2" xr:uid="{414FD714-D057-45C7-93B9-B493EB211CAE}"/>
    <cellStyle name="Porcentagem 2" xfId="4" xr:uid="{D62045A0-8190-472D-BD95-E4A5B74D96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Documents\Prefeitura\Casa%20de%20Sousa\BM%20-%20Casa%20de%20Sousa.xlsx" TargetMode="External"/><Relationship Id="rId1" Type="http://schemas.openxmlformats.org/officeDocument/2006/relationships/externalLinkPath" Target="/Documents/Prefeitura/Casa%20de%20Sousa/BM%20-%20Casa%20de%20Sous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M 01"/>
      <sheetName val="Memória 01"/>
      <sheetName val="BM 02"/>
      <sheetName val="Memória 02"/>
      <sheetName val="BM 03"/>
      <sheetName val="Memória 03"/>
      <sheetName val="BM 04"/>
      <sheetName val="Memória 04"/>
      <sheetName val="BM 05"/>
      <sheetName val="Memória 05"/>
      <sheetName val="BM 06"/>
      <sheetName val="Memória 06"/>
      <sheetName val="BM 07"/>
      <sheetName val="Memória 07"/>
      <sheetName val="BM 08"/>
      <sheetName val="Memória 08"/>
      <sheetName val="Replanilhamento"/>
      <sheetName val="Memória 09"/>
      <sheetName val="Composições"/>
    </sheetNames>
    <sheetDataSet>
      <sheetData sheetId="0">
        <row r="12">
          <cell r="M12">
            <v>544.94000000000005</v>
          </cell>
        </row>
        <row r="13">
          <cell r="M13">
            <v>6</v>
          </cell>
        </row>
        <row r="14">
          <cell r="M14">
            <v>111.30000000000001</v>
          </cell>
        </row>
        <row r="15">
          <cell r="M15">
            <v>544.94000000000005</v>
          </cell>
        </row>
        <row r="16">
          <cell r="M16">
            <v>1</v>
          </cell>
        </row>
        <row r="17">
          <cell r="M17">
            <v>0</v>
          </cell>
        </row>
        <row r="18">
          <cell r="M18">
            <v>0</v>
          </cell>
        </row>
        <row r="19">
          <cell r="M19">
            <v>1</v>
          </cell>
        </row>
        <row r="21">
          <cell r="M21">
            <v>44.18</v>
          </cell>
        </row>
        <row r="22">
          <cell r="M22">
            <v>0</v>
          </cell>
        </row>
        <row r="23">
          <cell r="M23">
            <v>45.17</v>
          </cell>
        </row>
        <row r="24">
          <cell r="M24">
            <v>8.6</v>
          </cell>
        </row>
        <row r="25">
          <cell r="M25">
            <v>238.9</v>
          </cell>
        </row>
        <row r="26">
          <cell r="M26">
            <v>188.8</v>
          </cell>
        </row>
        <row r="27">
          <cell r="M27">
            <v>126.2</v>
          </cell>
        </row>
        <row r="28">
          <cell r="M28">
            <v>499.79999999999995</v>
          </cell>
        </row>
        <row r="29">
          <cell r="M29">
            <v>319.3</v>
          </cell>
        </row>
        <row r="30">
          <cell r="M30">
            <v>17.5</v>
          </cell>
        </row>
        <row r="31">
          <cell r="M31">
            <v>10.1</v>
          </cell>
        </row>
        <row r="32">
          <cell r="M32">
            <v>21.98</v>
          </cell>
        </row>
        <row r="33">
          <cell r="M33">
            <v>21.98</v>
          </cell>
        </row>
        <row r="34">
          <cell r="M34">
            <v>107.48</v>
          </cell>
        </row>
        <row r="35">
          <cell r="M35">
            <v>0</v>
          </cell>
        </row>
        <row r="36">
          <cell r="M36">
            <v>0</v>
          </cell>
        </row>
        <row r="38">
          <cell r="M38">
            <v>0</v>
          </cell>
        </row>
        <row r="39">
          <cell r="M39">
            <v>0</v>
          </cell>
        </row>
        <row r="40">
          <cell r="M40">
            <v>0</v>
          </cell>
        </row>
        <row r="41">
          <cell r="M41">
            <v>0</v>
          </cell>
        </row>
        <row r="42">
          <cell r="M42">
            <v>0</v>
          </cell>
        </row>
        <row r="43">
          <cell r="M43">
            <v>0</v>
          </cell>
        </row>
        <row r="44">
          <cell r="M44">
            <v>0</v>
          </cell>
        </row>
        <row r="45">
          <cell r="M45">
            <v>0</v>
          </cell>
        </row>
        <row r="46">
          <cell r="M46">
            <v>0</v>
          </cell>
        </row>
        <row r="47">
          <cell r="M47">
            <v>0</v>
          </cell>
        </row>
        <row r="48">
          <cell r="M48">
            <v>0</v>
          </cell>
        </row>
        <row r="49">
          <cell r="M49">
            <v>0</v>
          </cell>
        </row>
        <row r="51">
          <cell r="M51">
            <v>0</v>
          </cell>
        </row>
        <row r="52">
          <cell r="M52">
            <v>0</v>
          </cell>
        </row>
        <row r="53">
          <cell r="M53">
            <v>0</v>
          </cell>
        </row>
        <row r="54">
          <cell r="M54">
            <v>0</v>
          </cell>
        </row>
        <row r="55">
          <cell r="M55">
            <v>0</v>
          </cell>
        </row>
        <row r="56">
          <cell r="M56">
            <v>0</v>
          </cell>
        </row>
        <row r="57">
          <cell r="M57">
            <v>0</v>
          </cell>
        </row>
        <row r="59">
          <cell r="M59">
            <v>0</v>
          </cell>
        </row>
        <row r="60">
          <cell r="M60">
            <v>0</v>
          </cell>
        </row>
        <row r="61">
          <cell r="M61">
            <v>0</v>
          </cell>
        </row>
        <row r="62">
          <cell r="M62">
            <v>0</v>
          </cell>
        </row>
        <row r="63">
          <cell r="M63">
            <v>0</v>
          </cell>
        </row>
        <row r="64">
          <cell r="M64">
            <v>0</v>
          </cell>
        </row>
        <row r="65">
          <cell r="M65">
            <v>0</v>
          </cell>
        </row>
        <row r="66">
          <cell r="M66">
            <v>0</v>
          </cell>
        </row>
        <row r="67">
          <cell r="M67">
            <v>0</v>
          </cell>
        </row>
        <row r="68">
          <cell r="M68">
            <v>0</v>
          </cell>
        </row>
        <row r="69">
          <cell r="M69">
            <v>0</v>
          </cell>
        </row>
        <row r="71">
          <cell r="M71">
            <v>0</v>
          </cell>
        </row>
        <row r="72">
          <cell r="M72">
            <v>0</v>
          </cell>
        </row>
        <row r="73">
          <cell r="M73">
            <v>0</v>
          </cell>
        </row>
        <row r="74">
          <cell r="M74">
            <v>0</v>
          </cell>
        </row>
        <row r="76">
          <cell r="M76">
            <v>0</v>
          </cell>
        </row>
        <row r="77">
          <cell r="M77">
            <v>0</v>
          </cell>
        </row>
        <row r="78">
          <cell r="M78">
            <v>0</v>
          </cell>
        </row>
        <row r="79">
          <cell r="M79">
            <v>0</v>
          </cell>
        </row>
        <row r="80">
          <cell r="M80">
            <v>0</v>
          </cell>
        </row>
        <row r="81">
          <cell r="M81">
            <v>0</v>
          </cell>
        </row>
        <row r="82">
          <cell r="M82">
            <v>0</v>
          </cell>
        </row>
        <row r="83">
          <cell r="M83">
            <v>0</v>
          </cell>
        </row>
        <row r="84">
          <cell r="M84">
            <v>0</v>
          </cell>
        </row>
        <row r="85">
          <cell r="M85">
            <v>0</v>
          </cell>
        </row>
        <row r="86">
          <cell r="M86">
            <v>0</v>
          </cell>
        </row>
        <row r="87">
          <cell r="M87">
            <v>0</v>
          </cell>
        </row>
        <row r="88">
          <cell r="M88">
            <v>0</v>
          </cell>
        </row>
        <row r="89">
          <cell r="M89">
            <v>0</v>
          </cell>
        </row>
        <row r="90">
          <cell r="M90">
            <v>0</v>
          </cell>
        </row>
        <row r="91">
          <cell r="M91">
            <v>0</v>
          </cell>
        </row>
        <row r="92">
          <cell r="M92">
            <v>0</v>
          </cell>
        </row>
        <row r="93">
          <cell r="M93">
            <v>0</v>
          </cell>
        </row>
        <row r="94">
          <cell r="M94">
            <v>0</v>
          </cell>
        </row>
        <row r="96">
          <cell r="M96">
            <v>0</v>
          </cell>
        </row>
        <row r="97">
          <cell r="M97">
            <v>0</v>
          </cell>
        </row>
        <row r="98">
          <cell r="M98">
            <v>0</v>
          </cell>
        </row>
        <row r="99">
          <cell r="M99">
            <v>0</v>
          </cell>
        </row>
        <row r="100">
          <cell r="M100">
            <v>0</v>
          </cell>
        </row>
        <row r="101">
          <cell r="M101">
            <v>0</v>
          </cell>
        </row>
        <row r="102">
          <cell r="M102">
            <v>0</v>
          </cell>
        </row>
        <row r="103">
          <cell r="M103">
            <v>0</v>
          </cell>
        </row>
        <row r="104">
          <cell r="M104">
            <v>0</v>
          </cell>
        </row>
        <row r="105">
          <cell r="M105">
            <v>0</v>
          </cell>
        </row>
        <row r="106">
          <cell r="M106">
            <v>0</v>
          </cell>
        </row>
        <row r="107">
          <cell r="M107">
            <v>0</v>
          </cell>
        </row>
        <row r="108">
          <cell r="M108">
            <v>0</v>
          </cell>
        </row>
        <row r="109">
          <cell r="M109">
            <v>0</v>
          </cell>
        </row>
        <row r="110">
          <cell r="M110">
            <v>0</v>
          </cell>
        </row>
        <row r="111">
          <cell r="M111">
            <v>0</v>
          </cell>
        </row>
        <row r="112">
          <cell r="M112">
            <v>0</v>
          </cell>
        </row>
        <row r="113">
          <cell r="M113">
            <v>0</v>
          </cell>
        </row>
        <row r="114">
          <cell r="M114">
            <v>0</v>
          </cell>
        </row>
        <row r="115">
          <cell r="M115">
            <v>0</v>
          </cell>
        </row>
        <row r="116">
          <cell r="M116">
            <v>0</v>
          </cell>
        </row>
        <row r="117">
          <cell r="M117">
            <v>0</v>
          </cell>
        </row>
        <row r="118">
          <cell r="M118">
            <v>0</v>
          </cell>
        </row>
        <row r="119">
          <cell r="M119">
            <v>0</v>
          </cell>
        </row>
        <row r="120">
          <cell r="M120">
            <v>0</v>
          </cell>
        </row>
        <row r="121">
          <cell r="M121">
            <v>0</v>
          </cell>
        </row>
        <row r="122">
          <cell r="M122">
            <v>0</v>
          </cell>
        </row>
        <row r="123">
          <cell r="M123">
            <v>0</v>
          </cell>
        </row>
        <row r="124">
          <cell r="M124">
            <v>0</v>
          </cell>
        </row>
        <row r="125">
          <cell r="M125">
            <v>0</v>
          </cell>
        </row>
        <row r="126">
          <cell r="M126">
            <v>0</v>
          </cell>
        </row>
        <row r="127">
          <cell r="M127">
            <v>0</v>
          </cell>
        </row>
        <row r="128">
          <cell r="M128">
            <v>0</v>
          </cell>
        </row>
        <row r="129">
          <cell r="M129">
            <v>0</v>
          </cell>
        </row>
        <row r="130">
          <cell r="M130">
            <v>0</v>
          </cell>
        </row>
        <row r="131">
          <cell r="M131">
            <v>0</v>
          </cell>
        </row>
        <row r="132">
          <cell r="M132">
            <v>0</v>
          </cell>
        </row>
        <row r="133">
          <cell r="M133">
            <v>0</v>
          </cell>
        </row>
        <row r="134">
          <cell r="M134">
            <v>0</v>
          </cell>
        </row>
        <row r="135">
          <cell r="M135">
            <v>0</v>
          </cell>
        </row>
        <row r="136">
          <cell r="M136">
            <v>0</v>
          </cell>
        </row>
        <row r="137">
          <cell r="M137">
            <v>0</v>
          </cell>
        </row>
        <row r="138">
          <cell r="M138">
            <v>0</v>
          </cell>
        </row>
        <row r="139">
          <cell r="M139">
            <v>0</v>
          </cell>
        </row>
        <row r="140">
          <cell r="M140">
            <v>0</v>
          </cell>
        </row>
        <row r="141">
          <cell r="M141">
            <v>0</v>
          </cell>
        </row>
        <row r="142">
          <cell r="M142">
            <v>0</v>
          </cell>
        </row>
        <row r="143">
          <cell r="M143">
            <v>0</v>
          </cell>
        </row>
        <row r="144">
          <cell r="M144">
            <v>0</v>
          </cell>
        </row>
        <row r="145">
          <cell r="M145">
            <v>0</v>
          </cell>
        </row>
        <row r="146">
          <cell r="M146">
            <v>0</v>
          </cell>
        </row>
        <row r="147">
          <cell r="M147">
            <v>0</v>
          </cell>
        </row>
        <row r="148">
          <cell r="M148">
            <v>0</v>
          </cell>
        </row>
        <row r="149">
          <cell r="M149">
            <v>0</v>
          </cell>
        </row>
        <row r="150">
          <cell r="M150">
            <v>0</v>
          </cell>
        </row>
        <row r="151">
          <cell r="M151">
            <v>0</v>
          </cell>
        </row>
        <row r="152">
          <cell r="M152">
            <v>0</v>
          </cell>
        </row>
        <row r="153">
          <cell r="M153">
            <v>0</v>
          </cell>
        </row>
        <row r="154">
          <cell r="M154">
            <v>0</v>
          </cell>
        </row>
        <row r="155">
          <cell r="M155">
            <v>0</v>
          </cell>
        </row>
        <row r="156">
          <cell r="M156">
            <v>0</v>
          </cell>
        </row>
        <row r="157">
          <cell r="M157">
            <v>0</v>
          </cell>
        </row>
        <row r="158">
          <cell r="M158">
            <v>0</v>
          </cell>
        </row>
        <row r="159">
          <cell r="M159">
            <v>0</v>
          </cell>
        </row>
        <row r="160">
          <cell r="M160">
            <v>0</v>
          </cell>
        </row>
        <row r="161">
          <cell r="M161">
            <v>0</v>
          </cell>
        </row>
        <row r="162">
          <cell r="M162">
            <v>0</v>
          </cell>
        </row>
        <row r="163">
          <cell r="M163">
            <v>0</v>
          </cell>
        </row>
        <row r="164">
          <cell r="M164">
            <v>0</v>
          </cell>
        </row>
        <row r="166">
          <cell r="M166">
            <v>0</v>
          </cell>
        </row>
        <row r="167">
          <cell r="M167">
            <v>0</v>
          </cell>
        </row>
        <row r="168">
          <cell r="M168">
            <v>0</v>
          </cell>
        </row>
        <row r="169">
          <cell r="M169">
            <v>0</v>
          </cell>
        </row>
        <row r="170">
          <cell r="M170">
            <v>0</v>
          </cell>
        </row>
        <row r="171">
          <cell r="M171">
            <v>0</v>
          </cell>
        </row>
        <row r="172">
          <cell r="M172">
            <v>0</v>
          </cell>
        </row>
        <row r="173">
          <cell r="M173">
            <v>0</v>
          </cell>
        </row>
        <row r="174">
          <cell r="M174">
            <v>0</v>
          </cell>
        </row>
        <row r="175">
          <cell r="M175">
            <v>0</v>
          </cell>
        </row>
        <row r="176">
          <cell r="M176">
            <v>0</v>
          </cell>
        </row>
        <row r="177">
          <cell r="M177">
            <v>0</v>
          </cell>
        </row>
        <row r="178">
          <cell r="M178">
            <v>0</v>
          </cell>
        </row>
        <row r="179">
          <cell r="M179">
            <v>0</v>
          </cell>
        </row>
        <row r="180">
          <cell r="M180">
            <v>0</v>
          </cell>
        </row>
        <row r="181">
          <cell r="M181">
            <v>0</v>
          </cell>
        </row>
        <row r="182">
          <cell r="M182">
            <v>0</v>
          </cell>
        </row>
        <row r="183">
          <cell r="M183">
            <v>0</v>
          </cell>
        </row>
        <row r="184">
          <cell r="M184">
            <v>0</v>
          </cell>
        </row>
        <row r="185">
          <cell r="M185">
            <v>0</v>
          </cell>
        </row>
        <row r="186">
          <cell r="M186">
            <v>0</v>
          </cell>
        </row>
        <row r="187">
          <cell r="M187">
            <v>0</v>
          </cell>
        </row>
        <row r="188">
          <cell r="M188">
            <v>0</v>
          </cell>
        </row>
        <row r="189">
          <cell r="M189">
            <v>0</v>
          </cell>
        </row>
        <row r="190">
          <cell r="M190">
            <v>0</v>
          </cell>
        </row>
        <row r="191">
          <cell r="M191">
            <v>0</v>
          </cell>
        </row>
        <row r="192">
          <cell r="M192">
            <v>0</v>
          </cell>
        </row>
        <row r="193">
          <cell r="M193">
            <v>0</v>
          </cell>
        </row>
        <row r="194">
          <cell r="M194">
            <v>0</v>
          </cell>
        </row>
        <row r="195">
          <cell r="M195">
            <v>0</v>
          </cell>
        </row>
        <row r="196">
          <cell r="M196">
            <v>0</v>
          </cell>
        </row>
        <row r="197">
          <cell r="M197">
            <v>0</v>
          </cell>
        </row>
        <row r="198">
          <cell r="M198">
            <v>0</v>
          </cell>
        </row>
        <row r="199">
          <cell r="M199">
            <v>0</v>
          </cell>
        </row>
        <row r="200">
          <cell r="M200">
            <v>0</v>
          </cell>
        </row>
        <row r="201">
          <cell r="M201">
            <v>0</v>
          </cell>
        </row>
        <row r="202">
          <cell r="M202">
            <v>0</v>
          </cell>
        </row>
        <row r="203">
          <cell r="M203">
            <v>0</v>
          </cell>
        </row>
        <row r="204">
          <cell r="M204">
            <v>0</v>
          </cell>
        </row>
        <row r="205">
          <cell r="M205">
            <v>0</v>
          </cell>
        </row>
        <row r="206">
          <cell r="M206">
            <v>0</v>
          </cell>
        </row>
        <row r="207">
          <cell r="M207">
            <v>0</v>
          </cell>
        </row>
        <row r="208">
          <cell r="M208">
            <v>0</v>
          </cell>
        </row>
        <row r="209">
          <cell r="M209">
            <v>0</v>
          </cell>
        </row>
        <row r="210">
          <cell r="M210">
            <v>0</v>
          </cell>
        </row>
        <row r="211">
          <cell r="M211">
            <v>0</v>
          </cell>
        </row>
        <row r="212">
          <cell r="M212">
            <v>0</v>
          </cell>
        </row>
        <row r="213">
          <cell r="M213">
            <v>0</v>
          </cell>
        </row>
        <row r="214">
          <cell r="M214">
            <v>0</v>
          </cell>
        </row>
        <row r="215">
          <cell r="M215">
            <v>0</v>
          </cell>
        </row>
        <row r="216">
          <cell r="M216">
            <v>0</v>
          </cell>
        </row>
        <row r="217">
          <cell r="M217">
            <v>0</v>
          </cell>
        </row>
        <row r="219">
          <cell r="M219">
            <v>0</v>
          </cell>
        </row>
        <row r="220">
          <cell r="M220">
            <v>0</v>
          </cell>
        </row>
        <row r="221">
          <cell r="M221">
            <v>0</v>
          </cell>
        </row>
        <row r="222">
          <cell r="M222">
            <v>0</v>
          </cell>
        </row>
        <row r="223">
          <cell r="M223">
            <v>0</v>
          </cell>
        </row>
        <row r="224">
          <cell r="M224">
            <v>0</v>
          </cell>
        </row>
        <row r="225">
          <cell r="M225">
            <v>0</v>
          </cell>
        </row>
        <row r="226">
          <cell r="M226">
            <v>0</v>
          </cell>
        </row>
        <row r="227">
          <cell r="M227">
            <v>0</v>
          </cell>
        </row>
        <row r="228">
          <cell r="M228">
            <v>0</v>
          </cell>
        </row>
        <row r="229">
          <cell r="M229">
            <v>0</v>
          </cell>
        </row>
        <row r="230">
          <cell r="M230">
            <v>0</v>
          </cell>
        </row>
        <row r="231">
          <cell r="M231">
            <v>0</v>
          </cell>
        </row>
        <row r="232">
          <cell r="M232">
            <v>0</v>
          </cell>
        </row>
        <row r="233">
          <cell r="M233">
            <v>0</v>
          </cell>
        </row>
        <row r="234">
          <cell r="M234">
            <v>0</v>
          </cell>
        </row>
        <row r="235">
          <cell r="M235">
            <v>0</v>
          </cell>
        </row>
        <row r="236">
          <cell r="M236">
            <v>0</v>
          </cell>
        </row>
        <row r="238">
          <cell r="M238">
            <v>0</v>
          </cell>
        </row>
        <row r="239">
          <cell r="M239">
            <v>0</v>
          </cell>
        </row>
        <row r="240">
          <cell r="M240">
            <v>0</v>
          </cell>
        </row>
        <row r="241">
          <cell r="M241">
            <v>0</v>
          </cell>
        </row>
        <row r="242">
          <cell r="M242">
            <v>0</v>
          </cell>
        </row>
        <row r="243">
          <cell r="M243">
            <v>0</v>
          </cell>
        </row>
        <row r="244">
          <cell r="M244">
            <v>0</v>
          </cell>
        </row>
        <row r="245">
          <cell r="M245">
            <v>0</v>
          </cell>
        </row>
        <row r="247">
          <cell r="M247">
            <v>0</v>
          </cell>
        </row>
        <row r="248">
          <cell r="M248">
            <v>0</v>
          </cell>
        </row>
        <row r="249">
          <cell r="M249">
            <v>0</v>
          </cell>
        </row>
        <row r="250">
          <cell r="M250">
            <v>0</v>
          </cell>
        </row>
        <row r="251">
          <cell r="M251">
            <v>0</v>
          </cell>
        </row>
        <row r="252">
          <cell r="M252">
            <v>0</v>
          </cell>
        </row>
        <row r="253">
          <cell r="M253">
            <v>0</v>
          </cell>
        </row>
        <row r="254">
          <cell r="M254">
            <v>0</v>
          </cell>
        </row>
        <row r="255">
          <cell r="M255">
            <v>0</v>
          </cell>
        </row>
        <row r="256">
          <cell r="M256">
            <v>0</v>
          </cell>
        </row>
        <row r="257">
          <cell r="M257">
            <v>0</v>
          </cell>
        </row>
        <row r="258">
          <cell r="M258">
            <v>0</v>
          </cell>
        </row>
        <row r="260">
          <cell r="M260">
            <v>0</v>
          </cell>
        </row>
        <row r="261">
          <cell r="M261">
            <v>0</v>
          </cell>
        </row>
        <row r="262">
          <cell r="M262">
            <v>0</v>
          </cell>
        </row>
        <row r="264">
          <cell r="M264">
            <v>0</v>
          </cell>
        </row>
        <row r="265">
          <cell r="M265">
            <v>0</v>
          </cell>
        </row>
        <row r="266">
          <cell r="M266">
            <v>0</v>
          </cell>
        </row>
        <row r="267">
          <cell r="M267">
            <v>0</v>
          </cell>
        </row>
      </sheetData>
      <sheetData sheetId="1">
        <row r="5">
          <cell r="E5">
            <v>544.94000000000005</v>
          </cell>
        </row>
        <row r="6">
          <cell r="E6">
            <v>6</v>
          </cell>
        </row>
        <row r="7">
          <cell r="E7">
            <v>111.30000000000001</v>
          </cell>
        </row>
        <row r="8">
          <cell r="E8">
            <v>544.94000000000005</v>
          </cell>
        </row>
        <row r="9">
          <cell r="E9">
            <v>1</v>
          </cell>
        </row>
        <row r="12">
          <cell r="E12">
            <v>1</v>
          </cell>
        </row>
        <row r="14">
          <cell r="E14">
            <v>44.18</v>
          </cell>
        </row>
        <row r="16">
          <cell r="E16">
            <v>45.17</v>
          </cell>
        </row>
        <row r="17">
          <cell r="E17">
            <v>8.6</v>
          </cell>
        </row>
        <row r="18">
          <cell r="E18">
            <v>238.9</v>
          </cell>
        </row>
        <row r="19">
          <cell r="E19">
            <v>188.8</v>
          </cell>
        </row>
        <row r="20">
          <cell r="E20">
            <v>126.2</v>
          </cell>
        </row>
        <row r="21">
          <cell r="E21">
            <v>499.79999999999995</v>
          </cell>
        </row>
        <row r="22">
          <cell r="E22">
            <v>319.3</v>
          </cell>
        </row>
        <row r="23">
          <cell r="E23">
            <v>17.5</v>
          </cell>
        </row>
        <row r="24">
          <cell r="E24">
            <v>10.1</v>
          </cell>
        </row>
        <row r="25">
          <cell r="E25">
            <v>21.98</v>
          </cell>
        </row>
        <row r="26">
          <cell r="E26">
            <v>21.98</v>
          </cell>
        </row>
        <row r="27">
          <cell r="E27">
            <v>107.48</v>
          </cell>
        </row>
      </sheetData>
      <sheetData sheetId="2">
        <row r="12">
          <cell r="M12">
            <v>544.94000000000005</v>
          </cell>
        </row>
        <row r="13">
          <cell r="M13">
            <v>6</v>
          </cell>
        </row>
        <row r="14">
          <cell r="M14">
            <v>111.30000000000001</v>
          </cell>
        </row>
        <row r="15">
          <cell r="M15">
            <v>544.94000000000005</v>
          </cell>
        </row>
        <row r="16">
          <cell r="M16">
            <v>1</v>
          </cell>
        </row>
        <row r="17">
          <cell r="M17">
            <v>0</v>
          </cell>
        </row>
        <row r="18">
          <cell r="M18">
            <v>0</v>
          </cell>
        </row>
        <row r="19">
          <cell r="M19">
            <v>1</v>
          </cell>
        </row>
        <row r="21">
          <cell r="M21">
            <v>44.18</v>
          </cell>
        </row>
        <row r="22">
          <cell r="M22">
            <v>0</v>
          </cell>
        </row>
        <row r="23">
          <cell r="M23">
            <v>45.17</v>
          </cell>
        </row>
        <row r="24">
          <cell r="M24">
            <v>8.6</v>
          </cell>
        </row>
        <row r="25">
          <cell r="M25">
            <v>260.39</v>
          </cell>
        </row>
        <row r="26">
          <cell r="M26">
            <v>195.8</v>
          </cell>
        </row>
        <row r="27">
          <cell r="M27">
            <v>142.6</v>
          </cell>
        </row>
        <row r="28">
          <cell r="M28">
            <v>499.79999999999995</v>
          </cell>
        </row>
        <row r="29">
          <cell r="M29">
            <v>452.70000000000005</v>
          </cell>
        </row>
        <row r="30">
          <cell r="M30">
            <v>17.5</v>
          </cell>
        </row>
        <row r="31">
          <cell r="M31">
            <v>10.1</v>
          </cell>
        </row>
        <row r="32">
          <cell r="M32">
            <v>25.52</v>
          </cell>
        </row>
        <row r="33">
          <cell r="M33">
            <v>25.52</v>
          </cell>
        </row>
        <row r="34">
          <cell r="M34">
            <v>107.48</v>
          </cell>
        </row>
        <row r="35">
          <cell r="M35">
            <v>0</v>
          </cell>
        </row>
        <row r="36">
          <cell r="M36">
            <v>0</v>
          </cell>
        </row>
        <row r="38">
          <cell r="M38">
            <v>184.10000000000002</v>
          </cell>
        </row>
        <row r="39">
          <cell r="M39">
            <v>21.6</v>
          </cell>
        </row>
        <row r="40">
          <cell r="M40">
            <v>203.15</v>
          </cell>
        </row>
        <row r="41">
          <cell r="M41">
            <v>288.35000000000002</v>
          </cell>
        </row>
        <row r="42">
          <cell r="M42">
            <v>104</v>
          </cell>
        </row>
        <row r="43">
          <cell r="M43">
            <v>0</v>
          </cell>
        </row>
        <row r="44">
          <cell r="M44">
            <v>0</v>
          </cell>
        </row>
        <row r="45">
          <cell r="M45">
            <v>152.9</v>
          </cell>
        </row>
        <row r="46">
          <cell r="M46">
            <v>22.189999999999998</v>
          </cell>
        </row>
        <row r="47">
          <cell r="M47">
            <v>22.189999999999998</v>
          </cell>
        </row>
        <row r="48">
          <cell r="M48">
            <v>0</v>
          </cell>
        </row>
        <row r="49">
          <cell r="M49">
            <v>0</v>
          </cell>
        </row>
        <row r="51">
          <cell r="M51">
            <v>356.31</v>
          </cell>
        </row>
        <row r="52">
          <cell r="M52">
            <v>8.07</v>
          </cell>
        </row>
        <row r="53">
          <cell r="M53">
            <v>5.84</v>
          </cell>
        </row>
        <row r="54">
          <cell r="M54">
            <v>5</v>
          </cell>
        </row>
        <row r="55">
          <cell r="M55">
            <v>12</v>
          </cell>
        </row>
        <row r="56">
          <cell r="M56">
            <v>0</v>
          </cell>
        </row>
        <row r="57">
          <cell r="M57">
            <v>0</v>
          </cell>
        </row>
        <row r="59">
          <cell r="M59">
            <v>0</v>
          </cell>
        </row>
        <row r="60">
          <cell r="M60">
            <v>0</v>
          </cell>
        </row>
        <row r="61">
          <cell r="M61">
            <v>0</v>
          </cell>
        </row>
        <row r="62">
          <cell r="M62">
            <v>0</v>
          </cell>
        </row>
        <row r="63">
          <cell r="M63">
            <v>0</v>
          </cell>
        </row>
        <row r="64">
          <cell r="M64">
            <v>0</v>
          </cell>
        </row>
        <row r="65">
          <cell r="M65">
            <v>0</v>
          </cell>
        </row>
        <row r="66">
          <cell r="M66">
            <v>0</v>
          </cell>
        </row>
        <row r="67">
          <cell r="M67">
            <v>0</v>
          </cell>
        </row>
        <row r="68">
          <cell r="M68">
            <v>0</v>
          </cell>
        </row>
        <row r="69">
          <cell r="M69">
            <v>0</v>
          </cell>
        </row>
        <row r="71">
          <cell r="M71">
            <v>0</v>
          </cell>
        </row>
        <row r="72">
          <cell r="M72">
            <v>0</v>
          </cell>
        </row>
        <row r="73">
          <cell r="M73">
            <v>0</v>
          </cell>
        </row>
        <row r="74">
          <cell r="M74">
            <v>0</v>
          </cell>
        </row>
        <row r="76">
          <cell r="M76">
            <v>0</v>
          </cell>
        </row>
        <row r="77">
          <cell r="M77">
            <v>0</v>
          </cell>
        </row>
        <row r="78">
          <cell r="M78">
            <v>0</v>
          </cell>
        </row>
        <row r="79">
          <cell r="M79">
            <v>0</v>
          </cell>
        </row>
        <row r="80">
          <cell r="M80">
            <v>0</v>
          </cell>
        </row>
        <row r="81">
          <cell r="M81">
            <v>0</v>
          </cell>
        </row>
        <row r="82">
          <cell r="M82">
            <v>0</v>
          </cell>
        </row>
        <row r="83">
          <cell r="M83">
            <v>0</v>
          </cell>
        </row>
        <row r="84">
          <cell r="M84">
            <v>0</v>
          </cell>
        </row>
        <row r="85">
          <cell r="M85">
            <v>0</v>
          </cell>
        </row>
        <row r="86">
          <cell r="M86">
            <v>0</v>
          </cell>
        </row>
        <row r="87">
          <cell r="M87">
            <v>0</v>
          </cell>
        </row>
        <row r="88">
          <cell r="M88">
            <v>0</v>
          </cell>
        </row>
        <row r="89">
          <cell r="M89">
            <v>0</v>
          </cell>
        </row>
        <row r="90">
          <cell r="M90">
            <v>0</v>
          </cell>
        </row>
        <row r="91">
          <cell r="M91">
            <v>0</v>
          </cell>
        </row>
        <row r="92">
          <cell r="M92">
            <v>0</v>
          </cell>
        </row>
        <row r="93">
          <cell r="M93">
            <v>0</v>
          </cell>
        </row>
        <row r="94">
          <cell r="M94">
            <v>0</v>
          </cell>
        </row>
        <row r="96">
          <cell r="M96">
            <v>0</v>
          </cell>
        </row>
        <row r="97">
          <cell r="M97">
            <v>0</v>
          </cell>
        </row>
        <row r="98">
          <cell r="M98">
            <v>0</v>
          </cell>
        </row>
        <row r="99">
          <cell r="M99">
            <v>0</v>
          </cell>
        </row>
        <row r="100">
          <cell r="M100">
            <v>0</v>
          </cell>
        </row>
        <row r="101">
          <cell r="M101">
            <v>0</v>
          </cell>
        </row>
        <row r="102">
          <cell r="M102">
            <v>0</v>
          </cell>
        </row>
        <row r="103">
          <cell r="M103">
            <v>0</v>
          </cell>
        </row>
        <row r="104">
          <cell r="M104">
            <v>0</v>
          </cell>
        </row>
        <row r="105">
          <cell r="M105">
            <v>0</v>
          </cell>
        </row>
        <row r="106">
          <cell r="M106">
            <v>0</v>
          </cell>
        </row>
        <row r="107">
          <cell r="M107">
            <v>0</v>
          </cell>
        </row>
        <row r="108">
          <cell r="M108">
            <v>0</v>
          </cell>
        </row>
        <row r="109">
          <cell r="M109">
            <v>0</v>
          </cell>
        </row>
        <row r="110">
          <cell r="M110">
            <v>0</v>
          </cell>
        </row>
        <row r="111">
          <cell r="M111">
            <v>0</v>
          </cell>
        </row>
        <row r="112">
          <cell r="M112">
            <v>0</v>
          </cell>
        </row>
        <row r="113">
          <cell r="M113">
            <v>0</v>
          </cell>
        </row>
        <row r="114">
          <cell r="M114">
            <v>0</v>
          </cell>
        </row>
        <row r="115">
          <cell r="M115">
            <v>0</v>
          </cell>
        </row>
        <row r="116">
          <cell r="M116">
            <v>0</v>
          </cell>
        </row>
        <row r="117">
          <cell r="M117">
            <v>0</v>
          </cell>
        </row>
        <row r="118">
          <cell r="M118">
            <v>0</v>
          </cell>
        </row>
        <row r="119">
          <cell r="M119">
            <v>0</v>
          </cell>
        </row>
        <row r="120">
          <cell r="M120">
            <v>0</v>
          </cell>
        </row>
        <row r="121">
          <cell r="M121">
            <v>0</v>
          </cell>
        </row>
        <row r="122">
          <cell r="M122">
            <v>0</v>
          </cell>
        </row>
        <row r="123">
          <cell r="M123">
            <v>0</v>
          </cell>
        </row>
        <row r="124">
          <cell r="M124">
            <v>0</v>
          </cell>
        </row>
        <row r="125">
          <cell r="M125">
            <v>0</v>
          </cell>
        </row>
        <row r="126">
          <cell r="M126">
            <v>0</v>
          </cell>
        </row>
        <row r="127">
          <cell r="M127">
            <v>0</v>
          </cell>
        </row>
        <row r="128">
          <cell r="M128">
            <v>0</v>
          </cell>
        </row>
        <row r="129">
          <cell r="M129">
            <v>0</v>
          </cell>
        </row>
        <row r="130">
          <cell r="M130">
            <v>0</v>
          </cell>
        </row>
        <row r="131">
          <cell r="M131">
            <v>0</v>
          </cell>
        </row>
        <row r="132">
          <cell r="M132">
            <v>0</v>
          </cell>
        </row>
        <row r="133">
          <cell r="M133">
            <v>0</v>
          </cell>
        </row>
        <row r="134">
          <cell r="M134">
            <v>0</v>
          </cell>
        </row>
        <row r="135">
          <cell r="M135">
            <v>0</v>
          </cell>
        </row>
        <row r="136">
          <cell r="M136">
            <v>0</v>
          </cell>
        </row>
        <row r="137">
          <cell r="M137">
            <v>0</v>
          </cell>
        </row>
        <row r="138">
          <cell r="M138">
            <v>0</v>
          </cell>
        </row>
        <row r="139">
          <cell r="M139">
            <v>0</v>
          </cell>
        </row>
        <row r="140">
          <cell r="M140">
            <v>0</v>
          </cell>
        </row>
        <row r="141">
          <cell r="M141">
            <v>0</v>
          </cell>
        </row>
        <row r="142">
          <cell r="M142">
            <v>0</v>
          </cell>
        </row>
        <row r="143">
          <cell r="M143">
            <v>0</v>
          </cell>
        </row>
        <row r="144">
          <cell r="M144">
            <v>0</v>
          </cell>
        </row>
        <row r="145">
          <cell r="M145">
            <v>0</v>
          </cell>
        </row>
        <row r="146">
          <cell r="M146">
            <v>0</v>
          </cell>
        </row>
        <row r="147">
          <cell r="M147">
            <v>0</v>
          </cell>
        </row>
        <row r="148">
          <cell r="M148">
            <v>0</v>
          </cell>
        </row>
        <row r="149">
          <cell r="M149">
            <v>0</v>
          </cell>
        </row>
        <row r="150">
          <cell r="M150">
            <v>0</v>
          </cell>
        </row>
        <row r="151">
          <cell r="M151">
            <v>0</v>
          </cell>
        </row>
        <row r="152">
          <cell r="M152">
            <v>0</v>
          </cell>
        </row>
        <row r="153">
          <cell r="M153">
            <v>0</v>
          </cell>
        </row>
        <row r="154">
          <cell r="M154">
            <v>0</v>
          </cell>
        </row>
        <row r="155">
          <cell r="M155">
            <v>0</v>
          </cell>
        </row>
        <row r="156">
          <cell r="M156">
            <v>0</v>
          </cell>
        </row>
        <row r="157">
          <cell r="M157">
            <v>0</v>
          </cell>
        </row>
        <row r="158">
          <cell r="M158">
            <v>0</v>
          </cell>
        </row>
        <row r="159">
          <cell r="M159">
            <v>0</v>
          </cell>
        </row>
        <row r="160">
          <cell r="M160">
            <v>0</v>
          </cell>
        </row>
        <row r="161">
          <cell r="M161">
            <v>0</v>
          </cell>
        </row>
        <row r="162">
          <cell r="M162">
            <v>0</v>
          </cell>
        </row>
        <row r="163">
          <cell r="M163">
            <v>0</v>
          </cell>
        </row>
        <row r="164">
          <cell r="M164">
            <v>0</v>
          </cell>
        </row>
        <row r="166">
          <cell r="M166">
            <v>0</v>
          </cell>
        </row>
        <row r="167">
          <cell r="M167">
            <v>0</v>
          </cell>
        </row>
        <row r="168">
          <cell r="M168">
            <v>0</v>
          </cell>
        </row>
        <row r="169">
          <cell r="M169">
            <v>0</v>
          </cell>
        </row>
        <row r="170">
          <cell r="M170">
            <v>0</v>
          </cell>
        </row>
        <row r="171">
          <cell r="M171">
            <v>0</v>
          </cell>
        </row>
        <row r="172">
          <cell r="M172">
            <v>0</v>
          </cell>
        </row>
        <row r="173">
          <cell r="M173">
            <v>0</v>
          </cell>
        </row>
        <row r="174">
          <cell r="M174">
            <v>0</v>
          </cell>
        </row>
        <row r="175">
          <cell r="M175">
            <v>0</v>
          </cell>
        </row>
        <row r="176">
          <cell r="M176">
            <v>0</v>
          </cell>
        </row>
        <row r="177">
          <cell r="M177">
            <v>0</v>
          </cell>
        </row>
        <row r="178">
          <cell r="M178">
            <v>0</v>
          </cell>
        </row>
        <row r="179">
          <cell r="M179">
            <v>0</v>
          </cell>
        </row>
        <row r="180">
          <cell r="M180">
            <v>0</v>
          </cell>
        </row>
        <row r="181">
          <cell r="M181">
            <v>0</v>
          </cell>
        </row>
        <row r="182">
          <cell r="M182">
            <v>0</v>
          </cell>
        </row>
        <row r="183">
          <cell r="M183">
            <v>0</v>
          </cell>
        </row>
        <row r="184">
          <cell r="M184">
            <v>0</v>
          </cell>
        </row>
        <row r="185">
          <cell r="M185">
            <v>0</v>
          </cell>
        </row>
        <row r="186">
          <cell r="M186">
            <v>0</v>
          </cell>
        </row>
        <row r="187">
          <cell r="M187">
            <v>0</v>
          </cell>
        </row>
        <row r="188">
          <cell r="M188">
            <v>0</v>
          </cell>
        </row>
        <row r="189">
          <cell r="M189">
            <v>0</v>
          </cell>
        </row>
        <row r="190">
          <cell r="M190">
            <v>0</v>
          </cell>
        </row>
        <row r="191">
          <cell r="M191">
            <v>0</v>
          </cell>
        </row>
        <row r="192">
          <cell r="M192">
            <v>0</v>
          </cell>
        </row>
        <row r="193">
          <cell r="M193">
            <v>0</v>
          </cell>
        </row>
        <row r="194">
          <cell r="M194">
            <v>0</v>
          </cell>
        </row>
        <row r="195">
          <cell r="M195">
            <v>0</v>
          </cell>
        </row>
        <row r="196">
          <cell r="M196">
            <v>0</v>
          </cell>
        </row>
        <row r="197">
          <cell r="M197">
            <v>0</v>
          </cell>
        </row>
        <row r="198">
          <cell r="M198">
            <v>0</v>
          </cell>
        </row>
        <row r="199">
          <cell r="M199">
            <v>0</v>
          </cell>
        </row>
        <row r="200">
          <cell r="M200">
            <v>0</v>
          </cell>
        </row>
        <row r="201">
          <cell r="M201">
            <v>0</v>
          </cell>
        </row>
        <row r="202">
          <cell r="M202">
            <v>0</v>
          </cell>
        </row>
        <row r="203">
          <cell r="M203">
            <v>0</v>
          </cell>
        </row>
        <row r="204">
          <cell r="M204">
            <v>0</v>
          </cell>
        </row>
        <row r="205">
          <cell r="M205">
            <v>0</v>
          </cell>
        </row>
        <row r="206">
          <cell r="M206">
            <v>0</v>
          </cell>
        </row>
        <row r="207">
          <cell r="M207">
            <v>0</v>
          </cell>
        </row>
        <row r="208">
          <cell r="M208">
            <v>0</v>
          </cell>
        </row>
        <row r="209">
          <cell r="M209">
            <v>0</v>
          </cell>
        </row>
        <row r="210">
          <cell r="M210">
            <v>0</v>
          </cell>
        </row>
        <row r="211">
          <cell r="M211">
            <v>0</v>
          </cell>
        </row>
        <row r="212">
          <cell r="M212">
            <v>0</v>
          </cell>
        </row>
        <row r="213">
          <cell r="M213">
            <v>0</v>
          </cell>
        </row>
        <row r="214">
          <cell r="M214">
            <v>0</v>
          </cell>
        </row>
        <row r="215">
          <cell r="M215">
            <v>0</v>
          </cell>
        </row>
        <row r="216">
          <cell r="M216">
            <v>0</v>
          </cell>
        </row>
        <row r="217">
          <cell r="M217">
            <v>0</v>
          </cell>
        </row>
        <row r="219">
          <cell r="M219">
            <v>0</v>
          </cell>
        </row>
        <row r="220">
          <cell r="M220">
            <v>0</v>
          </cell>
        </row>
        <row r="221">
          <cell r="M221">
            <v>0</v>
          </cell>
        </row>
        <row r="222">
          <cell r="M222">
            <v>0</v>
          </cell>
        </row>
        <row r="223">
          <cell r="M223">
            <v>0</v>
          </cell>
        </row>
        <row r="224">
          <cell r="M224">
            <v>0</v>
          </cell>
        </row>
        <row r="225">
          <cell r="M225">
            <v>0</v>
          </cell>
        </row>
        <row r="226">
          <cell r="M226">
            <v>0</v>
          </cell>
        </row>
        <row r="227">
          <cell r="M227">
            <v>0</v>
          </cell>
        </row>
        <row r="228">
          <cell r="M228">
            <v>0</v>
          </cell>
        </row>
        <row r="229">
          <cell r="M229">
            <v>0</v>
          </cell>
        </row>
        <row r="230">
          <cell r="M230">
            <v>0</v>
          </cell>
        </row>
        <row r="231">
          <cell r="M231">
            <v>0</v>
          </cell>
        </row>
        <row r="232">
          <cell r="M232">
            <v>0</v>
          </cell>
        </row>
        <row r="233">
          <cell r="M233">
            <v>0</v>
          </cell>
        </row>
        <row r="234">
          <cell r="M234">
            <v>0</v>
          </cell>
        </row>
        <row r="235">
          <cell r="M235">
            <v>0</v>
          </cell>
        </row>
        <row r="236">
          <cell r="M236">
            <v>0</v>
          </cell>
        </row>
        <row r="238">
          <cell r="M238">
            <v>0</v>
          </cell>
        </row>
        <row r="239">
          <cell r="M239">
            <v>0</v>
          </cell>
        </row>
        <row r="240">
          <cell r="M240">
            <v>0</v>
          </cell>
        </row>
        <row r="241">
          <cell r="M241">
            <v>0</v>
          </cell>
        </row>
        <row r="242">
          <cell r="M242">
            <v>0</v>
          </cell>
        </row>
        <row r="243">
          <cell r="M243">
            <v>0</v>
          </cell>
        </row>
        <row r="244">
          <cell r="M244">
            <v>0</v>
          </cell>
        </row>
        <row r="245">
          <cell r="M245">
            <v>0</v>
          </cell>
        </row>
        <row r="247">
          <cell r="M247">
            <v>0</v>
          </cell>
        </row>
        <row r="248">
          <cell r="M248">
            <v>0</v>
          </cell>
        </row>
        <row r="249">
          <cell r="M249">
            <v>0</v>
          </cell>
        </row>
        <row r="250">
          <cell r="M250">
            <v>0</v>
          </cell>
        </row>
        <row r="251">
          <cell r="M251">
            <v>0</v>
          </cell>
        </row>
        <row r="252">
          <cell r="M252">
            <v>0</v>
          </cell>
        </row>
        <row r="253">
          <cell r="M253">
            <v>0</v>
          </cell>
        </row>
        <row r="254">
          <cell r="M254">
            <v>0</v>
          </cell>
        </row>
        <row r="255">
          <cell r="M255">
            <v>0</v>
          </cell>
        </row>
        <row r="256">
          <cell r="M256">
            <v>0</v>
          </cell>
        </row>
        <row r="257">
          <cell r="M257">
            <v>0</v>
          </cell>
        </row>
        <row r="258">
          <cell r="M258">
            <v>0</v>
          </cell>
        </row>
        <row r="260">
          <cell r="M260">
            <v>0</v>
          </cell>
        </row>
        <row r="261">
          <cell r="M261">
            <v>0</v>
          </cell>
        </row>
        <row r="262">
          <cell r="M262">
            <v>0</v>
          </cell>
        </row>
        <row r="264">
          <cell r="M264">
            <v>0</v>
          </cell>
        </row>
        <row r="265">
          <cell r="M265">
            <v>0</v>
          </cell>
        </row>
        <row r="266">
          <cell r="M266">
            <v>0</v>
          </cell>
        </row>
        <row r="267">
          <cell r="M267">
            <v>0</v>
          </cell>
        </row>
      </sheetData>
      <sheetData sheetId="3">
        <row r="18">
          <cell r="E18">
            <v>21.49</v>
          </cell>
        </row>
        <row r="19">
          <cell r="E19">
            <v>7</v>
          </cell>
        </row>
        <row r="20">
          <cell r="E20">
            <v>16.399999999999999</v>
          </cell>
        </row>
        <row r="22">
          <cell r="E22">
            <v>133.4</v>
          </cell>
        </row>
        <row r="25">
          <cell r="E25">
            <v>3.54</v>
          </cell>
        </row>
        <row r="26">
          <cell r="E26">
            <v>3.54</v>
          </cell>
        </row>
        <row r="31">
          <cell r="E31">
            <v>184.10000000000002</v>
          </cell>
        </row>
        <row r="32">
          <cell r="E32">
            <v>21.6</v>
          </cell>
        </row>
        <row r="33">
          <cell r="E33">
            <v>203.15</v>
          </cell>
        </row>
        <row r="34">
          <cell r="E34">
            <v>288.35000000000002</v>
          </cell>
        </row>
        <row r="35">
          <cell r="E35">
            <v>104</v>
          </cell>
        </row>
        <row r="38">
          <cell r="E38">
            <v>152.9</v>
          </cell>
        </row>
        <row r="39">
          <cell r="E39">
            <v>22.189999999999998</v>
          </cell>
        </row>
        <row r="40">
          <cell r="E40">
            <v>22.189999999999998</v>
          </cell>
        </row>
        <row r="44">
          <cell r="E44">
            <v>356.31</v>
          </cell>
        </row>
        <row r="45">
          <cell r="E45">
            <v>8.07</v>
          </cell>
        </row>
        <row r="46">
          <cell r="E46">
            <v>5.84</v>
          </cell>
        </row>
        <row r="47">
          <cell r="E47">
            <v>5</v>
          </cell>
        </row>
        <row r="48">
          <cell r="E48">
            <v>12</v>
          </cell>
        </row>
      </sheetData>
      <sheetData sheetId="4">
        <row r="12">
          <cell r="M12">
            <v>544.94000000000005</v>
          </cell>
        </row>
        <row r="13">
          <cell r="M13">
            <v>6</v>
          </cell>
        </row>
        <row r="14">
          <cell r="M14">
            <v>111.30000000000001</v>
          </cell>
        </row>
        <row r="15">
          <cell r="M15">
            <v>544.94000000000005</v>
          </cell>
        </row>
        <row r="16">
          <cell r="M16">
            <v>1</v>
          </cell>
        </row>
        <row r="17">
          <cell r="M17">
            <v>0</v>
          </cell>
        </row>
        <row r="18">
          <cell r="M18">
            <v>0</v>
          </cell>
        </row>
        <row r="19">
          <cell r="M19">
            <v>1</v>
          </cell>
        </row>
        <row r="21">
          <cell r="M21">
            <v>44.18</v>
          </cell>
        </row>
        <row r="22">
          <cell r="M22">
            <v>0</v>
          </cell>
        </row>
        <row r="23">
          <cell r="M23">
            <v>45.17</v>
          </cell>
        </row>
        <row r="24">
          <cell r="M24">
            <v>8.6</v>
          </cell>
        </row>
        <row r="25">
          <cell r="M25">
            <v>260.39</v>
          </cell>
        </row>
        <row r="26">
          <cell r="M26">
            <v>195.8</v>
          </cell>
        </row>
        <row r="27">
          <cell r="M27">
            <v>142.6</v>
          </cell>
        </row>
        <row r="28">
          <cell r="M28">
            <v>499.79999999999995</v>
          </cell>
        </row>
        <row r="29">
          <cell r="M29">
            <v>452.70000000000005</v>
          </cell>
        </row>
        <row r="30">
          <cell r="M30">
            <v>17.5</v>
          </cell>
        </row>
        <row r="31">
          <cell r="M31">
            <v>10.1</v>
          </cell>
        </row>
        <row r="32">
          <cell r="M32">
            <v>25.52</v>
          </cell>
        </row>
        <row r="33">
          <cell r="M33">
            <v>25.52</v>
          </cell>
        </row>
        <row r="34">
          <cell r="M34">
            <v>107.48</v>
          </cell>
        </row>
        <row r="35">
          <cell r="M35">
            <v>0</v>
          </cell>
        </row>
        <row r="36">
          <cell r="M36">
            <v>0</v>
          </cell>
        </row>
        <row r="38">
          <cell r="M38">
            <v>468.10000000000008</v>
          </cell>
        </row>
        <row r="39">
          <cell r="M39">
            <v>54.300000000000004</v>
          </cell>
        </row>
        <row r="40">
          <cell r="M40">
            <v>460.25</v>
          </cell>
        </row>
        <row r="41">
          <cell r="M41">
            <v>594.35</v>
          </cell>
        </row>
        <row r="42">
          <cell r="M42">
            <v>347.5</v>
          </cell>
        </row>
        <row r="43">
          <cell r="M43">
            <v>368</v>
          </cell>
        </row>
        <row r="44">
          <cell r="M44">
            <v>97</v>
          </cell>
        </row>
        <row r="45">
          <cell r="M45">
            <v>378.59000000000003</v>
          </cell>
        </row>
        <row r="46">
          <cell r="M46">
            <v>39.47</v>
          </cell>
        </row>
        <row r="47">
          <cell r="M47">
            <v>39.47</v>
          </cell>
        </row>
        <row r="48">
          <cell r="M48">
            <v>281</v>
          </cell>
        </row>
        <row r="49">
          <cell r="M49">
            <v>0</v>
          </cell>
        </row>
        <row r="51">
          <cell r="M51">
            <v>356.31</v>
          </cell>
        </row>
        <row r="52">
          <cell r="M52">
            <v>8.07</v>
          </cell>
        </row>
        <row r="53">
          <cell r="M53">
            <v>5.84</v>
          </cell>
        </row>
        <row r="54">
          <cell r="M54">
            <v>5</v>
          </cell>
        </row>
        <row r="55">
          <cell r="M55">
            <v>12</v>
          </cell>
        </row>
        <row r="56">
          <cell r="M56">
            <v>0</v>
          </cell>
        </row>
        <row r="57">
          <cell r="M57">
            <v>0</v>
          </cell>
        </row>
        <row r="59">
          <cell r="M59">
            <v>636.69000000000005</v>
          </cell>
        </row>
        <row r="60">
          <cell r="M60">
            <v>75.930000000000007</v>
          </cell>
        </row>
        <row r="61">
          <cell r="M61">
            <v>0</v>
          </cell>
        </row>
        <row r="62">
          <cell r="M62">
            <v>0</v>
          </cell>
        </row>
        <row r="63">
          <cell r="M63">
            <v>0</v>
          </cell>
        </row>
        <row r="64">
          <cell r="M64">
            <v>0</v>
          </cell>
        </row>
        <row r="65">
          <cell r="M65">
            <v>0</v>
          </cell>
        </row>
        <row r="66">
          <cell r="M66">
            <v>0</v>
          </cell>
        </row>
        <row r="67">
          <cell r="M67">
            <v>0</v>
          </cell>
        </row>
        <row r="68">
          <cell r="M68">
            <v>0</v>
          </cell>
        </row>
        <row r="69">
          <cell r="M69">
            <v>0</v>
          </cell>
        </row>
        <row r="71">
          <cell r="M71">
            <v>0</v>
          </cell>
        </row>
        <row r="72">
          <cell r="M72">
            <v>0</v>
          </cell>
        </row>
        <row r="73">
          <cell r="M73">
            <v>0</v>
          </cell>
        </row>
        <row r="74">
          <cell r="M74">
            <v>0</v>
          </cell>
        </row>
        <row r="76">
          <cell r="M76">
            <v>0</v>
          </cell>
        </row>
        <row r="77">
          <cell r="M77">
            <v>0</v>
          </cell>
        </row>
        <row r="78">
          <cell r="M78">
            <v>0</v>
          </cell>
        </row>
        <row r="79">
          <cell r="M79">
            <v>0</v>
          </cell>
        </row>
        <row r="80">
          <cell r="M80">
            <v>0</v>
          </cell>
        </row>
        <row r="81">
          <cell r="M81">
            <v>0</v>
          </cell>
        </row>
        <row r="82">
          <cell r="M82">
            <v>0</v>
          </cell>
        </row>
        <row r="83">
          <cell r="M83">
            <v>0</v>
          </cell>
        </row>
        <row r="84">
          <cell r="M84">
            <v>0</v>
          </cell>
        </row>
        <row r="85">
          <cell r="M85">
            <v>0</v>
          </cell>
        </row>
        <row r="86">
          <cell r="M86">
            <v>0</v>
          </cell>
        </row>
        <row r="87">
          <cell r="M87">
            <v>0</v>
          </cell>
        </row>
        <row r="88">
          <cell r="M88">
            <v>5.4</v>
          </cell>
        </row>
        <row r="89">
          <cell r="M89">
            <v>108</v>
          </cell>
        </row>
        <row r="90">
          <cell r="M90">
            <v>108</v>
          </cell>
        </row>
        <row r="91">
          <cell r="M91">
            <v>0</v>
          </cell>
        </row>
        <row r="92">
          <cell r="M92">
            <v>0</v>
          </cell>
        </row>
        <row r="93">
          <cell r="M93">
            <v>0</v>
          </cell>
        </row>
        <row r="94">
          <cell r="M94">
            <v>0</v>
          </cell>
        </row>
        <row r="96">
          <cell r="M96">
            <v>0</v>
          </cell>
        </row>
        <row r="97">
          <cell r="M97">
            <v>0</v>
          </cell>
        </row>
        <row r="98">
          <cell r="M98">
            <v>0</v>
          </cell>
        </row>
        <row r="99">
          <cell r="M99">
            <v>0</v>
          </cell>
        </row>
        <row r="100">
          <cell r="M100">
            <v>0</v>
          </cell>
        </row>
        <row r="101">
          <cell r="M101">
            <v>0</v>
          </cell>
        </row>
        <row r="102">
          <cell r="M102">
            <v>0</v>
          </cell>
        </row>
        <row r="103">
          <cell r="M103">
            <v>0</v>
          </cell>
        </row>
        <row r="104">
          <cell r="M104">
            <v>0</v>
          </cell>
        </row>
        <row r="105">
          <cell r="M105">
            <v>0</v>
          </cell>
        </row>
        <row r="106">
          <cell r="M106">
            <v>0</v>
          </cell>
        </row>
        <row r="107">
          <cell r="M107">
            <v>0</v>
          </cell>
        </row>
        <row r="108">
          <cell r="M108">
            <v>0</v>
          </cell>
        </row>
        <row r="109">
          <cell r="M109">
            <v>0</v>
          </cell>
        </row>
        <row r="110">
          <cell r="M110">
            <v>0</v>
          </cell>
        </row>
        <row r="111">
          <cell r="M111">
            <v>0</v>
          </cell>
        </row>
        <row r="112">
          <cell r="M112">
            <v>0</v>
          </cell>
        </row>
        <row r="113">
          <cell r="M113">
            <v>0</v>
          </cell>
        </row>
        <row r="114">
          <cell r="M114">
            <v>0</v>
          </cell>
        </row>
        <row r="115">
          <cell r="M115">
            <v>0</v>
          </cell>
        </row>
        <row r="116">
          <cell r="M116">
            <v>0</v>
          </cell>
        </row>
        <row r="117">
          <cell r="M117">
            <v>0</v>
          </cell>
        </row>
        <row r="118">
          <cell r="M118">
            <v>0</v>
          </cell>
        </row>
        <row r="119">
          <cell r="M119">
            <v>0</v>
          </cell>
        </row>
        <row r="120">
          <cell r="M120">
            <v>0</v>
          </cell>
        </row>
        <row r="121">
          <cell r="M121">
            <v>0</v>
          </cell>
        </row>
        <row r="122">
          <cell r="M122">
            <v>0</v>
          </cell>
        </row>
        <row r="123">
          <cell r="M123">
            <v>0</v>
          </cell>
        </row>
        <row r="124">
          <cell r="M124">
            <v>0</v>
          </cell>
        </row>
        <row r="125">
          <cell r="M125">
            <v>0</v>
          </cell>
        </row>
        <row r="126">
          <cell r="M126">
            <v>0</v>
          </cell>
        </row>
        <row r="127">
          <cell r="M127">
            <v>0</v>
          </cell>
        </row>
        <row r="128">
          <cell r="M128">
            <v>0</v>
          </cell>
        </row>
        <row r="129">
          <cell r="M129">
            <v>0</v>
          </cell>
        </row>
        <row r="130">
          <cell r="M130">
            <v>0</v>
          </cell>
        </row>
        <row r="131">
          <cell r="M131">
            <v>0</v>
          </cell>
        </row>
        <row r="132">
          <cell r="M132">
            <v>0</v>
          </cell>
        </row>
        <row r="133">
          <cell r="M133">
            <v>0</v>
          </cell>
        </row>
        <row r="134">
          <cell r="M134">
            <v>0</v>
          </cell>
        </row>
        <row r="135">
          <cell r="M135">
            <v>0</v>
          </cell>
        </row>
        <row r="136">
          <cell r="M136">
            <v>0</v>
          </cell>
        </row>
        <row r="137">
          <cell r="M137">
            <v>0</v>
          </cell>
        </row>
        <row r="138">
          <cell r="M138">
            <v>0</v>
          </cell>
        </row>
        <row r="139">
          <cell r="M139">
            <v>0</v>
          </cell>
        </row>
        <row r="140">
          <cell r="M140">
            <v>0</v>
          </cell>
        </row>
        <row r="141">
          <cell r="M141">
            <v>0</v>
          </cell>
        </row>
        <row r="142">
          <cell r="M142">
            <v>0</v>
          </cell>
        </row>
        <row r="143">
          <cell r="M143">
            <v>0</v>
          </cell>
        </row>
        <row r="144">
          <cell r="M144">
            <v>0</v>
          </cell>
        </row>
        <row r="145">
          <cell r="M145">
            <v>0</v>
          </cell>
        </row>
        <row r="146">
          <cell r="M146">
            <v>0</v>
          </cell>
        </row>
        <row r="147">
          <cell r="M147">
            <v>0</v>
          </cell>
        </row>
        <row r="148">
          <cell r="M148">
            <v>0</v>
          </cell>
        </row>
        <row r="149">
          <cell r="M149">
            <v>0</v>
          </cell>
        </row>
        <row r="150">
          <cell r="M150">
            <v>0</v>
          </cell>
        </row>
        <row r="151">
          <cell r="M151">
            <v>0</v>
          </cell>
        </row>
        <row r="152">
          <cell r="M152">
            <v>0</v>
          </cell>
        </row>
        <row r="153">
          <cell r="M153">
            <v>0</v>
          </cell>
        </row>
        <row r="154">
          <cell r="M154">
            <v>0</v>
          </cell>
        </row>
        <row r="155">
          <cell r="M155">
            <v>0</v>
          </cell>
        </row>
        <row r="156">
          <cell r="M156">
            <v>0</v>
          </cell>
        </row>
        <row r="157">
          <cell r="M157">
            <v>0</v>
          </cell>
        </row>
        <row r="158">
          <cell r="M158">
            <v>0</v>
          </cell>
        </row>
        <row r="159">
          <cell r="M159">
            <v>0</v>
          </cell>
        </row>
        <row r="160">
          <cell r="M160">
            <v>0</v>
          </cell>
        </row>
        <row r="161">
          <cell r="M161">
            <v>0</v>
          </cell>
        </row>
        <row r="162">
          <cell r="M162">
            <v>0</v>
          </cell>
        </row>
        <row r="163">
          <cell r="M163">
            <v>0</v>
          </cell>
        </row>
        <row r="164">
          <cell r="M164">
            <v>0</v>
          </cell>
        </row>
        <row r="166">
          <cell r="M166">
            <v>0</v>
          </cell>
        </row>
        <row r="167">
          <cell r="M167">
            <v>0</v>
          </cell>
        </row>
        <row r="168">
          <cell r="M168">
            <v>0</v>
          </cell>
        </row>
        <row r="169">
          <cell r="M169">
            <v>0</v>
          </cell>
        </row>
        <row r="170">
          <cell r="M170">
            <v>0</v>
          </cell>
        </row>
        <row r="171">
          <cell r="M171">
            <v>0</v>
          </cell>
        </row>
        <row r="172">
          <cell r="M172">
            <v>0</v>
          </cell>
        </row>
        <row r="173">
          <cell r="M173">
            <v>0</v>
          </cell>
        </row>
        <row r="174">
          <cell r="M174">
            <v>0</v>
          </cell>
        </row>
        <row r="175">
          <cell r="M175">
            <v>0</v>
          </cell>
        </row>
        <row r="176">
          <cell r="M176">
            <v>0</v>
          </cell>
        </row>
        <row r="177">
          <cell r="M177">
            <v>0</v>
          </cell>
        </row>
        <row r="178">
          <cell r="M178">
            <v>0</v>
          </cell>
        </row>
        <row r="179">
          <cell r="M179">
            <v>0</v>
          </cell>
        </row>
        <row r="180">
          <cell r="M180">
            <v>0</v>
          </cell>
        </row>
        <row r="181">
          <cell r="M181">
            <v>0</v>
          </cell>
        </row>
        <row r="182">
          <cell r="M182">
            <v>0</v>
          </cell>
        </row>
        <row r="183">
          <cell r="M183">
            <v>0</v>
          </cell>
        </row>
        <row r="184">
          <cell r="M184">
            <v>0</v>
          </cell>
        </row>
        <row r="185">
          <cell r="M185">
            <v>0</v>
          </cell>
        </row>
        <row r="186">
          <cell r="M186">
            <v>0</v>
          </cell>
        </row>
        <row r="187">
          <cell r="M187">
            <v>0</v>
          </cell>
        </row>
        <row r="188">
          <cell r="M188">
            <v>0</v>
          </cell>
        </row>
        <row r="189">
          <cell r="M189">
            <v>0</v>
          </cell>
        </row>
        <row r="190">
          <cell r="M190">
            <v>0</v>
          </cell>
        </row>
        <row r="191">
          <cell r="M191">
            <v>0</v>
          </cell>
        </row>
        <row r="192">
          <cell r="M192">
            <v>0</v>
          </cell>
        </row>
        <row r="193">
          <cell r="M193">
            <v>0</v>
          </cell>
        </row>
        <row r="194">
          <cell r="M194">
            <v>0</v>
          </cell>
        </row>
        <row r="195">
          <cell r="M195">
            <v>0</v>
          </cell>
        </row>
        <row r="196">
          <cell r="M196">
            <v>0</v>
          </cell>
        </row>
        <row r="197">
          <cell r="M197">
            <v>0</v>
          </cell>
        </row>
        <row r="198">
          <cell r="M198">
            <v>0</v>
          </cell>
        </row>
        <row r="199">
          <cell r="M199">
            <v>0</v>
          </cell>
        </row>
        <row r="200">
          <cell r="M200">
            <v>0</v>
          </cell>
        </row>
        <row r="201">
          <cell r="M201">
            <v>0</v>
          </cell>
        </row>
        <row r="202">
          <cell r="M202">
            <v>0</v>
          </cell>
        </row>
        <row r="203">
          <cell r="M203">
            <v>0</v>
          </cell>
        </row>
        <row r="204">
          <cell r="M204">
            <v>0</v>
          </cell>
        </row>
        <row r="205">
          <cell r="M205">
            <v>0</v>
          </cell>
        </row>
        <row r="206">
          <cell r="M206">
            <v>0</v>
          </cell>
        </row>
        <row r="207">
          <cell r="M207">
            <v>0</v>
          </cell>
        </row>
        <row r="208">
          <cell r="M208">
            <v>0</v>
          </cell>
        </row>
        <row r="209">
          <cell r="M209">
            <v>0</v>
          </cell>
        </row>
        <row r="210">
          <cell r="M210">
            <v>0</v>
          </cell>
        </row>
        <row r="211">
          <cell r="M211">
            <v>0</v>
          </cell>
        </row>
        <row r="212">
          <cell r="M212">
            <v>0</v>
          </cell>
        </row>
        <row r="213">
          <cell r="M213">
            <v>0</v>
          </cell>
        </row>
        <row r="214">
          <cell r="M214">
            <v>0</v>
          </cell>
        </row>
        <row r="215">
          <cell r="M215">
            <v>0</v>
          </cell>
        </row>
        <row r="216">
          <cell r="M216">
            <v>0</v>
          </cell>
        </row>
        <row r="217">
          <cell r="M217">
            <v>0</v>
          </cell>
        </row>
        <row r="219">
          <cell r="M219">
            <v>0</v>
          </cell>
        </row>
        <row r="220">
          <cell r="M220">
            <v>0</v>
          </cell>
        </row>
        <row r="221">
          <cell r="M221">
            <v>0</v>
          </cell>
        </row>
        <row r="222">
          <cell r="M222">
            <v>0</v>
          </cell>
        </row>
        <row r="223">
          <cell r="M223">
            <v>0</v>
          </cell>
        </row>
        <row r="224">
          <cell r="M224">
            <v>0</v>
          </cell>
        </row>
        <row r="225">
          <cell r="M225">
            <v>0</v>
          </cell>
        </row>
        <row r="226">
          <cell r="M226">
            <v>0</v>
          </cell>
        </row>
        <row r="227">
          <cell r="M227">
            <v>0</v>
          </cell>
        </row>
        <row r="228">
          <cell r="M228">
            <v>0</v>
          </cell>
        </row>
        <row r="229">
          <cell r="M229">
            <v>0</v>
          </cell>
        </row>
        <row r="230">
          <cell r="M230">
            <v>0</v>
          </cell>
        </row>
        <row r="231">
          <cell r="M231">
            <v>0</v>
          </cell>
        </row>
        <row r="232">
          <cell r="M232">
            <v>0</v>
          </cell>
        </row>
        <row r="233">
          <cell r="M233">
            <v>0</v>
          </cell>
        </row>
        <row r="234">
          <cell r="M234">
            <v>0</v>
          </cell>
        </row>
        <row r="235">
          <cell r="M235">
            <v>0</v>
          </cell>
        </row>
        <row r="236">
          <cell r="M236">
            <v>0</v>
          </cell>
        </row>
        <row r="238">
          <cell r="M238">
            <v>0</v>
          </cell>
        </row>
        <row r="239">
          <cell r="M239">
            <v>0</v>
          </cell>
        </row>
        <row r="240">
          <cell r="M240">
            <v>0</v>
          </cell>
        </row>
        <row r="241">
          <cell r="M241">
            <v>0</v>
          </cell>
        </row>
        <row r="242">
          <cell r="M242">
            <v>0</v>
          </cell>
        </row>
        <row r="243">
          <cell r="M243">
            <v>0</v>
          </cell>
        </row>
        <row r="244">
          <cell r="M244">
            <v>0</v>
          </cell>
        </row>
        <row r="245">
          <cell r="M245">
            <v>0</v>
          </cell>
        </row>
        <row r="247">
          <cell r="M247">
            <v>0</v>
          </cell>
        </row>
        <row r="248">
          <cell r="M248">
            <v>0</v>
          </cell>
        </row>
        <row r="249">
          <cell r="M249">
            <v>0</v>
          </cell>
        </row>
        <row r="250">
          <cell r="M250">
            <v>0</v>
          </cell>
        </row>
        <row r="251">
          <cell r="M251">
            <v>0</v>
          </cell>
        </row>
        <row r="252">
          <cell r="M252">
            <v>0</v>
          </cell>
        </row>
        <row r="253">
          <cell r="M253">
            <v>0</v>
          </cell>
        </row>
        <row r="254">
          <cell r="M254">
            <v>0</v>
          </cell>
        </row>
        <row r="255">
          <cell r="M255">
            <v>0</v>
          </cell>
        </row>
        <row r="256">
          <cell r="M256">
            <v>0</v>
          </cell>
        </row>
        <row r="257">
          <cell r="M257">
            <v>0</v>
          </cell>
        </row>
        <row r="258">
          <cell r="M258">
            <v>0</v>
          </cell>
        </row>
        <row r="260">
          <cell r="M260">
            <v>0</v>
          </cell>
        </row>
        <row r="261">
          <cell r="M261">
            <v>0</v>
          </cell>
        </row>
        <row r="262">
          <cell r="M262">
            <v>0</v>
          </cell>
        </row>
        <row r="264">
          <cell r="M264">
            <v>0</v>
          </cell>
        </row>
        <row r="265">
          <cell r="M265">
            <v>0</v>
          </cell>
        </row>
        <row r="266">
          <cell r="M266">
            <v>0</v>
          </cell>
        </row>
        <row r="267">
          <cell r="M267">
            <v>0</v>
          </cell>
        </row>
      </sheetData>
      <sheetData sheetId="5">
        <row r="31">
          <cell r="E31">
            <v>284.00000000000006</v>
          </cell>
        </row>
        <row r="32">
          <cell r="E32">
            <v>32.700000000000003</v>
          </cell>
        </row>
        <row r="33">
          <cell r="E33">
            <v>257.10000000000002</v>
          </cell>
        </row>
        <row r="34">
          <cell r="E34">
            <v>306</v>
          </cell>
        </row>
        <row r="35">
          <cell r="E35">
            <v>243.5</v>
          </cell>
        </row>
        <row r="36">
          <cell r="E36">
            <v>368</v>
          </cell>
        </row>
        <row r="37">
          <cell r="E37">
            <v>97</v>
          </cell>
        </row>
        <row r="38">
          <cell r="E38">
            <v>225.69</v>
          </cell>
        </row>
        <row r="39">
          <cell r="E39">
            <v>17.28</v>
          </cell>
        </row>
        <row r="40">
          <cell r="E40">
            <v>17.28</v>
          </cell>
        </row>
        <row r="41">
          <cell r="E41">
            <v>281</v>
          </cell>
        </row>
        <row r="52">
          <cell r="E52">
            <v>636.69000000000005</v>
          </cell>
        </row>
        <row r="53">
          <cell r="E53">
            <v>75.930000000000007</v>
          </cell>
        </row>
        <row r="81">
          <cell r="E81">
            <v>5.4</v>
          </cell>
        </row>
        <row r="82">
          <cell r="E82">
            <v>108</v>
          </cell>
        </row>
        <row r="83">
          <cell r="E83">
            <v>108</v>
          </cell>
        </row>
      </sheetData>
      <sheetData sheetId="6">
        <row r="12">
          <cell r="M12">
            <v>544.94000000000005</v>
          </cell>
        </row>
        <row r="13">
          <cell r="M13">
            <v>6</v>
          </cell>
        </row>
        <row r="14">
          <cell r="M14">
            <v>111.30000000000001</v>
          </cell>
        </row>
        <row r="15">
          <cell r="M15">
            <v>544.94000000000005</v>
          </cell>
        </row>
        <row r="16">
          <cell r="M16">
            <v>1</v>
          </cell>
        </row>
        <row r="17">
          <cell r="M17">
            <v>0</v>
          </cell>
        </row>
        <row r="18">
          <cell r="M18">
            <v>0</v>
          </cell>
        </row>
        <row r="19">
          <cell r="M19">
            <v>1</v>
          </cell>
        </row>
        <row r="21">
          <cell r="M21">
            <v>44.18</v>
          </cell>
        </row>
        <row r="22">
          <cell r="M22">
            <v>0</v>
          </cell>
        </row>
        <row r="23">
          <cell r="M23">
            <v>45.17</v>
          </cell>
        </row>
        <row r="24">
          <cell r="M24">
            <v>8.6</v>
          </cell>
        </row>
        <row r="25">
          <cell r="M25">
            <v>260.39</v>
          </cell>
        </row>
        <row r="26">
          <cell r="M26">
            <v>195.8</v>
          </cell>
        </row>
        <row r="27">
          <cell r="M27">
            <v>142.6</v>
          </cell>
        </row>
        <row r="28">
          <cell r="M28">
            <v>499.79999999999995</v>
          </cell>
        </row>
        <row r="29">
          <cell r="M29">
            <v>452.70000000000005</v>
          </cell>
        </row>
        <row r="30">
          <cell r="M30">
            <v>17.5</v>
          </cell>
        </row>
        <row r="31">
          <cell r="M31">
            <v>10.1</v>
          </cell>
        </row>
        <row r="32">
          <cell r="M32">
            <v>25.52</v>
          </cell>
        </row>
        <row r="33">
          <cell r="M33">
            <v>25.52</v>
          </cell>
        </row>
        <row r="34">
          <cell r="M34">
            <v>107.48</v>
          </cell>
        </row>
        <row r="35">
          <cell r="M35">
            <v>0</v>
          </cell>
        </row>
        <row r="36">
          <cell r="M36">
            <v>0</v>
          </cell>
        </row>
        <row r="38">
          <cell r="M38">
            <v>743.2</v>
          </cell>
        </row>
        <row r="39">
          <cell r="M39">
            <v>85.800000000000011</v>
          </cell>
        </row>
        <row r="40">
          <cell r="M40">
            <v>709.45</v>
          </cell>
        </row>
        <row r="41">
          <cell r="M41">
            <v>847.35</v>
          </cell>
        </row>
        <row r="42">
          <cell r="M42">
            <v>427.5</v>
          </cell>
        </row>
        <row r="43">
          <cell r="M43">
            <v>368</v>
          </cell>
        </row>
        <row r="44">
          <cell r="M44">
            <v>97</v>
          </cell>
        </row>
        <row r="45">
          <cell r="M45">
            <v>576.84</v>
          </cell>
        </row>
        <row r="46">
          <cell r="M46">
            <v>48.93</v>
          </cell>
        </row>
        <row r="47">
          <cell r="M47">
            <v>48.93</v>
          </cell>
        </row>
        <row r="48">
          <cell r="M48">
            <v>281</v>
          </cell>
        </row>
        <row r="49">
          <cell r="M49">
            <v>0</v>
          </cell>
        </row>
        <row r="51">
          <cell r="M51">
            <v>796.04</v>
          </cell>
        </row>
        <row r="52">
          <cell r="M52">
            <v>15.97</v>
          </cell>
        </row>
        <row r="53">
          <cell r="M53">
            <v>5.84</v>
          </cell>
        </row>
        <row r="54">
          <cell r="M54">
            <v>5.7</v>
          </cell>
        </row>
        <row r="55">
          <cell r="M55">
            <v>34.5</v>
          </cell>
        </row>
        <row r="56">
          <cell r="M56">
            <v>0</v>
          </cell>
        </row>
        <row r="57">
          <cell r="M57">
            <v>0</v>
          </cell>
        </row>
        <row r="59">
          <cell r="M59">
            <v>1516.15</v>
          </cell>
        </row>
        <row r="60">
          <cell r="M60">
            <v>636.69000000000005</v>
          </cell>
        </row>
        <row r="61">
          <cell r="M61">
            <v>0</v>
          </cell>
        </row>
        <row r="62">
          <cell r="M62">
            <v>0</v>
          </cell>
        </row>
        <row r="63">
          <cell r="M63">
            <v>0</v>
          </cell>
        </row>
        <row r="64">
          <cell r="M64">
            <v>0</v>
          </cell>
        </row>
        <row r="65">
          <cell r="M65">
            <v>0</v>
          </cell>
        </row>
        <row r="66">
          <cell r="M66">
            <v>0</v>
          </cell>
        </row>
        <row r="67">
          <cell r="M67">
            <v>0</v>
          </cell>
        </row>
        <row r="68">
          <cell r="M68">
            <v>0</v>
          </cell>
        </row>
        <row r="69">
          <cell r="M69">
            <v>0</v>
          </cell>
        </row>
        <row r="71">
          <cell r="M71">
            <v>0</v>
          </cell>
        </row>
        <row r="72">
          <cell r="M72">
            <v>0</v>
          </cell>
        </row>
        <row r="73">
          <cell r="M73">
            <v>0</v>
          </cell>
        </row>
        <row r="74">
          <cell r="M74">
            <v>0</v>
          </cell>
        </row>
        <row r="76">
          <cell r="M76">
            <v>0</v>
          </cell>
        </row>
        <row r="77">
          <cell r="M77">
            <v>0</v>
          </cell>
        </row>
        <row r="78">
          <cell r="M78">
            <v>0</v>
          </cell>
        </row>
        <row r="79">
          <cell r="M79">
            <v>0</v>
          </cell>
        </row>
        <row r="80">
          <cell r="M80">
            <v>0</v>
          </cell>
        </row>
        <row r="81">
          <cell r="M81">
            <v>0</v>
          </cell>
        </row>
        <row r="82">
          <cell r="M82">
            <v>0</v>
          </cell>
        </row>
        <row r="83">
          <cell r="M83">
            <v>0</v>
          </cell>
        </row>
        <row r="84">
          <cell r="M84">
            <v>0</v>
          </cell>
        </row>
        <row r="85">
          <cell r="M85">
            <v>0</v>
          </cell>
        </row>
        <row r="86">
          <cell r="M86">
            <v>0</v>
          </cell>
        </row>
        <row r="87">
          <cell r="M87">
            <v>0</v>
          </cell>
        </row>
        <row r="88">
          <cell r="M88">
            <v>12.02</v>
          </cell>
        </row>
        <row r="89">
          <cell r="M89">
            <v>240.47</v>
          </cell>
        </row>
        <row r="90">
          <cell r="M90">
            <v>240.47</v>
          </cell>
        </row>
        <row r="91">
          <cell r="M91">
            <v>0</v>
          </cell>
        </row>
        <row r="92">
          <cell r="M92">
            <v>0</v>
          </cell>
        </row>
        <row r="93">
          <cell r="M93">
            <v>0</v>
          </cell>
        </row>
        <row r="94">
          <cell r="M94">
            <v>0</v>
          </cell>
        </row>
        <row r="96">
          <cell r="M96">
            <v>0</v>
          </cell>
        </row>
        <row r="97">
          <cell r="M97">
            <v>0</v>
          </cell>
        </row>
        <row r="98">
          <cell r="M98">
            <v>0</v>
          </cell>
        </row>
        <row r="99">
          <cell r="M99">
            <v>0</v>
          </cell>
        </row>
        <row r="100">
          <cell r="M100">
            <v>0</v>
          </cell>
        </row>
        <row r="101">
          <cell r="M101">
            <v>10</v>
          </cell>
        </row>
        <row r="102">
          <cell r="M102">
            <v>8</v>
          </cell>
        </row>
        <row r="103">
          <cell r="M103">
            <v>5</v>
          </cell>
        </row>
        <row r="104">
          <cell r="M104">
            <v>12</v>
          </cell>
        </row>
        <row r="105">
          <cell r="M105">
            <v>16</v>
          </cell>
        </row>
        <row r="106">
          <cell r="M106">
            <v>14</v>
          </cell>
        </row>
        <row r="107">
          <cell r="M107">
            <v>5</v>
          </cell>
        </row>
        <row r="108">
          <cell r="M108">
            <v>7</v>
          </cell>
        </row>
        <row r="109">
          <cell r="M109">
            <v>4</v>
          </cell>
        </row>
        <row r="110">
          <cell r="M110">
            <v>1</v>
          </cell>
        </row>
        <row r="111">
          <cell r="M111">
            <v>8</v>
          </cell>
        </row>
        <row r="112">
          <cell r="M112">
            <v>10</v>
          </cell>
        </row>
        <row r="113">
          <cell r="M113">
            <v>6</v>
          </cell>
        </row>
        <row r="114">
          <cell r="M114">
            <v>35</v>
          </cell>
        </row>
        <row r="115">
          <cell r="M115">
            <v>25</v>
          </cell>
        </row>
        <row r="116">
          <cell r="M116">
            <v>55</v>
          </cell>
        </row>
        <row r="117">
          <cell r="M117">
            <v>1</v>
          </cell>
        </row>
        <row r="118">
          <cell r="M118">
            <v>4</v>
          </cell>
        </row>
        <row r="119">
          <cell r="M119">
            <v>5</v>
          </cell>
        </row>
        <row r="120">
          <cell r="M120">
            <v>4</v>
          </cell>
        </row>
        <row r="121">
          <cell r="M121">
            <v>2</v>
          </cell>
        </row>
        <row r="122">
          <cell r="M122">
            <v>5</v>
          </cell>
        </row>
        <row r="123">
          <cell r="M123">
            <v>1</v>
          </cell>
        </row>
        <row r="124">
          <cell r="M124">
            <v>19</v>
          </cell>
        </row>
        <row r="125">
          <cell r="M125">
            <v>25</v>
          </cell>
        </row>
        <row r="126">
          <cell r="M126">
            <v>14</v>
          </cell>
        </row>
        <row r="127">
          <cell r="M127">
            <v>50</v>
          </cell>
        </row>
        <row r="128">
          <cell r="M128">
            <v>0</v>
          </cell>
        </row>
        <row r="129">
          <cell r="M129">
            <v>0</v>
          </cell>
        </row>
        <row r="130">
          <cell r="M130">
            <v>0</v>
          </cell>
        </row>
        <row r="131">
          <cell r="M131">
            <v>0</v>
          </cell>
        </row>
        <row r="132">
          <cell r="M132">
            <v>0</v>
          </cell>
        </row>
        <row r="133">
          <cell r="M133">
            <v>0</v>
          </cell>
        </row>
        <row r="134">
          <cell r="M134">
            <v>0</v>
          </cell>
        </row>
        <row r="135">
          <cell r="M135">
            <v>0</v>
          </cell>
        </row>
        <row r="136">
          <cell r="M136">
            <v>0</v>
          </cell>
        </row>
        <row r="137">
          <cell r="M137">
            <v>0</v>
          </cell>
        </row>
        <row r="138">
          <cell r="M138">
            <v>0</v>
          </cell>
        </row>
        <row r="139">
          <cell r="M139">
            <v>0</v>
          </cell>
        </row>
        <row r="140">
          <cell r="M140">
            <v>0</v>
          </cell>
        </row>
        <row r="141">
          <cell r="M141">
            <v>0</v>
          </cell>
        </row>
        <row r="142">
          <cell r="M142">
            <v>0</v>
          </cell>
        </row>
        <row r="143">
          <cell r="M143">
            <v>0</v>
          </cell>
        </row>
        <row r="144">
          <cell r="M144">
            <v>0</v>
          </cell>
        </row>
        <row r="145">
          <cell r="M145">
            <v>0</v>
          </cell>
        </row>
        <row r="146">
          <cell r="M146">
            <v>0</v>
          </cell>
        </row>
        <row r="147">
          <cell r="M147">
            <v>0</v>
          </cell>
        </row>
        <row r="148">
          <cell r="M148">
            <v>0</v>
          </cell>
        </row>
        <row r="149">
          <cell r="M149">
            <v>0</v>
          </cell>
        </row>
        <row r="150">
          <cell r="M150">
            <v>0</v>
          </cell>
        </row>
        <row r="151">
          <cell r="M151">
            <v>0</v>
          </cell>
        </row>
        <row r="152">
          <cell r="M152">
            <v>0</v>
          </cell>
        </row>
        <row r="153">
          <cell r="M153">
            <v>0</v>
          </cell>
        </row>
        <row r="154">
          <cell r="M154">
            <v>0</v>
          </cell>
        </row>
        <row r="155">
          <cell r="M155">
            <v>0</v>
          </cell>
        </row>
        <row r="156">
          <cell r="M156">
            <v>0</v>
          </cell>
        </row>
        <row r="157">
          <cell r="M157">
            <v>0</v>
          </cell>
        </row>
        <row r="158">
          <cell r="M158">
            <v>0</v>
          </cell>
        </row>
        <row r="159">
          <cell r="M159">
            <v>0</v>
          </cell>
        </row>
        <row r="160">
          <cell r="M160">
            <v>0</v>
          </cell>
        </row>
        <row r="161">
          <cell r="M161">
            <v>0</v>
          </cell>
        </row>
        <row r="162">
          <cell r="M162">
            <v>0</v>
          </cell>
        </row>
        <row r="163">
          <cell r="M163">
            <v>0</v>
          </cell>
        </row>
        <row r="164">
          <cell r="M164">
            <v>0</v>
          </cell>
        </row>
        <row r="166">
          <cell r="M166">
            <v>0</v>
          </cell>
        </row>
        <row r="167">
          <cell r="M167">
            <v>0</v>
          </cell>
        </row>
        <row r="168">
          <cell r="M168">
            <v>0</v>
          </cell>
        </row>
        <row r="169">
          <cell r="M169">
            <v>0</v>
          </cell>
        </row>
        <row r="170">
          <cell r="M170">
            <v>0</v>
          </cell>
        </row>
        <row r="171">
          <cell r="M171">
            <v>0</v>
          </cell>
        </row>
        <row r="172">
          <cell r="M172">
            <v>0</v>
          </cell>
        </row>
        <row r="173">
          <cell r="M173">
            <v>0</v>
          </cell>
        </row>
        <row r="174">
          <cell r="M174">
            <v>0</v>
          </cell>
        </row>
        <row r="175">
          <cell r="M175">
            <v>0</v>
          </cell>
        </row>
        <row r="176">
          <cell r="M176">
            <v>0</v>
          </cell>
        </row>
        <row r="177">
          <cell r="M177">
            <v>0</v>
          </cell>
        </row>
        <row r="178">
          <cell r="M178">
            <v>0</v>
          </cell>
        </row>
        <row r="179">
          <cell r="M179">
            <v>0</v>
          </cell>
        </row>
        <row r="180">
          <cell r="M180">
            <v>0</v>
          </cell>
        </row>
        <row r="181">
          <cell r="M181">
            <v>0</v>
          </cell>
        </row>
        <row r="182">
          <cell r="M182">
            <v>0</v>
          </cell>
        </row>
        <row r="183">
          <cell r="M183">
            <v>0</v>
          </cell>
        </row>
        <row r="184">
          <cell r="M184">
            <v>0</v>
          </cell>
        </row>
        <row r="185">
          <cell r="M185">
            <v>0</v>
          </cell>
        </row>
        <row r="186">
          <cell r="M186">
            <v>0</v>
          </cell>
        </row>
        <row r="187">
          <cell r="M187">
            <v>0</v>
          </cell>
        </row>
        <row r="188">
          <cell r="M188">
            <v>0</v>
          </cell>
        </row>
        <row r="189">
          <cell r="M189">
            <v>0</v>
          </cell>
        </row>
        <row r="190">
          <cell r="M190">
            <v>0</v>
          </cell>
        </row>
        <row r="191">
          <cell r="M191">
            <v>0</v>
          </cell>
        </row>
        <row r="192">
          <cell r="M192">
            <v>0</v>
          </cell>
        </row>
        <row r="193">
          <cell r="M193">
            <v>0</v>
          </cell>
        </row>
        <row r="194">
          <cell r="M194">
            <v>0</v>
          </cell>
        </row>
        <row r="195">
          <cell r="M195">
            <v>0</v>
          </cell>
        </row>
        <row r="196">
          <cell r="M196">
            <v>0</v>
          </cell>
        </row>
        <row r="197">
          <cell r="M197">
            <v>0</v>
          </cell>
        </row>
        <row r="198">
          <cell r="M198">
            <v>0</v>
          </cell>
        </row>
        <row r="199">
          <cell r="M199">
            <v>0</v>
          </cell>
        </row>
        <row r="200">
          <cell r="M200">
            <v>0</v>
          </cell>
        </row>
        <row r="201">
          <cell r="M201">
            <v>0</v>
          </cell>
        </row>
        <row r="202">
          <cell r="M202">
            <v>0</v>
          </cell>
        </row>
        <row r="203">
          <cell r="M203">
            <v>0</v>
          </cell>
        </row>
        <row r="204">
          <cell r="M204">
            <v>0</v>
          </cell>
        </row>
        <row r="205">
          <cell r="M205">
            <v>0</v>
          </cell>
        </row>
        <row r="206">
          <cell r="M206">
            <v>0</v>
          </cell>
        </row>
        <row r="207">
          <cell r="M207">
            <v>0</v>
          </cell>
        </row>
        <row r="208">
          <cell r="M208">
            <v>0</v>
          </cell>
        </row>
        <row r="209">
          <cell r="M209">
            <v>0</v>
          </cell>
        </row>
        <row r="210">
          <cell r="M210">
            <v>0</v>
          </cell>
        </row>
        <row r="211">
          <cell r="M211">
            <v>0</v>
          </cell>
        </row>
        <row r="212">
          <cell r="M212">
            <v>0</v>
          </cell>
        </row>
        <row r="213">
          <cell r="M213">
            <v>0</v>
          </cell>
        </row>
        <row r="214">
          <cell r="M214">
            <v>0</v>
          </cell>
        </row>
        <row r="215">
          <cell r="M215">
            <v>0</v>
          </cell>
        </row>
        <row r="216">
          <cell r="M216">
            <v>0</v>
          </cell>
        </row>
        <row r="217">
          <cell r="M217">
            <v>0</v>
          </cell>
        </row>
        <row r="219">
          <cell r="M219">
            <v>0</v>
          </cell>
        </row>
        <row r="220">
          <cell r="M220">
            <v>0</v>
          </cell>
        </row>
        <row r="221">
          <cell r="M221">
            <v>0</v>
          </cell>
        </row>
        <row r="222">
          <cell r="M222">
            <v>0</v>
          </cell>
        </row>
        <row r="223">
          <cell r="M223">
            <v>0</v>
          </cell>
        </row>
        <row r="224">
          <cell r="M224">
            <v>0</v>
          </cell>
        </row>
        <row r="225">
          <cell r="M225">
            <v>0</v>
          </cell>
        </row>
        <row r="226">
          <cell r="M226">
            <v>0</v>
          </cell>
        </row>
        <row r="227">
          <cell r="M227">
            <v>0</v>
          </cell>
        </row>
        <row r="228">
          <cell r="M228">
            <v>0</v>
          </cell>
        </row>
        <row r="229">
          <cell r="M229">
            <v>0</v>
          </cell>
        </row>
        <row r="230">
          <cell r="M230">
            <v>0</v>
          </cell>
        </row>
        <row r="231">
          <cell r="M231">
            <v>0</v>
          </cell>
        </row>
        <row r="232">
          <cell r="M232">
            <v>0</v>
          </cell>
        </row>
        <row r="233">
          <cell r="M233">
            <v>0</v>
          </cell>
        </row>
        <row r="234">
          <cell r="M234">
            <v>0</v>
          </cell>
        </row>
        <row r="235">
          <cell r="M235">
            <v>0</v>
          </cell>
        </row>
        <row r="236">
          <cell r="M236">
            <v>0</v>
          </cell>
        </row>
        <row r="238">
          <cell r="M238">
            <v>0</v>
          </cell>
        </row>
        <row r="239">
          <cell r="M239">
            <v>0</v>
          </cell>
        </row>
        <row r="240">
          <cell r="M240">
            <v>0</v>
          </cell>
        </row>
        <row r="241">
          <cell r="M241">
            <v>0</v>
          </cell>
        </row>
        <row r="242">
          <cell r="M242">
            <v>0</v>
          </cell>
        </row>
        <row r="243">
          <cell r="M243">
            <v>0</v>
          </cell>
        </row>
        <row r="244">
          <cell r="M244">
            <v>0</v>
          </cell>
        </row>
        <row r="245">
          <cell r="M245">
            <v>0</v>
          </cell>
        </row>
        <row r="247">
          <cell r="M247">
            <v>0</v>
          </cell>
        </row>
        <row r="248">
          <cell r="M248">
            <v>0</v>
          </cell>
        </row>
        <row r="249">
          <cell r="M249">
            <v>0</v>
          </cell>
        </row>
        <row r="250">
          <cell r="M250">
            <v>0</v>
          </cell>
        </row>
        <row r="251">
          <cell r="M251">
            <v>0</v>
          </cell>
        </row>
        <row r="252">
          <cell r="M252">
            <v>0</v>
          </cell>
        </row>
        <row r="253">
          <cell r="M253">
            <v>0</v>
          </cell>
        </row>
        <row r="254">
          <cell r="M254">
            <v>0</v>
          </cell>
        </row>
        <row r="255">
          <cell r="M255">
            <v>0</v>
          </cell>
        </row>
        <row r="256">
          <cell r="M256">
            <v>0</v>
          </cell>
        </row>
        <row r="257">
          <cell r="M257">
            <v>0</v>
          </cell>
        </row>
        <row r="258">
          <cell r="M258">
            <v>0</v>
          </cell>
        </row>
        <row r="260">
          <cell r="M260">
            <v>0</v>
          </cell>
        </row>
        <row r="261">
          <cell r="M261">
            <v>0</v>
          </cell>
        </row>
        <row r="262">
          <cell r="M262">
            <v>0</v>
          </cell>
        </row>
        <row r="264">
          <cell r="M264">
            <v>0</v>
          </cell>
        </row>
        <row r="265">
          <cell r="M265">
            <v>0</v>
          </cell>
        </row>
        <row r="266">
          <cell r="M266">
            <v>0</v>
          </cell>
        </row>
        <row r="267">
          <cell r="M267">
            <v>0</v>
          </cell>
        </row>
      </sheetData>
      <sheetData sheetId="7">
        <row r="31">
          <cell r="E31">
            <v>275.09999999999997</v>
          </cell>
        </row>
        <row r="32">
          <cell r="E32">
            <v>31.5</v>
          </cell>
        </row>
        <row r="33">
          <cell r="E33">
            <v>249.20000000000002</v>
          </cell>
        </row>
        <row r="34">
          <cell r="E34">
            <v>253</v>
          </cell>
        </row>
        <row r="35">
          <cell r="E35">
            <v>80</v>
          </cell>
        </row>
        <row r="38">
          <cell r="E38">
            <v>198.25</v>
          </cell>
        </row>
        <row r="39">
          <cell r="E39">
            <v>9.4600000000000009</v>
          </cell>
        </row>
        <row r="40">
          <cell r="E40">
            <v>9.4600000000000009</v>
          </cell>
        </row>
        <row r="44">
          <cell r="E44">
            <v>439.73</v>
          </cell>
        </row>
        <row r="45">
          <cell r="E45">
            <v>7.9</v>
          </cell>
        </row>
        <row r="47">
          <cell r="E47">
            <v>0.7</v>
          </cell>
        </row>
        <row r="48">
          <cell r="E48">
            <v>22.5</v>
          </cell>
        </row>
        <row r="52">
          <cell r="E52">
            <v>879.46</v>
          </cell>
        </row>
        <row r="53">
          <cell r="E53">
            <v>560.76</v>
          </cell>
        </row>
        <row r="81">
          <cell r="E81">
            <v>6.62</v>
          </cell>
        </row>
        <row r="82">
          <cell r="E82">
            <v>132.47</v>
          </cell>
        </row>
        <row r="83">
          <cell r="E83">
            <v>132.47</v>
          </cell>
        </row>
        <row r="94">
          <cell r="E94">
            <v>10</v>
          </cell>
        </row>
        <row r="95">
          <cell r="E95">
            <v>8</v>
          </cell>
        </row>
        <row r="96">
          <cell r="E96">
            <v>5</v>
          </cell>
        </row>
        <row r="97">
          <cell r="E97">
            <v>12</v>
          </cell>
        </row>
        <row r="98">
          <cell r="E98">
            <v>16</v>
          </cell>
        </row>
        <row r="99">
          <cell r="E99">
            <v>14</v>
          </cell>
        </row>
        <row r="100">
          <cell r="E100">
            <v>5</v>
          </cell>
        </row>
        <row r="101">
          <cell r="E101">
            <v>7</v>
          </cell>
        </row>
        <row r="102">
          <cell r="E102">
            <v>4</v>
          </cell>
        </row>
        <row r="103">
          <cell r="E103">
            <v>1</v>
          </cell>
        </row>
        <row r="104">
          <cell r="E104">
            <v>8</v>
          </cell>
        </row>
        <row r="105">
          <cell r="E105">
            <v>10</v>
          </cell>
        </row>
        <row r="106">
          <cell r="E106">
            <v>6</v>
          </cell>
        </row>
        <row r="107">
          <cell r="E107">
            <v>35</v>
          </cell>
        </row>
        <row r="108">
          <cell r="E108">
            <v>25</v>
          </cell>
        </row>
        <row r="109">
          <cell r="E109">
            <v>55</v>
          </cell>
        </row>
        <row r="110">
          <cell r="E110">
            <v>1</v>
          </cell>
        </row>
        <row r="111">
          <cell r="E111">
            <v>4</v>
          </cell>
        </row>
        <row r="112">
          <cell r="E112">
            <v>5</v>
          </cell>
        </row>
        <row r="113">
          <cell r="E113">
            <v>4</v>
          </cell>
        </row>
        <row r="114">
          <cell r="E114">
            <v>2</v>
          </cell>
        </row>
        <row r="115">
          <cell r="E115">
            <v>5</v>
          </cell>
        </row>
        <row r="116">
          <cell r="E116">
            <v>1</v>
          </cell>
        </row>
        <row r="117">
          <cell r="E117">
            <v>19</v>
          </cell>
        </row>
        <row r="118">
          <cell r="E118">
            <v>25</v>
          </cell>
        </row>
        <row r="119">
          <cell r="E119">
            <v>14</v>
          </cell>
        </row>
        <row r="120">
          <cell r="E120">
            <v>50</v>
          </cell>
        </row>
      </sheetData>
      <sheetData sheetId="8">
        <row r="12">
          <cell r="M12">
            <v>544.94000000000005</v>
          </cell>
        </row>
        <row r="13">
          <cell r="M13">
            <v>6</v>
          </cell>
        </row>
        <row r="14">
          <cell r="M14">
            <v>111.30000000000001</v>
          </cell>
        </row>
        <row r="15">
          <cell r="M15">
            <v>544.94000000000005</v>
          </cell>
        </row>
        <row r="16">
          <cell r="M16">
            <v>1</v>
          </cell>
        </row>
        <row r="17">
          <cell r="M17">
            <v>0</v>
          </cell>
        </row>
        <row r="18">
          <cell r="M18">
            <v>0</v>
          </cell>
        </row>
        <row r="19">
          <cell r="M19">
            <v>1</v>
          </cell>
        </row>
        <row r="21">
          <cell r="M21">
            <v>44.18</v>
          </cell>
        </row>
        <row r="22">
          <cell r="M22">
            <v>0</v>
          </cell>
        </row>
        <row r="23">
          <cell r="M23">
            <v>45.17</v>
          </cell>
        </row>
        <row r="24">
          <cell r="M24">
            <v>8.6</v>
          </cell>
        </row>
        <row r="25">
          <cell r="M25">
            <v>260.39</v>
          </cell>
        </row>
        <row r="26">
          <cell r="M26">
            <v>195.8</v>
          </cell>
        </row>
        <row r="27">
          <cell r="M27">
            <v>142.6</v>
          </cell>
        </row>
        <row r="28">
          <cell r="M28">
            <v>499.79999999999995</v>
          </cell>
        </row>
        <row r="29">
          <cell r="M29">
            <v>452.70000000000005</v>
          </cell>
        </row>
        <row r="30">
          <cell r="M30">
            <v>17.5</v>
          </cell>
        </row>
        <row r="31">
          <cell r="M31">
            <v>10.1</v>
          </cell>
        </row>
        <row r="32">
          <cell r="M32">
            <v>25.52</v>
          </cell>
        </row>
        <row r="33">
          <cell r="M33">
            <v>25.52</v>
          </cell>
        </row>
        <row r="34">
          <cell r="M34">
            <v>107.48</v>
          </cell>
        </row>
        <row r="35">
          <cell r="M35">
            <v>0</v>
          </cell>
        </row>
        <row r="36">
          <cell r="M36">
            <v>0</v>
          </cell>
        </row>
        <row r="38">
          <cell r="M38">
            <v>872.7</v>
          </cell>
        </row>
        <row r="39">
          <cell r="M39">
            <v>85.800000000000011</v>
          </cell>
        </row>
        <row r="40">
          <cell r="M40">
            <v>930.90000000000009</v>
          </cell>
        </row>
        <row r="41">
          <cell r="M41">
            <v>980.40000000000009</v>
          </cell>
        </row>
        <row r="42">
          <cell r="M42">
            <v>427.5</v>
          </cell>
        </row>
        <row r="43">
          <cell r="M43">
            <v>368</v>
          </cell>
        </row>
        <row r="44">
          <cell r="M44">
            <v>97</v>
          </cell>
        </row>
        <row r="45">
          <cell r="M45">
            <v>678.66000000000008</v>
          </cell>
        </row>
        <row r="46">
          <cell r="M46">
            <v>48.93</v>
          </cell>
        </row>
        <row r="47">
          <cell r="M47">
            <v>48.93</v>
          </cell>
        </row>
        <row r="48">
          <cell r="M48">
            <v>281</v>
          </cell>
        </row>
        <row r="49">
          <cell r="M49">
            <v>0</v>
          </cell>
        </row>
        <row r="51">
          <cell r="M51">
            <v>852.68</v>
          </cell>
        </row>
        <row r="52">
          <cell r="M52">
            <v>15.97</v>
          </cell>
        </row>
        <row r="53">
          <cell r="M53">
            <v>5.84</v>
          </cell>
        </row>
        <row r="54">
          <cell r="M54">
            <v>5.7</v>
          </cell>
        </row>
        <row r="55">
          <cell r="M55">
            <v>34.5</v>
          </cell>
        </row>
        <row r="56">
          <cell r="M56">
            <v>0</v>
          </cell>
        </row>
        <row r="57">
          <cell r="M57">
            <v>0</v>
          </cell>
        </row>
        <row r="59">
          <cell r="M59">
            <v>1516.15</v>
          </cell>
        </row>
        <row r="60">
          <cell r="M60">
            <v>1516.15</v>
          </cell>
        </row>
        <row r="61">
          <cell r="M61">
            <v>0</v>
          </cell>
        </row>
        <row r="62">
          <cell r="M62">
            <v>0</v>
          </cell>
        </row>
        <row r="63">
          <cell r="M63">
            <v>0</v>
          </cell>
        </row>
        <row r="64">
          <cell r="M64">
            <v>0</v>
          </cell>
        </row>
        <row r="65">
          <cell r="M65">
            <v>0</v>
          </cell>
        </row>
        <row r="66">
          <cell r="M66">
            <v>0</v>
          </cell>
        </row>
        <row r="67">
          <cell r="M67">
            <v>0</v>
          </cell>
        </row>
        <row r="68">
          <cell r="M68">
            <v>0</v>
          </cell>
        </row>
        <row r="69">
          <cell r="M69">
            <v>0</v>
          </cell>
        </row>
        <row r="71">
          <cell r="M71">
            <v>0</v>
          </cell>
        </row>
        <row r="72">
          <cell r="M72">
            <v>244.09</v>
          </cell>
        </row>
        <row r="73">
          <cell r="M73">
            <v>0</v>
          </cell>
        </row>
        <row r="74">
          <cell r="M74">
            <v>0</v>
          </cell>
        </row>
        <row r="76">
          <cell r="M76">
            <v>0</v>
          </cell>
        </row>
        <row r="77">
          <cell r="M77">
            <v>0</v>
          </cell>
        </row>
        <row r="78">
          <cell r="M78">
            <v>0</v>
          </cell>
        </row>
        <row r="79">
          <cell r="M79">
            <v>0</v>
          </cell>
        </row>
        <row r="80">
          <cell r="M80">
            <v>0</v>
          </cell>
        </row>
        <row r="81">
          <cell r="M81">
            <v>0</v>
          </cell>
        </row>
        <row r="82">
          <cell r="M82">
            <v>0</v>
          </cell>
        </row>
        <row r="83">
          <cell r="M83">
            <v>0</v>
          </cell>
        </row>
        <row r="84">
          <cell r="M84">
            <v>0</v>
          </cell>
        </row>
        <row r="85">
          <cell r="M85">
            <v>0</v>
          </cell>
        </row>
        <row r="86">
          <cell r="M86">
            <v>0</v>
          </cell>
        </row>
        <row r="87">
          <cell r="M87">
            <v>0</v>
          </cell>
        </row>
        <row r="88">
          <cell r="M88">
            <v>12.02</v>
          </cell>
        </row>
        <row r="89">
          <cell r="M89">
            <v>240.47</v>
          </cell>
        </row>
        <row r="90">
          <cell r="M90">
            <v>240.47</v>
          </cell>
        </row>
        <row r="91">
          <cell r="M91">
            <v>240.47</v>
          </cell>
        </row>
        <row r="92">
          <cell r="M92">
            <v>0</v>
          </cell>
        </row>
        <row r="93">
          <cell r="M93">
            <v>0</v>
          </cell>
        </row>
        <row r="94">
          <cell r="M94">
            <v>0</v>
          </cell>
        </row>
        <row r="96">
          <cell r="M96">
            <v>1</v>
          </cell>
        </row>
        <row r="97">
          <cell r="M97">
            <v>2</v>
          </cell>
        </row>
        <row r="98">
          <cell r="M98">
            <v>7</v>
          </cell>
        </row>
        <row r="99">
          <cell r="M99">
            <v>17</v>
          </cell>
        </row>
        <row r="100">
          <cell r="M100">
            <v>15</v>
          </cell>
        </row>
        <row r="101">
          <cell r="M101">
            <v>17</v>
          </cell>
        </row>
        <row r="102">
          <cell r="M102">
            <v>11</v>
          </cell>
        </row>
        <row r="103">
          <cell r="M103">
            <v>9</v>
          </cell>
        </row>
        <row r="104">
          <cell r="M104">
            <v>16</v>
          </cell>
        </row>
        <row r="105">
          <cell r="M105">
            <v>26</v>
          </cell>
        </row>
        <row r="106">
          <cell r="M106">
            <v>19</v>
          </cell>
        </row>
        <row r="107">
          <cell r="M107">
            <v>10</v>
          </cell>
        </row>
        <row r="108">
          <cell r="M108">
            <v>12</v>
          </cell>
        </row>
        <row r="109">
          <cell r="M109">
            <v>5</v>
          </cell>
        </row>
        <row r="110">
          <cell r="M110">
            <v>2</v>
          </cell>
        </row>
        <row r="111">
          <cell r="M111">
            <v>12</v>
          </cell>
        </row>
        <row r="112">
          <cell r="M112">
            <v>16</v>
          </cell>
        </row>
        <row r="113">
          <cell r="M113">
            <v>10</v>
          </cell>
        </row>
        <row r="114">
          <cell r="M114">
            <v>55</v>
          </cell>
        </row>
        <row r="115">
          <cell r="M115">
            <v>37</v>
          </cell>
        </row>
        <row r="116">
          <cell r="M116">
            <v>73</v>
          </cell>
        </row>
        <row r="117">
          <cell r="M117">
            <v>1</v>
          </cell>
        </row>
        <row r="118">
          <cell r="M118">
            <v>4</v>
          </cell>
        </row>
        <row r="119">
          <cell r="M119">
            <v>8</v>
          </cell>
        </row>
        <row r="120">
          <cell r="M120">
            <v>5</v>
          </cell>
        </row>
        <row r="121">
          <cell r="M121">
            <v>2</v>
          </cell>
        </row>
        <row r="122">
          <cell r="M122">
            <v>8</v>
          </cell>
        </row>
        <row r="123">
          <cell r="M123">
            <v>1</v>
          </cell>
        </row>
        <row r="124">
          <cell r="M124">
            <v>28.67</v>
          </cell>
        </row>
        <row r="125">
          <cell r="M125">
            <v>35.71</v>
          </cell>
        </row>
        <row r="126">
          <cell r="M126">
            <v>28.66</v>
          </cell>
        </row>
        <row r="127">
          <cell r="M127">
            <v>61.87</v>
          </cell>
        </row>
        <row r="128">
          <cell r="M128">
            <v>135</v>
          </cell>
        </row>
        <row r="129">
          <cell r="M129">
            <v>36.85</v>
          </cell>
        </row>
        <row r="130">
          <cell r="M130">
            <v>5</v>
          </cell>
        </row>
        <row r="131">
          <cell r="M131">
            <v>5</v>
          </cell>
        </row>
        <row r="132">
          <cell r="M132">
            <v>7</v>
          </cell>
        </row>
        <row r="133">
          <cell r="M133">
            <v>3</v>
          </cell>
        </row>
        <row r="134">
          <cell r="M134">
            <v>58</v>
          </cell>
        </row>
        <row r="135">
          <cell r="M135">
            <v>13</v>
          </cell>
        </row>
        <row r="136">
          <cell r="M136">
            <v>34</v>
          </cell>
        </row>
        <row r="137">
          <cell r="M137">
            <v>4</v>
          </cell>
        </row>
        <row r="138">
          <cell r="M138">
            <v>34</v>
          </cell>
        </row>
        <row r="139">
          <cell r="M139">
            <v>5</v>
          </cell>
        </row>
        <row r="140">
          <cell r="M140">
            <v>9</v>
          </cell>
        </row>
        <row r="141">
          <cell r="M141">
            <v>0</v>
          </cell>
        </row>
        <row r="142">
          <cell r="M142">
            <v>0</v>
          </cell>
        </row>
        <row r="143">
          <cell r="M143">
            <v>0</v>
          </cell>
        </row>
        <row r="144">
          <cell r="M144">
            <v>0</v>
          </cell>
        </row>
        <row r="145">
          <cell r="M145">
            <v>0</v>
          </cell>
        </row>
        <row r="146">
          <cell r="M146">
            <v>0</v>
          </cell>
        </row>
        <row r="147">
          <cell r="M147">
            <v>0</v>
          </cell>
        </row>
        <row r="148">
          <cell r="M148">
            <v>0</v>
          </cell>
        </row>
        <row r="149">
          <cell r="M149">
            <v>0</v>
          </cell>
        </row>
        <row r="150">
          <cell r="M150">
            <v>0</v>
          </cell>
        </row>
        <row r="151">
          <cell r="M151">
            <v>0</v>
          </cell>
        </row>
        <row r="152">
          <cell r="M152">
            <v>0</v>
          </cell>
        </row>
        <row r="153">
          <cell r="M153">
            <v>0</v>
          </cell>
        </row>
        <row r="154">
          <cell r="M154">
            <v>0</v>
          </cell>
        </row>
        <row r="155">
          <cell r="M155">
            <v>0</v>
          </cell>
        </row>
        <row r="156">
          <cell r="M156">
            <v>0</v>
          </cell>
        </row>
        <row r="157">
          <cell r="M157">
            <v>3</v>
          </cell>
        </row>
        <row r="158">
          <cell r="M158">
            <v>0</v>
          </cell>
        </row>
        <row r="159">
          <cell r="M159">
            <v>0</v>
          </cell>
        </row>
        <row r="160">
          <cell r="M160">
            <v>0</v>
          </cell>
        </row>
        <row r="161">
          <cell r="M161">
            <v>0</v>
          </cell>
        </row>
        <row r="162">
          <cell r="M162">
            <v>0</v>
          </cell>
        </row>
        <row r="163">
          <cell r="M163">
            <v>0</v>
          </cell>
        </row>
        <row r="164">
          <cell r="M164">
            <v>0</v>
          </cell>
        </row>
        <row r="166">
          <cell r="M166">
            <v>0</v>
          </cell>
        </row>
        <row r="167">
          <cell r="M167">
            <v>0</v>
          </cell>
        </row>
        <row r="168">
          <cell r="M168">
            <v>0</v>
          </cell>
        </row>
        <row r="169">
          <cell r="M169">
            <v>0</v>
          </cell>
        </row>
        <row r="170">
          <cell r="M170">
            <v>0</v>
          </cell>
        </row>
        <row r="171">
          <cell r="M171">
            <v>0</v>
          </cell>
        </row>
        <row r="172">
          <cell r="M172">
            <v>0</v>
          </cell>
        </row>
        <row r="173">
          <cell r="M173">
            <v>0</v>
          </cell>
        </row>
        <row r="174">
          <cell r="M174">
            <v>0</v>
          </cell>
        </row>
        <row r="175">
          <cell r="M175">
            <v>0</v>
          </cell>
        </row>
        <row r="176">
          <cell r="M176">
            <v>0</v>
          </cell>
        </row>
        <row r="177">
          <cell r="M177">
            <v>0</v>
          </cell>
        </row>
        <row r="178">
          <cell r="M178">
            <v>0</v>
          </cell>
        </row>
        <row r="179">
          <cell r="M179">
            <v>0</v>
          </cell>
        </row>
        <row r="180">
          <cell r="M180">
            <v>0</v>
          </cell>
        </row>
        <row r="181">
          <cell r="M181">
            <v>0</v>
          </cell>
        </row>
        <row r="182">
          <cell r="M182">
            <v>0</v>
          </cell>
        </row>
        <row r="183">
          <cell r="M183">
            <v>0</v>
          </cell>
        </row>
        <row r="184">
          <cell r="M184">
            <v>0</v>
          </cell>
        </row>
        <row r="185">
          <cell r="M185">
            <v>0</v>
          </cell>
        </row>
        <row r="186">
          <cell r="M186">
            <v>0</v>
          </cell>
        </row>
        <row r="187">
          <cell r="M187">
            <v>0</v>
          </cell>
        </row>
        <row r="188">
          <cell r="M188">
            <v>0</v>
          </cell>
        </row>
        <row r="189">
          <cell r="M189">
            <v>0</v>
          </cell>
        </row>
        <row r="190">
          <cell r="M190">
            <v>0</v>
          </cell>
        </row>
        <row r="191">
          <cell r="M191">
            <v>0</v>
          </cell>
        </row>
        <row r="192">
          <cell r="M192">
            <v>0</v>
          </cell>
        </row>
        <row r="193">
          <cell r="M193">
            <v>0</v>
          </cell>
        </row>
        <row r="194">
          <cell r="M194">
            <v>0</v>
          </cell>
        </row>
        <row r="195">
          <cell r="M195">
            <v>0</v>
          </cell>
        </row>
        <row r="196">
          <cell r="M196">
            <v>0</v>
          </cell>
        </row>
        <row r="197">
          <cell r="M197">
            <v>0</v>
          </cell>
        </row>
        <row r="198">
          <cell r="M198">
            <v>0</v>
          </cell>
        </row>
        <row r="199">
          <cell r="M199">
            <v>0</v>
          </cell>
        </row>
        <row r="200">
          <cell r="M200">
            <v>0</v>
          </cell>
        </row>
        <row r="201">
          <cell r="M201">
            <v>0</v>
          </cell>
        </row>
        <row r="202">
          <cell r="M202">
            <v>0</v>
          </cell>
        </row>
        <row r="203">
          <cell r="M203">
            <v>0</v>
          </cell>
        </row>
        <row r="204">
          <cell r="M204">
            <v>0</v>
          </cell>
        </row>
        <row r="205">
          <cell r="M205">
            <v>0</v>
          </cell>
        </row>
        <row r="206">
          <cell r="M206">
            <v>0</v>
          </cell>
        </row>
        <row r="207">
          <cell r="M207">
            <v>0</v>
          </cell>
        </row>
        <row r="208">
          <cell r="M208">
            <v>0</v>
          </cell>
        </row>
        <row r="209">
          <cell r="M209">
            <v>0</v>
          </cell>
        </row>
        <row r="210">
          <cell r="M210">
            <v>0</v>
          </cell>
        </row>
        <row r="211">
          <cell r="M211">
            <v>0</v>
          </cell>
        </row>
        <row r="212">
          <cell r="M212">
            <v>0</v>
          </cell>
        </row>
        <row r="213">
          <cell r="M213">
            <v>0</v>
          </cell>
        </row>
        <row r="214">
          <cell r="M214">
            <v>0</v>
          </cell>
        </row>
        <row r="215">
          <cell r="M215">
            <v>0</v>
          </cell>
        </row>
        <row r="216">
          <cell r="M216">
            <v>0</v>
          </cell>
        </row>
        <row r="217">
          <cell r="M217">
            <v>0</v>
          </cell>
        </row>
        <row r="219">
          <cell r="M219">
            <v>0</v>
          </cell>
        </row>
        <row r="220">
          <cell r="M220">
            <v>0</v>
          </cell>
        </row>
        <row r="221">
          <cell r="M221">
            <v>0</v>
          </cell>
        </row>
        <row r="222">
          <cell r="M222">
            <v>0</v>
          </cell>
        </row>
        <row r="223">
          <cell r="M223">
            <v>0</v>
          </cell>
        </row>
        <row r="224">
          <cell r="M224">
            <v>0</v>
          </cell>
        </row>
        <row r="225">
          <cell r="M225">
            <v>0</v>
          </cell>
        </row>
        <row r="226">
          <cell r="M226">
            <v>0</v>
          </cell>
        </row>
        <row r="227">
          <cell r="M227">
            <v>0</v>
          </cell>
        </row>
        <row r="228">
          <cell r="M228">
            <v>7</v>
          </cell>
        </row>
        <row r="229">
          <cell r="M229">
            <v>0</v>
          </cell>
        </row>
        <row r="230">
          <cell r="M230">
            <v>0</v>
          </cell>
        </row>
        <row r="231">
          <cell r="M231">
            <v>0</v>
          </cell>
        </row>
        <row r="232">
          <cell r="M232">
            <v>0</v>
          </cell>
        </row>
        <row r="233">
          <cell r="M233">
            <v>0</v>
          </cell>
        </row>
        <row r="234">
          <cell r="M234">
            <v>0</v>
          </cell>
        </row>
        <row r="235">
          <cell r="M235">
            <v>0</v>
          </cell>
        </row>
        <row r="236">
          <cell r="M236">
            <v>0</v>
          </cell>
        </row>
        <row r="238">
          <cell r="M238">
            <v>0</v>
          </cell>
        </row>
        <row r="239">
          <cell r="M239">
            <v>0</v>
          </cell>
        </row>
        <row r="240">
          <cell r="M240">
            <v>0</v>
          </cell>
        </row>
        <row r="241">
          <cell r="M241">
            <v>0</v>
          </cell>
        </row>
        <row r="242">
          <cell r="M242">
            <v>0</v>
          </cell>
        </row>
        <row r="243">
          <cell r="M243">
            <v>0</v>
          </cell>
        </row>
        <row r="244">
          <cell r="M244">
            <v>0</v>
          </cell>
        </row>
        <row r="245">
          <cell r="M245">
            <v>0</v>
          </cell>
        </row>
        <row r="247">
          <cell r="M247">
            <v>0</v>
          </cell>
        </row>
        <row r="248">
          <cell r="M248">
            <v>0</v>
          </cell>
        </row>
        <row r="249">
          <cell r="M249">
            <v>0</v>
          </cell>
        </row>
        <row r="250">
          <cell r="M250">
            <v>0</v>
          </cell>
        </row>
        <row r="251">
          <cell r="M251">
            <v>0</v>
          </cell>
        </row>
        <row r="252">
          <cell r="M252">
            <v>0</v>
          </cell>
        </row>
        <row r="253">
          <cell r="M253">
            <v>0</v>
          </cell>
        </row>
        <row r="254">
          <cell r="M254">
            <v>34.1</v>
          </cell>
        </row>
        <row r="255">
          <cell r="M255">
            <v>4.2</v>
          </cell>
        </row>
        <row r="256">
          <cell r="M256">
            <v>0.75</v>
          </cell>
        </row>
        <row r="257">
          <cell r="M257">
            <v>0</v>
          </cell>
        </row>
        <row r="258">
          <cell r="M258">
            <v>0</v>
          </cell>
        </row>
        <row r="260">
          <cell r="M260">
            <v>0</v>
          </cell>
        </row>
        <row r="261">
          <cell r="M261">
            <v>0</v>
          </cell>
        </row>
        <row r="262">
          <cell r="M262">
            <v>0</v>
          </cell>
        </row>
        <row r="264">
          <cell r="M264">
            <v>0</v>
          </cell>
        </row>
        <row r="265">
          <cell r="M265">
            <v>0</v>
          </cell>
        </row>
        <row r="266">
          <cell r="M266">
            <v>0</v>
          </cell>
        </row>
        <row r="267">
          <cell r="M267">
            <v>0</v>
          </cell>
        </row>
      </sheetData>
      <sheetData sheetId="9">
        <row r="31">
          <cell r="E31">
            <v>129.5</v>
          </cell>
        </row>
        <row r="33">
          <cell r="E33">
            <v>221.45000000000002</v>
          </cell>
        </row>
        <row r="34">
          <cell r="E34">
            <v>133.05000000000001</v>
          </cell>
        </row>
        <row r="38">
          <cell r="E38">
            <v>101.82000000000001</v>
          </cell>
        </row>
        <row r="44">
          <cell r="E44">
            <v>56.64</v>
          </cell>
        </row>
        <row r="53">
          <cell r="E53">
            <v>879.46</v>
          </cell>
        </row>
        <row r="65">
          <cell r="E65">
            <v>244.09</v>
          </cell>
        </row>
        <row r="84">
          <cell r="E84">
            <v>240.47</v>
          </cell>
        </row>
        <row r="89">
          <cell r="E89">
            <v>1</v>
          </cell>
        </row>
        <row r="90">
          <cell r="E90">
            <v>2</v>
          </cell>
        </row>
        <row r="91">
          <cell r="E91">
            <v>7</v>
          </cell>
        </row>
        <row r="92">
          <cell r="E92">
            <v>17</v>
          </cell>
        </row>
        <row r="93">
          <cell r="E93">
            <v>15</v>
          </cell>
        </row>
        <row r="94">
          <cell r="E94">
            <v>7</v>
          </cell>
        </row>
        <row r="95">
          <cell r="E95">
            <v>3</v>
          </cell>
        </row>
        <row r="96">
          <cell r="E96">
            <v>4</v>
          </cell>
        </row>
        <row r="97">
          <cell r="E97">
            <v>4</v>
          </cell>
        </row>
        <row r="98">
          <cell r="E98">
            <v>10</v>
          </cell>
        </row>
        <row r="99">
          <cell r="E99">
            <v>5</v>
          </cell>
        </row>
        <row r="100">
          <cell r="E100">
            <v>5</v>
          </cell>
        </row>
        <row r="101">
          <cell r="E101">
            <v>5</v>
          </cell>
        </row>
        <row r="102">
          <cell r="E102">
            <v>1</v>
          </cell>
        </row>
        <row r="103">
          <cell r="E103">
            <v>1</v>
          </cell>
        </row>
        <row r="104">
          <cell r="E104">
            <v>4</v>
          </cell>
        </row>
        <row r="105">
          <cell r="E105">
            <v>6</v>
          </cell>
        </row>
        <row r="106">
          <cell r="E106">
            <v>4</v>
          </cell>
        </row>
        <row r="107">
          <cell r="E107">
            <v>20</v>
          </cell>
        </row>
        <row r="108">
          <cell r="E108">
            <v>12</v>
          </cell>
        </row>
        <row r="109">
          <cell r="E109">
            <v>18</v>
          </cell>
        </row>
        <row r="112">
          <cell r="E112">
            <v>3</v>
          </cell>
        </row>
        <row r="113">
          <cell r="E113">
            <v>1</v>
          </cell>
        </row>
        <row r="115">
          <cell r="E115">
            <v>3</v>
          </cell>
        </row>
        <row r="117">
          <cell r="E117">
            <v>9.6700000000000017</v>
          </cell>
        </row>
        <row r="118">
          <cell r="E118">
            <v>10.71</v>
          </cell>
        </row>
        <row r="119">
          <cell r="E119">
            <v>14.66</v>
          </cell>
        </row>
        <row r="120">
          <cell r="E120">
            <v>11.869999999999997</v>
          </cell>
        </row>
        <row r="121">
          <cell r="E121">
            <v>135</v>
          </cell>
        </row>
        <row r="122">
          <cell r="E122">
            <v>36.85</v>
          </cell>
        </row>
        <row r="123">
          <cell r="E123">
            <v>5</v>
          </cell>
        </row>
        <row r="124">
          <cell r="E124">
            <v>5</v>
          </cell>
        </row>
        <row r="125">
          <cell r="E125">
            <v>7</v>
          </cell>
        </row>
        <row r="126">
          <cell r="E126">
            <v>3</v>
          </cell>
        </row>
        <row r="127">
          <cell r="E127">
            <v>58</v>
          </cell>
        </row>
        <row r="128">
          <cell r="E128">
            <v>13</v>
          </cell>
        </row>
        <row r="129">
          <cell r="E129">
            <v>34</v>
          </cell>
        </row>
        <row r="130">
          <cell r="E130">
            <v>4</v>
          </cell>
        </row>
        <row r="131">
          <cell r="E131">
            <v>34</v>
          </cell>
        </row>
        <row r="132">
          <cell r="E132">
            <v>5</v>
          </cell>
        </row>
        <row r="133">
          <cell r="E133">
            <v>9</v>
          </cell>
        </row>
        <row r="150">
          <cell r="E150">
            <v>3</v>
          </cell>
        </row>
        <row r="221">
          <cell r="E221">
            <v>7</v>
          </cell>
        </row>
        <row r="247">
          <cell r="E247">
            <v>34.1</v>
          </cell>
        </row>
        <row r="248">
          <cell r="E248">
            <v>4.2</v>
          </cell>
        </row>
        <row r="249">
          <cell r="E249">
            <v>0.75</v>
          </cell>
        </row>
      </sheetData>
      <sheetData sheetId="10">
        <row r="12">
          <cell r="M12">
            <v>544.94000000000005</v>
          </cell>
        </row>
        <row r="13">
          <cell r="M13">
            <v>6</v>
          </cell>
        </row>
        <row r="14">
          <cell r="M14">
            <v>111.30000000000001</v>
          </cell>
        </row>
        <row r="15">
          <cell r="M15">
            <v>544.94000000000005</v>
          </cell>
        </row>
        <row r="16">
          <cell r="M16">
            <v>1</v>
          </cell>
        </row>
        <row r="17">
          <cell r="M17">
            <v>1</v>
          </cell>
        </row>
        <row r="18">
          <cell r="M18">
            <v>1</v>
          </cell>
        </row>
        <row r="19">
          <cell r="M19">
            <v>1</v>
          </cell>
        </row>
        <row r="21">
          <cell r="M21">
            <v>44.18</v>
          </cell>
        </row>
        <row r="22">
          <cell r="M22">
            <v>0</v>
          </cell>
        </row>
        <row r="23">
          <cell r="M23">
            <v>45.17</v>
          </cell>
        </row>
        <row r="24">
          <cell r="M24">
            <v>8.6</v>
          </cell>
        </row>
        <row r="25">
          <cell r="M25">
            <v>260.39</v>
          </cell>
        </row>
        <row r="26">
          <cell r="M26">
            <v>195.8</v>
          </cell>
        </row>
        <row r="27">
          <cell r="M27">
            <v>142.6</v>
          </cell>
        </row>
        <row r="28">
          <cell r="M28">
            <v>499.79999999999995</v>
          </cell>
        </row>
        <row r="29">
          <cell r="M29">
            <v>452.70000000000005</v>
          </cell>
        </row>
        <row r="30">
          <cell r="M30">
            <v>17.5</v>
          </cell>
        </row>
        <row r="31">
          <cell r="M31">
            <v>10.1</v>
          </cell>
        </row>
        <row r="32">
          <cell r="M32">
            <v>25.52</v>
          </cell>
        </row>
        <row r="33">
          <cell r="M33">
            <v>25.52</v>
          </cell>
        </row>
        <row r="34">
          <cell r="M34">
            <v>107.48</v>
          </cell>
        </row>
        <row r="35">
          <cell r="M35">
            <v>0</v>
          </cell>
        </row>
        <row r="36">
          <cell r="M36">
            <v>0</v>
          </cell>
        </row>
        <row r="38">
          <cell r="M38">
            <v>872.7</v>
          </cell>
        </row>
        <row r="39">
          <cell r="M39">
            <v>85.800000000000011</v>
          </cell>
        </row>
        <row r="40">
          <cell r="M40">
            <v>930.90000000000009</v>
          </cell>
        </row>
        <row r="41">
          <cell r="M41">
            <v>980.40000000000009</v>
          </cell>
        </row>
        <row r="42">
          <cell r="M42">
            <v>427.5</v>
          </cell>
        </row>
        <row r="43">
          <cell r="M43">
            <v>368</v>
          </cell>
        </row>
        <row r="44">
          <cell r="M44">
            <v>97</v>
          </cell>
        </row>
        <row r="45">
          <cell r="M45">
            <v>678.66000000000008</v>
          </cell>
        </row>
        <row r="46">
          <cell r="M46">
            <v>48.93</v>
          </cell>
        </row>
        <row r="47">
          <cell r="M47">
            <v>48.93</v>
          </cell>
        </row>
        <row r="48">
          <cell r="M48">
            <v>281</v>
          </cell>
        </row>
        <row r="49">
          <cell r="M49">
            <v>0</v>
          </cell>
        </row>
        <row r="51">
          <cell r="M51">
            <v>870.07909999999993</v>
          </cell>
        </row>
        <row r="52">
          <cell r="M52">
            <v>21.9</v>
          </cell>
        </row>
        <row r="53">
          <cell r="M53">
            <v>5.84</v>
          </cell>
        </row>
        <row r="54">
          <cell r="M54">
            <v>12.9</v>
          </cell>
        </row>
        <row r="55">
          <cell r="M55">
            <v>34.5</v>
          </cell>
        </row>
        <row r="56">
          <cell r="M56">
            <v>12.9</v>
          </cell>
        </row>
        <row r="57">
          <cell r="M57">
            <v>34.6</v>
          </cell>
        </row>
        <row r="59">
          <cell r="M59">
            <v>1664.23</v>
          </cell>
        </row>
        <row r="60">
          <cell r="M60">
            <v>1664.23</v>
          </cell>
        </row>
        <row r="61">
          <cell r="M61">
            <v>0</v>
          </cell>
        </row>
        <row r="62">
          <cell r="M62">
            <v>1664.23</v>
          </cell>
        </row>
        <row r="63">
          <cell r="M63">
            <v>0</v>
          </cell>
        </row>
        <row r="64">
          <cell r="M64">
            <v>468.07499999999999</v>
          </cell>
        </row>
        <row r="65">
          <cell r="M65">
            <v>0</v>
          </cell>
        </row>
        <row r="66">
          <cell r="M66">
            <v>0</v>
          </cell>
        </row>
        <row r="67">
          <cell r="M67">
            <v>0</v>
          </cell>
        </row>
        <row r="68">
          <cell r="M68">
            <v>0</v>
          </cell>
        </row>
        <row r="69">
          <cell r="M69">
            <v>0</v>
          </cell>
        </row>
        <row r="71">
          <cell r="M71">
            <v>0</v>
          </cell>
        </row>
        <row r="72">
          <cell r="M72">
            <v>244.09</v>
          </cell>
        </row>
        <row r="73">
          <cell r="M73">
            <v>73.319999999999993</v>
          </cell>
        </row>
        <row r="74">
          <cell r="M74">
            <v>0</v>
          </cell>
        </row>
        <row r="76">
          <cell r="M76">
            <v>0</v>
          </cell>
        </row>
        <row r="77">
          <cell r="M77">
            <v>88.73</v>
          </cell>
        </row>
        <row r="78">
          <cell r="M78">
            <v>0</v>
          </cell>
        </row>
        <row r="79">
          <cell r="M79">
            <v>24.22</v>
          </cell>
        </row>
        <row r="80">
          <cell r="M80">
            <v>24.22</v>
          </cell>
        </row>
        <row r="81">
          <cell r="M81">
            <v>24.22</v>
          </cell>
        </row>
        <row r="82">
          <cell r="M82">
            <v>0</v>
          </cell>
        </row>
        <row r="83">
          <cell r="M83">
            <v>0</v>
          </cell>
        </row>
        <row r="84">
          <cell r="M84">
            <v>0</v>
          </cell>
        </row>
        <row r="85">
          <cell r="M85">
            <v>0</v>
          </cell>
        </row>
        <row r="86">
          <cell r="M86">
            <v>0</v>
          </cell>
        </row>
        <row r="87">
          <cell r="M87">
            <v>0</v>
          </cell>
        </row>
        <row r="88">
          <cell r="M88">
            <v>12.02</v>
          </cell>
        </row>
        <row r="89">
          <cell r="M89">
            <v>240.47</v>
          </cell>
        </row>
        <row r="90">
          <cell r="M90">
            <v>240.47</v>
          </cell>
        </row>
        <row r="91">
          <cell r="M91">
            <v>496.09</v>
          </cell>
        </row>
        <row r="92">
          <cell r="M92">
            <v>0</v>
          </cell>
        </row>
        <row r="93">
          <cell r="M93">
            <v>0</v>
          </cell>
        </row>
        <row r="94">
          <cell r="M94">
            <v>0</v>
          </cell>
        </row>
        <row r="96">
          <cell r="M96">
            <v>1</v>
          </cell>
        </row>
        <row r="97">
          <cell r="M97">
            <v>2</v>
          </cell>
        </row>
        <row r="98">
          <cell r="M98">
            <v>7</v>
          </cell>
        </row>
        <row r="99">
          <cell r="M99">
            <v>17</v>
          </cell>
        </row>
        <row r="100">
          <cell r="M100">
            <v>15</v>
          </cell>
        </row>
        <row r="101">
          <cell r="M101">
            <v>17</v>
          </cell>
        </row>
        <row r="102">
          <cell r="M102">
            <v>11</v>
          </cell>
        </row>
        <row r="103">
          <cell r="M103">
            <v>9</v>
          </cell>
        </row>
        <row r="104">
          <cell r="M104">
            <v>16</v>
          </cell>
        </row>
        <row r="105">
          <cell r="M105">
            <v>26</v>
          </cell>
        </row>
        <row r="106">
          <cell r="M106">
            <v>19</v>
          </cell>
        </row>
        <row r="107">
          <cell r="M107">
            <v>10</v>
          </cell>
        </row>
        <row r="108">
          <cell r="M108">
            <v>12</v>
          </cell>
        </row>
        <row r="109">
          <cell r="M109">
            <v>5</v>
          </cell>
        </row>
        <row r="110">
          <cell r="M110">
            <v>2</v>
          </cell>
        </row>
        <row r="111">
          <cell r="M111">
            <v>12</v>
          </cell>
        </row>
        <row r="112">
          <cell r="M112">
            <v>16</v>
          </cell>
        </row>
        <row r="113">
          <cell r="M113">
            <v>10</v>
          </cell>
        </row>
        <row r="114">
          <cell r="M114">
            <v>55</v>
          </cell>
        </row>
        <row r="115">
          <cell r="M115">
            <v>37</v>
          </cell>
        </row>
        <row r="116">
          <cell r="M116">
            <v>73</v>
          </cell>
        </row>
        <row r="117">
          <cell r="M117">
            <v>1</v>
          </cell>
        </row>
        <row r="118">
          <cell r="M118">
            <v>4</v>
          </cell>
        </row>
        <row r="119">
          <cell r="M119">
            <v>8</v>
          </cell>
        </row>
        <row r="120">
          <cell r="M120">
            <v>5</v>
          </cell>
        </row>
        <row r="121">
          <cell r="M121">
            <v>2</v>
          </cell>
        </row>
        <row r="122">
          <cell r="M122">
            <v>8</v>
          </cell>
        </row>
        <row r="123">
          <cell r="M123">
            <v>1</v>
          </cell>
        </row>
        <row r="124">
          <cell r="M124">
            <v>28.67</v>
          </cell>
        </row>
        <row r="125">
          <cell r="M125">
            <v>35.71</v>
          </cell>
        </row>
        <row r="126">
          <cell r="M126">
            <v>28.66</v>
          </cell>
        </row>
        <row r="127">
          <cell r="M127">
            <v>61.87</v>
          </cell>
        </row>
        <row r="128">
          <cell r="M128">
            <v>135</v>
          </cell>
        </row>
        <row r="129">
          <cell r="M129">
            <v>36.85</v>
          </cell>
        </row>
        <row r="130">
          <cell r="M130">
            <v>5</v>
          </cell>
        </row>
        <row r="131">
          <cell r="M131">
            <v>10</v>
          </cell>
        </row>
        <row r="132">
          <cell r="M132">
            <v>7</v>
          </cell>
        </row>
        <row r="133">
          <cell r="M133">
            <v>3</v>
          </cell>
        </row>
        <row r="134">
          <cell r="M134">
            <v>58</v>
          </cell>
        </row>
        <row r="135">
          <cell r="M135">
            <v>13</v>
          </cell>
        </row>
        <row r="136">
          <cell r="M136">
            <v>34</v>
          </cell>
        </row>
        <row r="137">
          <cell r="M137">
            <v>4</v>
          </cell>
        </row>
        <row r="138">
          <cell r="M138">
            <v>34</v>
          </cell>
        </row>
        <row r="139">
          <cell r="M139">
            <v>5</v>
          </cell>
        </row>
        <row r="140">
          <cell r="M140">
            <v>9</v>
          </cell>
        </row>
        <row r="141">
          <cell r="M141">
            <v>0</v>
          </cell>
        </row>
        <row r="142">
          <cell r="M142">
            <v>0</v>
          </cell>
        </row>
        <row r="143">
          <cell r="M143">
            <v>0</v>
          </cell>
        </row>
        <row r="144">
          <cell r="M144">
            <v>0</v>
          </cell>
        </row>
        <row r="145">
          <cell r="M145">
            <v>0</v>
          </cell>
        </row>
        <row r="146">
          <cell r="M146">
            <v>0</v>
          </cell>
        </row>
        <row r="147">
          <cell r="M147">
            <v>0</v>
          </cell>
        </row>
        <row r="148">
          <cell r="M148">
            <v>0</v>
          </cell>
        </row>
        <row r="149">
          <cell r="M149">
            <v>0</v>
          </cell>
        </row>
        <row r="150">
          <cell r="M150">
            <v>0</v>
          </cell>
        </row>
        <row r="151">
          <cell r="M151">
            <v>0</v>
          </cell>
        </row>
        <row r="152">
          <cell r="M152">
            <v>0</v>
          </cell>
        </row>
        <row r="153">
          <cell r="M153">
            <v>0</v>
          </cell>
        </row>
        <row r="154">
          <cell r="M154">
            <v>0</v>
          </cell>
        </row>
        <row r="155">
          <cell r="M155">
            <v>0</v>
          </cell>
        </row>
        <row r="156">
          <cell r="M156">
            <v>0</v>
          </cell>
        </row>
        <row r="157">
          <cell r="M157">
            <v>3</v>
          </cell>
        </row>
        <row r="158">
          <cell r="M158">
            <v>0</v>
          </cell>
        </row>
        <row r="159">
          <cell r="M159">
            <v>0</v>
          </cell>
        </row>
        <row r="160">
          <cell r="M160">
            <v>0</v>
          </cell>
        </row>
        <row r="161">
          <cell r="M161">
            <v>0</v>
          </cell>
        </row>
        <row r="162">
          <cell r="M162">
            <v>0</v>
          </cell>
        </row>
        <row r="163">
          <cell r="M163">
            <v>0</v>
          </cell>
        </row>
        <row r="164">
          <cell r="M164">
            <v>0</v>
          </cell>
        </row>
        <row r="166">
          <cell r="M166">
            <v>114</v>
          </cell>
        </row>
        <row r="167">
          <cell r="M167">
            <v>2</v>
          </cell>
        </row>
        <row r="168">
          <cell r="M168">
            <v>9</v>
          </cell>
        </row>
        <row r="169">
          <cell r="M169">
            <v>47</v>
          </cell>
        </row>
        <row r="170">
          <cell r="M170">
            <v>173.77</v>
          </cell>
        </row>
        <row r="171">
          <cell r="M171">
            <v>18.05</v>
          </cell>
        </row>
        <row r="172">
          <cell r="M172">
            <v>6</v>
          </cell>
        </row>
        <row r="173">
          <cell r="M173">
            <v>68</v>
          </cell>
        </row>
        <row r="174">
          <cell r="M174">
            <v>173.77</v>
          </cell>
        </row>
        <row r="175">
          <cell r="M175">
            <v>34.729999999999997</v>
          </cell>
        </row>
        <row r="176">
          <cell r="M176">
            <v>10</v>
          </cell>
        </row>
        <row r="177">
          <cell r="M177">
            <v>20</v>
          </cell>
        </row>
        <row r="178">
          <cell r="M178">
            <v>94</v>
          </cell>
        </row>
        <row r="179">
          <cell r="M179">
            <v>0</v>
          </cell>
        </row>
        <row r="180">
          <cell r="M180">
            <v>0</v>
          </cell>
        </row>
        <row r="181">
          <cell r="M181">
            <v>56</v>
          </cell>
        </row>
        <row r="182">
          <cell r="M182">
            <v>7</v>
          </cell>
        </row>
        <row r="183">
          <cell r="M183">
            <v>2</v>
          </cell>
        </row>
        <row r="184">
          <cell r="M184">
            <v>17</v>
          </cell>
        </row>
        <row r="185">
          <cell r="M185">
            <v>38</v>
          </cell>
        </row>
        <row r="186">
          <cell r="M186">
            <v>0</v>
          </cell>
        </row>
        <row r="187">
          <cell r="M187">
            <v>0</v>
          </cell>
        </row>
        <row r="188">
          <cell r="M188">
            <v>0</v>
          </cell>
        </row>
        <row r="189">
          <cell r="M189">
            <v>0</v>
          </cell>
        </row>
        <row r="190">
          <cell r="M190">
            <v>0</v>
          </cell>
        </row>
        <row r="191">
          <cell r="M191">
            <v>0</v>
          </cell>
        </row>
        <row r="192">
          <cell r="M192">
            <v>0</v>
          </cell>
        </row>
        <row r="193">
          <cell r="M193">
            <v>0</v>
          </cell>
        </row>
        <row r="194">
          <cell r="M194">
            <v>0</v>
          </cell>
        </row>
        <row r="195">
          <cell r="M195">
            <v>0</v>
          </cell>
        </row>
        <row r="196">
          <cell r="M196">
            <v>0</v>
          </cell>
        </row>
        <row r="197">
          <cell r="M197">
            <v>0</v>
          </cell>
        </row>
        <row r="198">
          <cell r="M198">
            <v>1222.72</v>
          </cell>
        </row>
        <row r="199">
          <cell r="M199">
            <v>541.80999999999995</v>
          </cell>
        </row>
        <row r="200">
          <cell r="M200">
            <v>0</v>
          </cell>
        </row>
        <row r="201">
          <cell r="M201">
            <v>0</v>
          </cell>
        </row>
        <row r="202">
          <cell r="M202">
            <v>0</v>
          </cell>
        </row>
        <row r="203">
          <cell r="M203">
            <v>0</v>
          </cell>
        </row>
        <row r="204">
          <cell r="M204">
            <v>0</v>
          </cell>
        </row>
        <row r="205">
          <cell r="M205">
            <v>0</v>
          </cell>
        </row>
        <row r="206">
          <cell r="M206">
            <v>0</v>
          </cell>
        </row>
        <row r="207">
          <cell r="M207">
            <v>0</v>
          </cell>
        </row>
        <row r="208">
          <cell r="M208">
            <v>0</v>
          </cell>
        </row>
        <row r="209">
          <cell r="M209">
            <v>0</v>
          </cell>
        </row>
        <row r="210">
          <cell r="M210">
            <v>0</v>
          </cell>
        </row>
        <row r="211">
          <cell r="M211">
            <v>0</v>
          </cell>
        </row>
        <row r="212">
          <cell r="M212">
            <v>0</v>
          </cell>
        </row>
        <row r="213">
          <cell r="M213">
            <v>0</v>
          </cell>
        </row>
        <row r="214">
          <cell r="M214">
            <v>0</v>
          </cell>
        </row>
        <row r="215">
          <cell r="M215">
            <v>0</v>
          </cell>
        </row>
        <row r="216">
          <cell r="M216">
            <v>0</v>
          </cell>
        </row>
        <row r="217">
          <cell r="M217">
            <v>0</v>
          </cell>
        </row>
        <row r="219">
          <cell r="M219">
            <v>0</v>
          </cell>
        </row>
        <row r="220">
          <cell r="M220">
            <v>454</v>
          </cell>
        </row>
        <row r="221">
          <cell r="M221">
            <v>0</v>
          </cell>
        </row>
        <row r="222">
          <cell r="M222">
            <v>0</v>
          </cell>
        </row>
        <row r="223">
          <cell r="M223">
            <v>0</v>
          </cell>
        </row>
        <row r="224">
          <cell r="M224">
            <v>0</v>
          </cell>
        </row>
        <row r="225">
          <cell r="M225">
            <v>0</v>
          </cell>
        </row>
        <row r="226">
          <cell r="M226">
            <v>0</v>
          </cell>
        </row>
        <row r="227">
          <cell r="M227">
            <v>0</v>
          </cell>
        </row>
        <row r="228">
          <cell r="M228">
            <v>35</v>
          </cell>
        </row>
        <row r="229">
          <cell r="M229">
            <v>0</v>
          </cell>
        </row>
        <row r="230">
          <cell r="M230">
            <v>0</v>
          </cell>
        </row>
        <row r="231">
          <cell r="M231">
            <v>0</v>
          </cell>
        </row>
        <row r="232">
          <cell r="M232">
            <v>0</v>
          </cell>
        </row>
        <row r="233">
          <cell r="M233">
            <v>0</v>
          </cell>
        </row>
        <row r="234">
          <cell r="M234">
            <v>0</v>
          </cell>
        </row>
        <row r="235">
          <cell r="M235">
            <v>0</v>
          </cell>
        </row>
        <row r="236">
          <cell r="M236">
            <v>0</v>
          </cell>
        </row>
        <row r="238">
          <cell r="M238">
            <v>0</v>
          </cell>
        </row>
        <row r="239">
          <cell r="M239">
            <v>0</v>
          </cell>
        </row>
        <row r="240">
          <cell r="M240">
            <v>0</v>
          </cell>
        </row>
        <row r="241">
          <cell r="M241">
            <v>0</v>
          </cell>
        </row>
        <row r="242">
          <cell r="M242">
            <v>0</v>
          </cell>
        </row>
        <row r="243">
          <cell r="M243">
            <v>0</v>
          </cell>
        </row>
        <row r="244">
          <cell r="M244">
            <v>0</v>
          </cell>
        </row>
        <row r="245">
          <cell r="M245">
            <v>0</v>
          </cell>
        </row>
        <row r="247">
          <cell r="M247">
            <v>0</v>
          </cell>
        </row>
        <row r="248">
          <cell r="M248">
            <v>0</v>
          </cell>
        </row>
        <row r="249">
          <cell r="M249">
            <v>0</v>
          </cell>
        </row>
        <row r="250">
          <cell r="M250">
            <v>0</v>
          </cell>
        </row>
        <row r="251">
          <cell r="M251">
            <v>0</v>
          </cell>
        </row>
        <row r="252">
          <cell r="M252">
            <v>0</v>
          </cell>
        </row>
        <row r="253">
          <cell r="M253">
            <v>0</v>
          </cell>
        </row>
        <row r="254">
          <cell r="M254">
            <v>34.1</v>
          </cell>
        </row>
        <row r="255">
          <cell r="M255">
            <v>4.2</v>
          </cell>
        </row>
        <row r="256">
          <cell r="M256">
            <v>0.75</v>
          </cell>
        </row>
        <row r="257">
          <cell r="M257">
            <v>0</v>
          </cell>
        </row>
        <row r="258">
          <cell r="M258">
            <v>0</v>
          </cell>
        </row>
        <row r="260">
          <cell r="M260">
            <v>0</v>
          </cell>
        </row>
        <row r="261">
          <cell r="M261">
            <v>0</v>
          </cell>
        </row>
        <row r="262">
          <cell r="M262">
            <v>0</v>
          </cell>
        </row>
        <row r="264">
          <cell r="M264">
            <v>0</v>
          </cell>
        </row>
        <row r="265">
          <cell r="M265">
            <v>0</v>
          </cell>
        </row>
        <row r="266">
          <cell r="M266">
            <v>0</v>
          </cell>
        </row>
        <row r="267">
          <cell r="M267">
            <v>0</v>
          </cell>
        </row>
      </sheetData>
      <sheetData sheetId="11">
        <row r="10">
          <cell r="E10">
            <v>1</v>
          </cell>
        </row>
        <row r="11">
          <cell r="E11">
            <v>1</v>
          </cell>
        </row>
        <row r="44">
          <cell r="E44">
            <v>17.399100000000001</v>
          </cell>
        </row>
        <row r="45">
          <cell r="E45">
            <v>5.9299999999999979</v>
          </cell>
        </row>
        <row r="47">
          <cell r="E47">
            <v>7.2</v>
          </cell>
        </row>
        <row r="49">
          <cell r="E49">
            <v>12.9</v>
          </cell>
        </row>
        <row r="50">
          <cell r="E50">
            <v>34.6</v>
          </cell>
        </row>
        <row r="52">
          <cell r="E52">
            <v>148.07999999999998</v>
          </cell>
        </row>
        <row r="53">
          <cell r="E53">
            <v>148.07999999999998</v>
          </cell>
        </row>
        <row r="55">
          <cell r="E55">
            <v>1664.23</v>
          </cell>
        </row>
        <row r="57">
          <cell r="E57">
            <v>468.07499999999999</v>
          </cell>
        </row>
        <row r="66">
          <cell r="E66">
            <v>73.319999999999993</v>
          </cell>
        </row>
        <row r="70">
          <cell r="E70">
            <v>88.73</v>
          </cell>
        </row>
        <row r="72">
          <cell r="E72">
            <v>24.22</v>
          </cell>
        </row>
        <row r="73">
          <cell r="E73">
            <v>24.22</v>
          </cell>
        </row>
        <row r="74">
          <cell r="E74">
            <v>24.22</v>
          </cell>
        </row>
        <row r="84">
          <cell r="E84">
            <v>255.61999999999998</v>
          </cell>
        </row>
        <row r="124">
          <cell r="E124">
            <v>5</v>
          </cell>
        </row>
        <row r="159">
          <cell r="E159">
            <v>114</v>
          </cell>
        </row>
        <row r="160">
          <cell r="E160">
            <v>2</v>
          </cell>
        </row>
        <row r="161">
          <cell r="E161">
            <v>9</v>
          </cell>
        </row>
        <row r="162">
          <cell r="E162">
            <v>47</v>
          </cell>
        </row>
        <row r="163">
          <cell r="E163">
            <v>173.77</v>
          </cell>
        </row>
        <row r="164">
          <cell r="E164">
            <v>18.05</v>
          </cell>
        </row>
        <row r="165">
          <cell r="E165">
            <v>6</v>
          </cell>
        </row>
        <row r="166">
          <cell r="E166">
            <v>68</v>
          </cell>
        </row>
        <row r="167">
          <cell r="E167">
            <v>173.77</v>
          </cell>
        </row>
        <row r="168">
          <cell r="E168">
            <v>34.729999999999997</v>
          </cell>
        </row>
        <row r="169">
          <cell r="E169">
            <v>10</v>
          </cell>
        </row>
        <row r="170">
          <cell r="E170">
            <v>20</v>
          </cell>
        </row>
        <row r="171">
          <cell r="E171">
            <v>94</v>
          </cell>
        </row>
        <row r="174">
          <cell r="E174">
            <v>56</v>
          </cell>
        </row>
        <row r="175">
          <cell r="E175">
            <v>7</v>
          </cell>
        </row>
        <row r="176">
          <cell r="E176">
            <v>2</v>
          </cell>
        </row>
        <row r="177">
          <cell r="E177">
            <v>17</v>
          </cell>
        </row>
        <row r="178">
          <cell r="E178">
            <v>38</v>
          </cell>
        </row>
        <row r="191">
          <cell r="E191">
            <v>1222.72</v>
          </cell>
        </row>
        <row r="192">
          <cell r="E192">
            <v>541.80999999999995</v>
          </cell>
        </row>
        <row r="213">
          <cell r="E213">
            <v>454</v>
          </cell>
        </row>
        <row r="221">
          <cell r="E221">
            <v>28</v>
          </cell>
        </row>
      </sheetData>
      <sheetData sheetId="12">
        <row r="77">
          <cell r="D77">
            <v>177.46</v>
          </cell>
        </row>
      </sheetData>
      <sheetData sheetId="13">
        <row r="57">
          <cell r="E57">
            <v>468.07</v>
          </cell>
        </row>
        <row r="60">
          <cell r="E60">
            <v>454</v>
          </cell>
        </row>
        <row r="61">
          <cell r="E61">
            <v>804</v>
          </cell>
        </row>
        <row r="62">
          <cell r="E62">
            <v>936.15</v>
          </cell>
        </row>
        <row r="70">
          <cell r="E70">
            <v>88.73</v>
          </cell>
        </row>
        <row r="79">
          <cell r="E79">
            <v>48.108899999999998</v>
          </cell>
        </row>
        <row r="86">
          <cell r="E86">
            <v>378.4</v>
          </cell>
        </row>
        <row r="134">
          <cell r="E134">
            <v>10</v>
          </cell>
        </row>
        <row r="135">
          <cell r="E135">
            <v>1</v>
          </cell>
        </row>
        <row r="136">
          <cell r="E136">
            <v>11</v>
          </cell>
        </row>
        <row r="137">
          <cell r="E137">
            <v>2</v>
          </cell>
        </row>
        <row r="138">
          <cell r="E138">
            <v>3</v>
          </cell>
        </row>
        <row r="139">
          <cell r="E139">
            <v>1</v>
          </cell>
        </row>
        <row r="140">
          <cell r="E140">
            <v>1</v>
          </cell>
        </row>
        <row r="141">
          <cell r="E141">
            <v>1</v>
          </cell>
        </row>
        <row r="142">
          <cell r="E142">
            <v>24.5</v>
          </cell>
        </row>
        <row r="143">
          <cell r="E143">
            <v>6</v>
          </cell>
        </row>
        <row r="144">
          <cell r="E144">
            <v>11</v>
          </cell>
        </row>
        <row r="149">
          <cell r="E149">
            <v>7</v>
          </cell>
        </row>
        <row r="152">
          <cell r="E152">
            <v>11</v>
          </cell>
        </row>
        <row r="153">
          <cell r="E153">
            <v>6</v>
          </cell>
        </row>
        <row r="154">
          <cell r="E154">
            <v>2</v>
          </cell>
        </row>
        <row r="157">
          <cell r="E157">
            <v>22.99</v>
          </cell>
        </row>
        <row r="172">
          <cell r="E172">
            <v>1</v>
          </cell>
        </row>
        <row r="173">
          <cell r="E173">
            <v>1</v>
          </cell>
        </row>
        <row r="179">
          <cell r="E179">
            <v>17</v>
          </cell>
        </row>
        <row r="180">
          <cell r="E180">
            <v>21</v>
          </cell>
        </row>
        <row r="181">
          <cell r="E181">
            <v>1</v>
          </cell>
        </row>
        <row r="182">
          <cell r="E182">
            <v>1</v>
          </cell>
        </row>
        <row r="183">
          <cell r="E183">
            <v>12</v>
          </cell>
        </row>
        <row r="184">
          <cell r="E184">
            <v>2</v>
          </cell>
        </row>
        <row r="186">
          <cell r="E186">
            <v>4</v>
          </cell>
        </row>
        <row r="187">
          <cell r="E187">
            <v>80</v>
          </cell>
        </row>
        <row r="188">
          <cell r="E188">
            <v>20</v>
          </cell>
        </row>
        <row r="189">
          <cell r="E189">
            <v>48</v>
          </cell>
        </row>
        <row r="190">
          <cell r="E190">
            <v>12</v>
          </cell>
        </row>
        <row r="194">
          <cell r="E194">
            <v>1</v>
          </cell>
        </row>
        <row r="195">
          <cell r="E195">
            <v>1</v>
          </cell>
        </row>
        <row r="196">
          <cell r="E196">
            <v>1</v>
          </cell>
        </row>
        <row r="197">
          <cell r="E197">
            <v>2</v>
          </cell>
        </row>
        <row r="198">
          <cell r="E198">
            <v>4</v>
          </cell>
        </row>
        <row r="199">
          <cell r="E199">
            <v>11</v>
          </cell>
        </row>
        <row r="200">
          <cell r="E200">
            <v>2.2000000000000002</v>
          </cell>
        </row>
        <row r="201">
          <cell r="E201">
            <v>1</v>
          </cell>
        </row>
        <row r="202">
          <cell r="E202">
            <v>10</v>
          </cell>
        </row>
        <row r="203">
          <cell r="E203">
            <v>1</v>
          </cell>
        </row>
        <row r="204">
          <cell r="E204">
            <v>1</v>
          </cell>
        </row>
        <row r="205">
          <cell r="E205">
            <v>28</v>
          </cell>
        </row>
        <row r="206">
          <cell r="E206">
            <v>9</v>
          </cell>
        </row>
        <row r="207">
          <cell r="E207">
            <v>3</v>
          </cell>
        </row>
        <row r="208">
          <cell r="E208">
            <v>3</v>
          </cell>
        </row>
        <row r="209">
          <cell r="E209">
            <v>1</v>
          </cell>
        </row>
        <row r="210">
          <cell r="E210">
            <v>3</v>
          </cell>
        </row>
        <row r="212">
          <cell r="E212">
            <v>35.729999999999997</v>
          </cell>
        </row>
        <row r="224">
          <cell r="E224">
            <v>10</v>
          </cell>
        </row>
        <row r="225">
          <cell r="E225">
            <v>5.7799999999999994</v>
          </cell>
        </row>
        <row r="226">
          <cell r="E226">
            <v>2</v>
          </cell>
        </row>
        <row r="227">
          <cell r="E227">
            <v>1</v>
          </cell>
        </row>
        <row r="238">
          <cell r="E238">
            <v>19.77</v>
          </cell>
        </row>
        <row r="240">
          <cell r="E240">
            <v>3</v>
          </cell>
        </row>
        <row r="241">
          <cell r="E241">
            <v>1</v>
          </cell>
        </row>
        <row r="242">
          <cell r="E242">
            <v>13</v>
          </cell>
        </row>
        <row r="243">
          <cell r="E243">
            <v>11</v>
          </cell>
        </row>
        <row r="245">
          <cell r="E245">
            <v>4.968</v>
          </cell>
        </row>
        <row r="246">
          <cell r="E246">
            <v>14.28</v>
          </cell>
        </row>
        <row r="250">
          <cell r="E250">
            <v>17</v>
          </cell>
        </row>
        <row r="253">
          <cell r="E253">
            <v>15.73</v>
          </cell>
        </row>
        <row r="254">
          <cell r="E254">
            <v>5</v>
          </cell>
        </row>
      </sheetData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00E43-53C3-43B5-8196-74EF36C880F3}">
  <dimension ref="A1:Q268"/>
  <sheetViews>
    <sheetView view="pageBreakPreview" zoomScale="80" zoomScaleNormal="80" zoomScaleSheetLayoutView="80" workbookViewId="0">
      <selection activeCell="L16" sqref="L16"/>
    </sheetView>
  </sheetViews>
  <sheetFormatPr defaultRowHeight="12.75"/>
  <cols>
    <col min="1" max="1" width="14.42578125" style="66" customWidth="1"/>
    <col min="2" max="2" width="46.85546875" style="66" customWidth="1"/>
    <col min="3" max="3" width="5.7109375" style="66" customWidth="1"/>
    <col min="4" max="4" width="13.85546875" style="66" customWidth="1"/>
    <col min="5" max="6" width="10.7109375" style="66" customWidth="1"/>
    <col min="7" max="7" width="13.7109375" style="66" customWidth="1"/>
    <col min="8" max="8" width="9.5703125" style="66" customWidth="1"/>
    <col min="9" max="9" width="17" style="66" customWidth="1"/>
    <col min="10" max="10" width="16.42578125" style="66" customWidth="1"/>
    <col min="11" max="11" width="16" style="67" customWidth="1"/>
    <col min="12" max="12" width="11" style="67" customWidth="1"/>
    <col min="13" max="13" width="14.42578125" style="67" customWidth="1"/>
    <col min="14" max="14" width="16.7109375" style="67" customWidth="1"/>
    <col min="15" max="15" width="14.140625" style="67" customWidth="1"/>
    <col min="16" max="17" width="14" style="67" customWidth="1"/>
    <col min="18" max="16384" width="9.140625" style="1"/>
  </cols>
  <sheetData>
    <row r="1" spans="1:17" ht="15" customHeight="1">
      <c r="A1" s="100" t="s">
        <v>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</row>
    <row r="2" spans="1:17" ht="15" customHeight="1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</row>
    <row r="3" spans="1:17" ht="15" customHeight="1">
      <c r="A3" s="100"/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</row>
    <row r="4" spans="1:17" ht="15" customHeight="1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</row>
    <row r="5" spans="1:17" ht="14.25">
      <c r="A5" s="101" t="s">
        <v>1</v>
      </c>
      <c r="B5" s="102"/>
      <c r="C5" s="102"/>
      <c r="D5" s="102"/>
      <c r="E5" s="103"/>
      <c r="F5" s="104" t="s">
        <v>2</v>
      </c>
      <c r="G5" s="105"/>
      <c r="H5" s="105"/>
      <c r="I5" s="106"/>
      <c r="J5" s="107"/>
      <c r="K5" s="110" t="s">
        <v>3</v>
      </c>
      <c r="L5" s="111"/>
      <c r="M5" s="114" t="s">
        <v>4</v>
      </c>
      <c r="N5" s="115"/>
      <c r="O5" s="116" t="s">
        <v>5</v>
      </c>
      <c r="P5" s="117"/>
      <c r="Q5" s="118"/>
    </row>
    <row r="6" spans="1:17" ht="23.25" customHeight="1">
      <c r="A6" s="119" t="s">
        <v>6</v>
      </c>
      <c r="B6" s="120"/>
      <c r="C6" s="120"/>
      <c r="D6" s="120"/>
      <c r="E6" s="121"/>
      <c r="F6" s="122" t="s">
        <v>7</v>
      </c>
      <c r="G6" s="123"/>
      <c r="H6" s="123"/>
      <c r="I6" s="124"/>
      <c r="J6" s="108"/>
      <c r="K6" s="112"/>
      <c r="L6" s="113"/>
      <c r="M6" s="125">
        <f>J268</f>
        <v>743201.31116014998</v>
      </c>
      <c r="N6" s="126"/>
      <c r="O6" s="127">
        <f>O268</f>
        <v>83093.91</v>
      </c>
      <c r="P6" s="128"/>
      <c r="Q6" s="129"/>
    </row>
    <row r="7" spans="1:17">
      <c r="A7" s="130" t="s">
        <v>8</v>
      </c>
      <c r="B7" s="131"/>
      <c r="C7" s="131"/>
      <c r="D7" s="131"/>
      <c r="E7" s="132"/>
      <c r="F7" s="2"/>
      <c r="G7" s="2"/>
      <c r="H7" s="2"/>
      <c r="I7" s="2"/>
      <c r="J7" s="109"/>
      <c r="K7" s="133" t="s">
        <v>9</v>
      </c>
      <c r="L7" s="134"/>
      <c r="M7" s="135" t="s">
        <v>10</v>
      </c>
      <c r="N7" s="136"/>
      <c r="O7" s="3"/>
      <c r="P7" s="4"/>
      <c r="Q7" s="5"/>
    </row>
    <row r="8" spans="1:17" ht="12" customHeight="1">
      <c r="A8" s="137"/>
      <c r="B8" s="138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</row>
    <row r="9" spans="1:17" ht="25.5" customHeight="1">
      <c r="A9" s="98" t="s">
        <v>11</v>
      </c>
      <c r="B9" s="98" t="s">
        <v>12</v>
      </c>
      <c r="C9" s="98" t="s">
        <v>13</v>
      </c>
      <c r="D9" s="98" t="s">
        <v>14</v>
      </c>
      <c r="E9" s="98" t="s">
        <v>15</v>
      </c>
      <c r="F9" s="98" t="s">
        <v>16</v>
      </c>
      <c r="G9" s="142" t="s">
        <v>17</v>
      </c>
      <c r="H9" s="142" t="s">
        <v>18</v>
      </c>
      <c r="I9" s="144" t="s">
        <v>19</v>
      </c>
      <c r="J9" s="149" t="s">
        <v>20</v>
      </c>
      <c r="K9" s="146" t="s">
        <v>21</v>
      </c>
      <c r="L9" s="147"/>
      <c r="M9" s="151"/>
      <c r="N9" s="146" t="s">
        <v>22</v>
      </c>
      <c r="O9" s="147"/>
      <c r="P9" s="147"/>
      <c r="Q9" s="148" t="s">
        <v>23</v>
      </c>
    </row>
    <row r="10" spans="1:17" ht="25.5" customHeight="1">
      <c r="A10" s="98"/>
      <c r="B10" s="98"/>
      <c r="C10" s="98"/>
      <c r="D10" s="98"/>
      <c r="E10" s="99"/>
      <c r="F10" s="99"/>
      <c r="G10" s="143"/>
      <c r="H10" s="143"/>
      <c r="I10" s="145"/>
      <c r="J10" s="150"/>
      <c r="K10" s="6" t="s">
        <v>24</v>
      </c>
      <c r="L10" s="6" t="s">
        <v>25</v>
      </c>
      <c r="M10" s="6" t="s">
        <v>26</v>
      </c>
      <c r="N10" s="6" t="s">
        <v>24</v>
      </c>
      <c r="O10" s="6" t="s">
        <v>25</v>
      </c>
      <c r="P10" s="7" t="s">
        <v>26</v>
      </c>
      <c r="Q10" s="148"/>
    </row>
    <row r="11" spans="1:17">
      <c r="A11" s="8" t="s">
        <v>27</v>
      </c>
      <c r="B11" s="9" t="s">
        <v>28</v>
      </c>
      <c r="C11" s="10"/>
      <c r="D11" s="10"/>
      <c r="E11" s="10"/>
      <c r="F11" s="10"/>
      <c r="G11" s="10"/>
      <c r="H11" s="11"/>
      <c r="I11" s="12">
        <f>SUM(I12:I19)</f>
        <v>30703.776399999995</v>
      </c>
      <c r="J11" s="13">
        <f>SUM(J12:J19)</f>
        <v>39101.259245399997</v>
      </c>
      <c r="K11" s="14"/>
      <c r="L11" s="14"/>
      <c r="M11" s="14"/>
      <c r="N11" s="15">
        <f>SUM(N12:N19)</f>
        <v>0</v>
      </c>
      <c r="O11" s="15">
        <f>SUM(O12:O19)</f>
        <v>30183.160000000003</v>
      </c>
      <c r="P11" s="16">
        <f>SUM(P12:P19)</f>
        <v>30183.160000000003</v>
      </c>
      <c r="Q11" s="15">
        <f>SUM(Q12:Q19)</f>
        <v>8918.0992453999952</v>
      </c>
    </row>
    <row r="12" spans="1:17" ht="25.5" customHeight="1">
      <c r="A12" s="17" t="s">
        <v>29</v>
      </c>
      <c r="B12" s="18" t="s">
        <v>30</v>
      </c>
      <c r="C12" s="17" t="s">
        <v>31</v>
      </c>
      <c r="D12" s="19">
        <v>544.94000000000005</v>
      </c>
      <c r="E12" s="19">
        <v>4.62</v>
      </c>
      <c r="F12" s="19">
        <f>E12+E12*27.35/100</f>
        <v>5.8835700000000006</v>
      </c>
      <c r="G12" s="17" t="s">
        <v>32</v>
      </c>
      <c r="H12" s="20" t="s">
        <v>33</v>
      </c>
      <c r="I12" s="21">
        <f t="shared" ref="I12:I19" si="0">E12*D12</f>
        <v>2517.6228000000001</v>
      </c>
      <c r="J12" s="22">
        <f t="shared" ref="J12:J19" si="1">F12*D12</f>
        <v>3206.1926358000005</v>
      </c>
      <c r="K12" s="14">
        <v>0</v>
      </c>
      <c r="L12" s="14">
        <f>'[1]Memória 01'!E5</f>
        <v>544.94000000000005</v>
      </c>
      <c r="M12" s="14">
        <f t="shared" ref="M12:M74" si="2">K12+L12</f>
        <v>544.94000000000005</v>
      </c>
      <c r="N12" s="14">
        <f>ROUND(K12*F12,2)</f>
        <v>0</v>
      </c>
      <c r="O12" s="14">
        <f>ROUND(L12*F12,2)</f>
        <v>3206.19</v>
      </c>
      <c r="P12" s="23">
        <f>ROUND(M12*F12,2)</f>
        <v>3206.19</v>
      </c>
      <c r="Q12" s="14">
        <f>J12-P12</f>
        <v>2.6358000004620408E-3</v>
      </c>
    </row>
    <row r="13" spans="1:17" ht="25.5" customHeight="1">
      <c r="A13" s="17" t="s">
        <v>34</v>
      </c>
      <c r="B13" s="18" t="s">
        <v>35</v>
      </c>
      <c r="C13" s="17" t="s">
        <v>31</v>
      </c>
      <c r="D13" s="19">
        <v>6</v>
      </c>
      <c r="E13" s="19">
        <v>266.39</v>
      </c>
      <c r="F13" s="19">
        <f t="shared" ref="F13:F74" si="3">E13+E13*27.35/100</f>
        <v>339.24766499999998</v>
      </c>
      <c r="G13" s="24">
        <v>51</v>
      </c>
      <c r="H13" s="20" t="s">
        <v>36</v>
      </c>
      <c r="I13" s="21">
        <f t="shared" si="0"/>
        <v>1598.34</v>
      </c>
      <c r="J13" s="22">
        <f t="shared" si="1"/>
        <v>2035.4859899999999</v>
      </c>
      <c r="K13" s="14">
        <v>0</v>
      </c>
      <c r="L13" s="14">
        <f>'[1]Memória 01'!E6</f>
        <v>6</v>
      </c>
      <c r="M13" s="14">
        <f t="shared" si="2"/>
        <v>6</v>
      </c>
      <c r="N13" s="14">
        <f t="shared" ref="N13:N76" si="4">ROUND(K13*F13,2)</f>
        <v>0</v>
      </c>
      <c r="O13" s="14">
        <f t="shared" ref="O13:O76" si="5">ROUND(L13*F13,2)</f>
        <v>2035.49</v>
      </c>
      <c r="P13" s="23">
        <f t="shared" ref="P13:P76" si="6">ROUND(M13*F13,2)</f>
        <v>2035.49</v>
      </c>
      <c r="Q13" s="14">
        <f t="shared" ref="Q13:Q76" si="7">J13-P13</f>
        <v>-4.0100000001075387E-3</v>
      </c>
    </row>
    <row r="14" spans="1:17" ht="25.5" customHeight="1">
      <c r="A14" s="17" t="s">
        <v>37</v>
      </c>
      <c r="B14" s="25" t="s">
        <v>38</v>
      </c>
      <c r="C14" s="17" t="s">
        <v>31</v>
      </c>
      <c r="D14" s="19">
        <v>193.2</v>
      </c>
      <c r="E14" s="19">
        <v>74.709999999999994</v>
      </c>
      <c r="F14" s="19">
        <f t="shared" si="3"/>
        <v>95.143184999999988</v>
      </c>
      <c r="G14" s="17" t="s">
        <v>39</v>
      </c>
      <c r="H14" s="20" t="s">
        <v>33</v>
      </c>
      <c r="I14" s="21">
        <f t="shared" si="0"/>
        <v>14433.971999999998</v>
      </c>
      <c r="J14" s="22">
        <f t="shared" si="1"/>
        <v>18381.663341999996</v>
      </c>
      <c r="K14" s="14">
        <v>0</v>
      </c>
      <c r="L14" s="14">
        <f>'[1]Memória 01'!E7</f>
        <v>111.30000000000001</v>
      </c>
      <c r="M14" s="14">
        <f t="shared" si="2"/>
        <v>111.30000000000001</v>
      </c>
      <c r="N14" s="14">
        <f t="shared" si="4"/>
        <v>0</v>
      </c>
      <c r="O14" s="14">
        <f t="shared" si="5"/>
        <v>10589.44</v>
      </c>
      <c r="P14" s="23">
        <f t="shared" si="6"/>
        <v>10589.44</v>
      </c>
      <c r="Q14" s="14">
        <f t="shared" si="7"/>
        <v>7792.2233419999957</v>
      </c>
    </row>
    <row r="15" spans="1:17" ht="25.5" customHeight="1">
      <c r="A15" s="17" t="s">
        <v>40</v>
      </c>
      <c r="B15" s="25" t="s">
        <v>41</v>
      </c>
      <c r="C15" s="17" t="s">
        <v>31</v>
      </c>
      <c r="D15" s="19">
        <v>544.94000000000005</v>
      </c>
      <c r="E15" s="19">
        <v>0.14000000000000001</v>
      </c>
      <c r="F15" s="19">
        <f t="shared" si="3"/>
        <v>0.17829</v>
      </c>
      <c r="G15" s="17" t="s">
        <v>42</v>
      </c>
      <c r="H15" s="20" t="s">
        <v>33</v>
      </c>
      <c r="I15" s="21">
        <f t="shared" si="0"/>
        <v>76.291600000000017</v>
      </c>
      <c r="J15" s="22">
        <f t="shared" si="1"/>
        <v>97.15735260000001</v>
      </c>
      <c r="K15" s="14">
        <v>0</v>
      </c>
      <c r="L15" s="14">
        <f>'[1]Memória 01'!E8</f>
        <v>544.94000000000005</v>
      </c>
      <c r="M15" s="14">
        <f t="shared" si="2"/>
        <v>544.94000000000005</v>
      </c>
      <c r="N15" s="14">
        <f t="shared" si="4"/>
        <v>0</v>
      </c>
      <c r="O15" s="14">
        <f t="shared" si="5"/>
        <v>97.16</v>
      </c>
      <c r="P15" s="23">
        <f t="shared" si="6"/>
        <v>97.16</v>
      </c>
      <c r="Q15" s="14">
        <f t="shared" si="7"/>
        <v>-2.6473999999865327E-3</v>
      </c>
    </row>
    <row r="16" spans="1:17" ht="25.5" customHeight="1">
      <c r="A16" s="17" t="s">
        <v>43</v>
      </c>
      <c r="B16" s="26" t="s">
        <v>44</v>
      </c>
      <c r="C16" s="17" t="s">
        <v>45</v>
      </c>
      <c r="D16" s="19">
        <v>1</v>
      </c>
      <c r="E16" s="27">
        <v>9925.42</v>
      </c>
      <c r="F16" s="19">
        <f t="shared" si="3"/>
        <v>12640.022370000001</v>
      </c>
      <c r="G16" s="24">
        <v>56</v>
      </c>
      <c r="H16" s="20" t="s">
        <v>36</v>
      </c>
      <c r="I16" s="21">
        <f t="shared" si="0"/>
        <v>9925.42</v>
      </c>
      <c r="J16" s="22">
        <f t="shared" si="1"/>
        <v>12640.022370000001</v>
      </c>
      <c r="K16" s="14">
        <v>0</v>
      </c>
      <c r="L16" s="14">
        <f>'[1]Memória 01'!E9</f>
        <v>1</v>
      </c>
      <c r="M16" s="14">
        <f t="shared" si="2"/>
        <v>1</v>
      </c>
      <c r="N16" s="14">
        <f t="shared" si="4"/>
        <v>0</v>
      </c>
      <c r="O16" s="14">
        <f t="shared" si="5"/>
        <v>12640.02</v>
      </c>
      <c r="P16" s="23">
        <f t="shared" si="6"/>
        <v>12640.02</v>
      </c>
      <c r="Q16" s="14">
        <f t="shared" si="7"/>
        <v>2.3700000001554145E-3</v>
      </c>
    </row>
    <row r="17" spans="1:17" ht="25.5" customHeight="1">
      <c r="A17" s="17" t="s">
        <v>46</v>
      </c>
      <c r="B17" s="18" t="s">
        <v>47</v>
      </c>
      <c r="C17" s="17" t="s">
        <v>45</v>
      </c>
      <c r="D17" s="19">
        <v>1</v>
      </c>
      <c r="E17" s="19">
        <v>719.28</v>
      </c>
      <c r="F17" s="19">
        <f t="shared" si="3"/>
        <v>916.00307999999995</v>
      </c>
      <c r="G17" s="17" t="s">
        <v>48</v>
      </c>
      <c r="H17" s="20" t="s">
        <v>33</v>
      </c>
      <c r="I17" s="21">
        <f t="shared" si="0"/>
        <v>719.28</v>
      </c>
      <c r="J17" s="22">
        <f t="shared" si="1"/>
        <v>916.00307999999995</v>
      </c>
      <c r="K17" s="14">
        <v>0</v>
      </c>
      <c r="L17" s="14">
        <f>'[1]Memória 01'!E10</f>
        <v>0</v>
      </c>
      <c r="M17" s="14">
        <f t="shared" si="2"/>
        <v>0</v>
      </c>
      <c r="N17" s="14">
        <f t="shared" si="4"/>
        <v>0</v>
      </c>
      <c r="O17" s="14">
        <f t="shared" si="5"/>
        <v>0</v>
      </c>
      <c r="P17" s="23">
        <f t="shared" si="6"/>
        <v>0</v>
      </c>
      <c r="Q17" s="14">
        <f t="shared" si="7"/>
        <v>916.00307999999995</v>
      </c>
    </row>
    <row r="18" spans="1:17" ht="25.5" customHeight="1">
      <c r="A18" s="17" t="s">
        <v>49</v>
      </c>
      <c r="B18" s="18" t="s">
        <v>50</v>
      </c>
      <c r="C18" s="17" t="s">
        <v>45</v>
      </c>
      <c r="D18" s="19">
        <v>1</v>
      </c>
      <c r="E18" s="19">
        <v>164.8</v>
      </c>
      <c r="F18" s="19">
        <f t="shared" si="3"/>
        <v>209.87280000000001</v>
      </c>
      <c r="G18" s="17" t="s">
        <v>51</v>
      </c>
      <c r="H18" s="20" t="s">
        <v>33</v>
      </c>
      <c r="I18" s="21">
        <f t="shared" si="0"/>
        <v>164.8</v>
      </c>
      <c r="J18" s="22">
        <f t="shared" si="1"/>
        <v>209.87280000000001</v>
      </c>
      <c r="K18" s="14">
        <v>0</v>
      </c>
      <c r="L18" s="14">
        <f>'[1]Memória 01'!E11</f>
        <v>0</v>
      </c>
      <c r="M18" s="14">
        <f t="shared" si="2"/>
        <v>0</v>
      </c>
      <c r="N18" s="14">
        <f t="shared" si="4"/>
        <v>0</v>
      </c>
      <c r="O18" s="14">
        <f t="shared" si="5"/>
        <v>0</v>
      </c>
      <c r="P18" s="23">
        <f t="shared" si="6"/>
        <v>0</v>
      </c>
      <c r="Q18" s="14">
        <f t="shared" si="7"/>
        <v>209.87280000000001</v>
      </c>
    </row>
    <row r="19" spans="1:17" ht="25.5" customHeight="1">
      <c r="A19" s="17" t="s">
        <v>52</v>
      </c>
      <c r="B19" s="18" t="s">
        <v>53</v>
      </c>
      <c r="C19" s="17" t="s">
        <v>45</v>
      </c>
      <c r="D19" s="19">
        <v>1</v>
      </c>
      <c r="E19" s="27">
        <v>1268.05</v>
      </c>
      <c r="F19" s="19">
        <f t="shared" si="3"/>
        <v>1614.8616750000001</v>
      </c>
      <c r="G19" s="17" t="s">
        <v>54</v>
      </c>
      <c r="H19" s="20" t="s">
        <v>33</v>
      </c>
      <c r="I19" s="21">
        <f t="shared" si="0"/>
        <v>1268.05</v>
      </c>
      <c r="J19" s="22">
        <f t="shared" si="1"/>
        <v>1614.8616750000001</v>
      </c>
      <c r="K19" s="14">
        <v>0</v>
      </c>
      <c r="L19" s="14">
        <f>'[1]Memória 01'!E12</f>
        <v>1</v>
      </c>
      <c r="M19" s="14">
        <f t="shared" si="2"/>
        <v>1</v>
      </c>
      <c r="N19" s="14">
        <f t="shared" si="4"/>
        <v>0</v>
      </c>
      <c r="O19" s="14">
        <f t="shared" si="5"/>
        <v>1614.86</v>
      </c>
      <c r="P19" s="23">
        <f t="shared" si="6"/>
        <v>1614.86</v>
      </c>
      <c r="Q19" s="14">
        <f t="shared" si="7"/>
        <v>1.6750000002048182E-3</v>
      </c>
    </row>
    <row r="20" spans="1:17" ht="14.25" customHeight="1">
      <c r="A20" s="28" t="s">
        <v>55</v>
      </c>
      <c r="B20" s="139" t="s">
        <v>56</v>
      </c>
      <c r="C20" s="140"/>
      <c r="D20" s="140"/>
      <c r="E20" s="140"/>
      <c r="F20" s="140"/>
      <c r="G20" s="141"/>
      <c r="H20" s="29"/>
      <c r="I20" s="30">
        <f>SUM(I21:I36)</f>
        <v>48393.369299999998</v>
      </c>
      <c r="J20" s="31">
        <f>SUM(J21:J36)</f>
        <v>61628.955803549994</v>
      </c>
      <c r="K20" s="14">
        <v>0</v>
      </c>
      <c r="L20" s="14">
        <f>'[1]Memória 01'!E13</f>
        <v>0</v>
      </c>
      <c r="M20" s="31"/>
      <c r="N20" s="31">
        <f t="shared" ref="N20:Q20" si="8">SUM(N21:N36)</f>
        <v>0</v>
      </c>
      <c r="O20" s="31">
        <f t="shared" si="8"/>
        <v>52910.75</v>
      </c>
      <c r="P20" s="31">
        <f t="shared" si="8"/>
        <v>52910.75</v>
      </c>
      <c r="Q20" s="32">
        <f t="shared" si="8"/>
        <v>8718.2058035499995</v>
      </c>
    </row>
    <row r="21" spans="1:17" ht="24">
      <c r="A21" s="17" t="s">
        <v>57</v>
      </c>
      <c r="B21" s="18" t="s">
        <v>58</v>
      </c>
      <c r="C21" s="17" t="s">
        <v>59</v>
      </c>
      <c r="D21" s="19">
        <v>44.18</v>
      </c>
      <c r="E21" s="19">
        <v>44.11</v>
      </c>
      <c r="F21" s="19">
        <f t="shared" si="3"/>
        <v>56.174084999999998</v>
      </c>
      <c r="G21" s="33">
        <v>93358</v>
      </c>
      <c r="H21" s="25" t="s">
        <v>60</v>
      </c>
      <c r="I21" s="21">
        <f t="shared" ref="I21:I36" si="9">E21*D21</f>
        <v>1948.7798</v>
      </c>
      <c r="J21" s="22">
        <f t="shared" ref="J21:J36" si="10">D21*F21</f>
        <v>2481.7710753000001</v>
      </c>
      <c r="K21" s="14">
        <v>0</v>
      </c>
      <c r="L21" s="14">
        <f>'[1]Memória 01'!E14</f>
        <v>44.18</v>
      </c>
      <c r="M21" s="14">
        <f t="shared" si="2"/>
        <v>44.18</v>
      </c>
      <c r="N21" s="14">
        <f t="shared" si="4"/>
        <v>0</v>
      </c>
      <c r="O21" s="14">
        <f t="shared" si="5"/>
        <v>2481.77</v>
      </c>
      <c r="P21" s="23">
        <f t="shared" si="6"/>
        <v>2481.77</v>
      </c>
      <c r="Q21" s="14">
        <f t="shared" si="7"/>
        <v>1.0753000001386681E-3</v>
      </c>
    </row>
    <row r="22" spans="1:17" ht="25.5" customHeight="1">
      <c r="A22" s="17" t="s">
        <v>61</v>
      </c>
      <c r="B22" s="25" t="s">
        <v>62</v>
      </c>
      <c r="C22" s="17" t="s">
        <v>59</v>
      </c>
      <c r="D22" s="19">
        <v>26.98</v>
      </c>
      <c r="E22" s="19">
        <v>16.12</v>
      </c>
      <c r="F22" s="19">
        <f t="shared" si="3"/>
        <v>20.528820000000003</v>
      </c>
      <c r="G22" s="33">
        <v>93382</v>
      </c>
      <c r="H22" s="25" t="s">
        <v>60</v>
      </c>
      <c r="I22" s="21">
        <f t="shared" si="9"/>
        <v>434.91760000000005</v>
      </c>
      <c r="J22" s="22">
        <f t="shared" si="10"/>
        <v>553.86756360000004</v>
      </c>
      <c r="K22" s="14">
        <v>0</v>
      </c>
      <c r="L22" s="14">
        <f>'[1]Memória 01'!E15</f>
        <v>0</v>
      </c>
      <c r="M22" s="14">
        <f t="shared" si="2"/>
        <v>0</v>
      </c>
      <c r="N22" s="14">
        <f t="shared" si="4"/>
        <v>0</v>
      </c>
      <c r="O22" s="14">
        <f t="shared" si="5"/>
        <v>0</v>
      </c>
      <c r="P22" s="23">
        <f t="shared" si="6"/>
        <v>0</v>
      </c>
      <c r="Q22" s="14">
        <f t="shared" si="7"/>
        <v>553.86756360000004</v>
      </c>
    </row>
    <row r="23" spans="1:17" ht="25.5" customHeight="1">
      <c r="A23" s="17" t="s">
        <v>63</v>
      </c>
      <c r="B23" s="25" t="s">
        <v>64</v>
      </c>
      <c r="C23" s="17" t="s">
        <v>31</v>
      </c>
      <c r="D23" s="19">
        <v>45.17</v>
      </c>
      <c r="E23" s="19">
        <v>17.05</v>
      </c>
      <c r="F23" s="19">
        <f t="shared" si="3"/>
        <v>21.713175</v>
      </c>
      <c r="G23" s="33">
        <v>95241</v>
      </c>
      <c r="H23" s="25" t="s">
        <v>60</v>
      </c>
      <c r="I23" s="21">
        <f t="shared" si="9"/>
        <v>770.14850000000001</v>
      </c>
      <c r="J23" s="22">
        <f t="shared" si="10"/>
        <v>980.78411475000007</v>
      </c>
      <c r="K23" s="14">
        <v>0</v>
      </c>
      <c r="L23" s="14">
        <f>'[1]Memória 01'!E16</f>
        <v>45.17</v>
      </c>
      <c r="M23" s="14">
        <f t="shared" si="2"/>
        <v>45.17</v>
      </c>
      <c r="N23" s="14">
        <f t="shared" si="4"/>
        <v>0</v>
      </c>
      <c r="O23" s="14">
        <f t="shared" si="5"/>
        <v>980.78</v>
      </c>
      <c r="P23" s="23">
        <f t="shared" si="6"/>
        <v>980.78</v>
      </c>
      <c r="Q23" s="14">
        <f t="shared" si="7"/>
        <v>4.1147500000988657E-3</v>
      </c>
    </row>
    <row r="24" spans="1:17" ht="25.5" customHeight="1">
      <c r="A24" s="17" t="s">
        <v>65</v>
      </c>
      <c r="B24" s="25" t="s">
        <v>66</v>
      </c>
      <c r="C24" s="17" t="s">
        <v>59</v>
      </c>
      <c r="D24" s="19">
        <v>10.8</v>
      </c>
      <c r="E24" s="19">
        <v>384.31</v>
      </c>
      <c r="F24" s="19">
        <f t="shared" si="3"/>
        <v>489.41878500000001</v>
      </c>
      <c r="G24" s="17" t="s">
        <v>67</v>
      </c>
      <c r="H24" s="20" t="s">
        <v>33</v>
      </c>
      <c r="I24" s="21">
        <f t="shared" si="9"/>
        <v>4150.5480000000007</v>
      </c>
      <c r="J24" s="22">
        <f t="shared" si="10"/>
        <v>5285.7228780000005</v>
      </c>
      <c r="K24" s="14">
        <v>0</v>
      </c>
      <c r="L24" s="14">
        <f>'[1]Memória 01'!E17</f>
        <v>8.6</v>
      </c>
      <c r="M24" s="14">
        <f t="shared" si="2"/>
        <v>8.6</v>
      </c>
      <c r="N24" s="14">
        <f t="shared" si="4"/>
        <v>0</v>
      </c>
      <c r="O24" s="14">
        <f t="shared" si="5"/>
        <v>4209</v>
      </c>
      <c r="P24" s="23">
        <f t="shared" si="6"/>
        <v>4209</v>
      </c>
      <c r="Q24" s="14">
        <f t="shared" si="7"/>
        <v>1076.7228780000005</v>
      </c>
    </row>
    <row r="25" spans="1:17" ht="25.5" customHeight="1">
      <c r="A25" s="17" t="s">
        <v>68</v>
      </c>
      <c r="B25" s="25" t="s">
        <v>69</v>
      </c>
      <c r="C25" s="17" t="s">
        <v>31</v>
      </c>
      <c r="D25" s="19">
        <v>260.39</v>
      </c>
      <c r="E25" s="19">
        <v>43.96</v>
      </c>
      <c r="F25" s="19">
        <f t="shared" si="3"/>
        <v>55.983060000000002</v>
      </c>
      <c r="G25" s="24">
        <v>88</v>
      </c>
      <c r="H25" s="20" t="s">
        <v>36</v>
      </c>
      <c r="I25" s="21">
        <f t="shared" si="9"/>
        <v>11446.7444</v>
      </c>
      <c r="J25" s="22">
        <f t="shared" si="10"/>
        <v>14577.428993399999</v>
      </c>
      <c r="K25" s="14">
        <v>0</v>
      </c>
      <c r="L25" s="14">
        <f>'[1]Memória 01'!E18</f>
        <v>238.9</v>
      </c>
      <c r="M25" s="14">
        <f t="shared" si="2"/>
        <v>238.9</v>
      </c>
      <c r="N25" s="14">
        <f t="shared" si="4"/>
        <v>0</v>
      </c>
      <c r="O25" s="14">
        <f t="shared" si="5"/>
        <v>13374.35</v>
      </c>
      <c r="P25" s="23">
        <f t="shared" si="6"/>
        <v>13374.35</v>
      </c>
      <c r="Q25" s="14">
        <f t="shared" si="7"/>
        <v>1203.0789933999986</v>
      </c>
    </row>
    <row r="26" spans="1:17" ht="25.5" customHeight="1">
      <c r="A26" s="17" t="s">
        <v>70</v>
      </c>
      <c r="B26" s="25" t="s">
        <v>71</v>
      </c>
      <c r="C26" s="17" t="s">
        <v>72</v>
      </c>
      <c r="D26" s="19">
        <v>195.8</v>
      </c>
      <c r="E26" s="19">
        <v>13.67</v>
      </c>
      <c r="F26" s="19">
        <f t="shared" si="3"/>
        <v>17.408745</v>
      </c>
      <c r="G26" s="33">
        <v>96543</v>
      </c>
      <c r="H26" s="25" t="s">
        <v>60</v>
      </c>
      <c r="I26" s="21">
        <f t="shared" si="9"/>
        <v>2676.5860000000002</v>
      </c>
      <c r="J26" s="22">
        <f t="shared" si="10"/>
        <v>3408.6322709999999</v>
      </c>
      <c r="K26" s="14">
        <v>0</v>
      </c>
      <c r="L26" s="14">
        <f>'[1]Memória 01'!E19</f>
        <v>188.8</v>
      </c>
      <c r="M26" s="14">
        <f t="shared" si="2"/>
        <v>188.8</v>
      </c>
      <c r="N26" s="14">
        <f t="shared" si="4"/>
        <v>0</v>
      </c>
      <c r="O26" s="14">
        <f t="shared" si="5"/>
        <v>3286.77</v>
      </c>
      <c r="P26" s="23">
        <f t="shared" si="6"/>
        <v>3286.77</v>
      </c>
      <c r="Q26" s="14">
        <f t="shared" si="7"/>
        <v>121.86227099999996</v>
      </c>
    </row>
    <row r="27" spans="1:17" ht="25.5" customHeight="1">
      <c r="A27" s="17" t="s">
        <v>73</v>
      </c>
      <c r="B27" s="25" t="s">
        <v>74</v>
      </c>
      <c r="C27" s="17" t="s">
        <v>72</v>
      </c>
      <c r="D27" s="19">
        <v>142.6</v>
      </c>
      <c r="E27" s="19">
        <v>13.24</v>
      </c>
      <c r="F27" s="19">
        <f t="shared" si="3"/>
        <v>16.861139999999999</v>
      </c>
      <c r="G27" s="33">
        <v>96544</v>
      </c>
      <c r="H27" s="25" t="s">
        <v>60</v>
      </c>
      <c r="I27" s="21">
        <f t="shared" si="9"/>
        <v>1888.0239999999999</v>
      </c>
      <c r="J27" s="22">
        <f t="shared" si="10"/>
        <v>2404.3985639999996</v>
      </c>
      <c r="K27" s="14">
        <v>0</v>
      </c>
      <c r="L27" s="14">
        <f>'[1]Memória 01'!E20</f>
        <v>126.2</v>
      </c>
      <c r="M27" s="14">
        <f t="shared" si="2"/>
        <v>126.2</v>
      </c>
      <c r="N27" s="14">
        <f t="shared" si="4"/>
        <v>0</v>
      </c>
      <c r="O27" s="14">
        <f t="shared" si="5"/>
        <v>2127.88</v>
      </c>
      <c r="P27" s="23">
        <f t="shared" si="6"/>
        <v>2127.88</v>
      </c>
      <c r="Q27" s="14">
        <f t="shared" si="7"/>
        <v>276.51856399999951</v>
      </c>
    </row>
    <row r="28" spans="1:17" ht="25.5" customHeight="1">
      <c r="A28" s="17" t="s">
        <v>75</v>
      </c>
      <c r="B28" s="25" t="s">
        <v>76</v>
      </c>
      <c r="C28" s="17" t="s">
        <v>72</v>
      </c>
      <c r="D28" s="19">
        <v>499.8</v>
      </c>
      <c r="E28" s="19">
        <v>12.66</v>
      </c>
      <c r="F28" s="19">
        <f t="shared" si="3"/>
        <v>16.122510000000002</v>
      </c>
      <c r="G28" s="33">
        <v>96545</v>
      </c>
      <c r="H28" s="25" t="s">
        <v>60</v>
      </c>
      <c r="I28" s="21">
        <f t="shared" si="9"/>
        <v>6327.4679999999998</v>
      </c>
      <c r="J28" s="22">
        <f t="shared" si="10"/>
        <v>8058.030498000001</v>
      </c>
      <c r="K28" s="14">
        <v>0</v>
      </c>
      <c r="L28" s="14">
        <f>'[1]Memória 01'!E21</f>
        <v>499.79999999999995</v>
      </c>
      <c r="M28" s="14">
        <f t="shared" si="2"/>
        <v>499.79999999999995</v>
      </c>
      <c r="N28" s="14">
        <f t="shared" si="4"/>
        <v>0</v>
      </c>
      <c r="O28" s="14">
        <f t="shared" si="5"/>
        <v>8058.03</v>
      </c>
      <c r="P28" s="23">
        <f t="shared" si="6"/>
        <v>8058.03</v>
      </c>
      <c r="Q28" s="14">
        <f t="shared" si="7"/>
        <v>4.980000012437813E-4</v>
      </c>
    </row>
    <row r="29" spans="1:17" ht="25.5" customHeight="1">
      <c r="A29" s="17" t="s">
        <v>77</v>
      </c>
      <c r="B29" s="25" t="s">
        <v>78</v>
      </c>
      <c r="C29" s="17" t="s">
        <v>72</v>
      </c>
      <c r="D29" s="19">
        <v>452.7</v>
      </c>
      <c r="E29" s="19">
        <v>11.43</v>
      </c>
      <c r="F29" s="19">
        <f t="shared" si="3"/>
        <v>14.556104999999999</v>
      </c>
      <c r="G29" s="33">
        <v>96546</v>
      </c>
      <c r="H29" s="25" t="s">
        <v>60</v>
      </c>
      <c r="I29" s="21">
        <f t="shared" si="9"/>
        <v>5174.3609999999999</v>
      </c>
      <c r="J29" s="22">
        <f t="shared" si="10"/>
        <v>6589.5487334999989</v>
      </c>
      <c r="K29" s="14">
        <v>0</v>
      </c>
      <c r="L29" s="14">
        <f>'[1]Memória 01'!E22</f>
        <v>319.3</v>
      </c>
      <c r="M29" s="14">
        <f t="shared" si="2"/>
        <v>319.3</v>
      </c>
      <c r="N29" s="14">
        <f t="shared" si="4"/>
        <v>0</v>
      </c>
      <c r="O29" s="14">
        <f t="shared" si="5"/>
        <v>4647.76</v>
      </c>
      <c r="P29" s="23">
        <f t="shared" si="6"/>
        <v>4647.76</v>
      </c>
      <c r="Q29" s="14">
        <f t="shared" si="7"/>
        <v>1941.7887334999987</v>
      </c>
    </row>
    <row r="30" spans="1:17" ht="25.5" customHeight="1">
      <c r="A30" s="17" t="s">
        <v>79</v>
      </c>
      <c r="B30" s="25" t="s">
        <v>80</v>
      </c>
      <c r="C30" s="17" t="s">
        <v>72</v>
      </c>
      <c r="D30" s="19">
        <v>17.5</v>
      </c>
      <c r="E30" s="19">
        <v>9.73</v>
      </c>
      <c r="F30" s="19">
        <f t="shared" si="3"/>
        <v>12.391155000000001</v>
      </c>
      <c r="G30" s="33">
        <v>96547</v>
      </c>
      <c r="H30" s="25" t="s">
        <v>60</v>
      </c>
      <c r="I30" s="21">
        <f t="shared" si="9"/>
        <v>170.27500000000001</v>
      </c>
      <c r="J30" s="22">
        <f t="shared" si="10"/>
        <v>216.84521250000003</v>
      </c>
      <c r="K30" s="14">
        <v>0</v>
      </c>
      <c r="L30" s="14">
        <f>'[1]Memória 01'!E23</f>
        <v>17.5</v>
      </c>
      <c r="M30" s="14">
        <f t="shared" si="2"/>
        <v>17.5</v>
      </c>
      <c r="N30" s="14">
        <f t="shared" si="4"/>
        <v>0</v>
      </c>
      <c r="O30" s="14">
        <f t="shared" si="5"/>
        <v>216.85</v>
      </c>
      <c r="P30" s="23">
        <f t="shared" si="6"/>
        <v>216.85</v>
      </c>
      <c r="Q30" s="14">
        <f t="shared" si="7"/>
        <v>-4.7874999999635293E-3</v>
      </c>
    </row>
    <row r="31" spans="1:17" ht="25.5" customHeight="1">
      <c r="A31" s="17" t="s">
        <v>81</v>
      </c>
      <c r="B31" s="25" t="s">
        <v>82</v>
      </c>
      <c r="C31" s="17" t="s">
        <v>72</v>
      </c>
      <c r="D31" s="19">
        <v>10.1</v>
      </c>
      <c r="E31" s="19">
        <v>9.33</v>
      </c>
      <c r="F31" s="19">
        <f t="shared" si="3"/>
        <v>11.881755</v>
      </c>
      <c r="G31" s="33">
        <v>96548</v>
      </c>
      <c r="H31" s="25" t="s">
        <v>60</v>
      </c>
      <c r="I31" s="21">
        <f t="shared" si="9"/>
        <v>94.233000000000004</v>
      </c>
      <c r="J31" s="22">
        <f t="shared" si="10"/>
        <v>120.0057255</v>
      </c>
      <c r="K31" s="14">
        <v>0</v>
      </c>
      <c r="L31" s="14">
        <f>'[1]Memória 01'!E24</f>
        <v>10.1</v>
      </c>
      <c r="M31" s="14">
        <f t="shared" si="2"/>
        <v>10.1</v>
      </c>
      <c r="N31" s="14">
        <f t="shared" si="4"/>
        <v>0</v>
      </c>
      <c r="O31" s="14">
        <f t="shared" si="5"/>
        <v>120.01</v>
      </c>
      <c r="P31" s="23">
        <f t="shared" si="6"/>
        <v>120.01</v>
      </c>
      <c r="Q31" s="14">
        <f t="shared" si="7"/>
        <v>-4.2745000000081745E-3</v>
      </c>
    </row>
    <row r="32" spans="1:17" ht="34.35" customHeight="1">
      <c r="A32" s="34" t="s">
        <v>83</v>
      </c>
      <c r="B32" s="18" t="s">
        <v>84</v>
      </c>
      <c r="C32" s="34" t="s">
        <v>59</v>
      </c>
      <c r="D32" s="35">
        <v>25.52</v>
      </c>
      <c r="E32" s="35">
        <v>292.66000000000003</v>
      </c>
      <c r="F32" s="19">
        <f t="shared" si="3"/>
        <v>372.70251000000002</v>
      </c>
      <c r="G32" s="36">
        <v>94966</v>
      </c>
      <c r="H32" s="18" t="s">
        <v>85</v>
      </c>
      <c r="I32" s="21">
        <f t="shared" si="9"/>
        <v>7468.6832000000004</v>
      </c>
      <c r="J32" s="22">
        <f t="shared" si="10"/>
        <v>9511.3680552000005</v>
      </c>
      <c r="K32" s="14">
        <v>0</v>
      </c>
      <c r="L32" s="14">
        <f>'[1]Memória 01'!E25</f>
        <v>21.98</v>
      </c>
      <c r="M32" s="14">
        <f t="shared" si="2"/>
        <v>21.98</v>
      </c>
      <c r="N32" s="14">
        <f t="shared" si="4"/>
        <v>0</v>
      </c>
      <c r="O32" s="14">
        <f t="shared" si="5"/>
        <v>8192</v>
      </c>
      <c r="P32" s="23">
        <f t="shared" si="6"/>
        <v>8192</v>
      </c>
      <c r="Q32" s="14">
        <f t="shared" si="7"/>
        <v>1319.3680552000005</v>
      </c>
    </row>
    <row r="33" spans="1:17" ht="25.5" customHeight="1">
      <c r="A33" s="17" t="s">
        <v>86</v>
      </c>
      <c r="B33" s="25" t="s">
        <v>87</v>
      </c>
      <c r="C33" s="17" t="s">
        <v>59</v>
      </c>
      <c r="D33" s="19">
        <v>25.52</v>
      </c>
      <c r="E33" s="19">
        <v>114.64</v>
      </c>
      <c r="F33" s="19">
        <f t="shared" si="3"/>
        <v>145.99404000000001</v>
      </c>
      <c r="G33" s="33">
        <v>92873</v>
      </c>
      <c r="H33" s="25" t="s">
        <v>60</v>
      </c>
      <c r="I33" s="21">
        <f t="shared" si="9"/>
        <v>2925.6127999999999</v>
      </c>
      <c r="J33" s="22">
        <f t="shared" si="10"/>
        <v>3725.7679008000005</v>
      </c>
      <c r="K33" s="14">
        <v>0</v>
      </c>
      <c r="L33" s="14">
        <f>'[1]Memória 01'!E26</f>
        <v>21.98</v>
      </c>
      <c r="M33" s="14">
        <f t="shared" si="2"/>
        <v>21.98</v>
      </c>
      <c r="N33" s="14">
        <f t="shared" si="4"/>
        <v>0</v>
      </c>
      <c r="O33" s="14">
        <f t="shared" si="5"/>
        <v>3208.95</v>
      </c>
      <c r="P33" s="23">
        <f t="shared" si="6"/>
        <v>3208.95</v>
      </c>
      <c r="Q33" s="14">
        <f t="shared" si="7"/>
        <v>516.81790080000064</v>
      </c>
    </row>
    <row r="34" spans="1:17" ht="34.35" customHeight="1">
      <c r="A34" s="34" t="s">
        <v>88</v>
      </c>
      <c r="B34" s="25" t="s">
        <v>89</v>
      </c>
      <c r="C34" s="34" t="s">
        <v>31</v>
      </c>
      <c r="D34" s="35">
        <v>108</v>
      </c>
      <c r="E34" s="35">
        <v>14.66</v>
      </c>
      <c r="F34" s="19">
        <f t="shared" si="3"/>
        <v>18.669510000000002</v>
      </c>
      <c r="G34" s="36">
        <v>4953</v>
      </c>
      <c r="H34" s="18" t="s">
        <v>90</v>
      </c>
      <c r="I34" s="21">
        <f t="shared" si="9"/>
        <v>1583.28</v>
      </c>
      <c r="J34" s="22">
        <f t="shared" si="10"/>
        <v>2016.3070800000003</v>
      </c>
      <c r="K34" s="14">
        <v>0</v>
      </c>
      <c r="L34" s="14">
        <f>'[1]Memória 01'!E27</f>
        <v>107.48</v>
      </c>
      <c r="M34" s="14">
        <f t="shared" si="2"/>
        <v>107.48</v>
      </c>
      <c r="N34" s="14">
        <f t="shared" si="4"/>
        <v>0</v>
      </c>
      <c r="O34" s="14">
        <f t="shared" si="5"/>
        <v>2006.6</v>
      </c>
      <c r="P34" s="23">
        <f t="shared" si="6"/>
        <v>2006.6</v>
      </c>
      <c r="Q34" s="14">
        <f t="shared" si="7"/>
        <v>9.7070800000003601</v>
      </c>
    </row>
    <row r="35" spans="1:17" ht="34.35" customHeight="1">
      <c r="A35" s="34" t="s">
        <v>91</v>
      </c>
      <c r="B35" s="25" t="s">
        <v>92</v>
      </c>
      <c r="C35" s="34" t="s">
        <v>31</v>
      </c>
      <c r="D35" s="35">
        <v>25.62</v>
      </c>
      <c r="E35" s="35">
        <v>23.4</v>
      </c>
      <c r="F35" s="19">
        <f t="shared" si="3"/>
        <v>29.799899999999997</v>
      </c>
      <c r="G35" s="36">
        <v>98561</v>
      </c>
      <c r="H35" s="18" t="s">
        <v>85</v>
      </c>
      <c r="I35" s="21">
        <f t="shared" si="9"/>
        <v>599.50800000000004</v>
      </c>
      <c r="J35" s="22">
        <f t="shared" si="10"/>
        <v>763.47343799999999</v>
      </c>
      <c r="K35" s="14">
        <v>0</v>
      </c>
      <c r="L35" s="14">
        <f>'[1]Memória 01'!E28</f>
        <v>0</v>
      </c>
      <c r="M35" s="14">
        <f t="shared" si="2"/>
        <v>0</v>
      </c>
      <c r="N35" s="14">
        <f t="shared" si="4"/>
        <v>0</v>
      </c>
      <c r="O35" s="14">
        <f t="shared" si="5"/>
        <v>0</v>
      </c>
      <c r="P35" s="23">
        <f t="shared" si="6"/>
        <v>0</v>
      </c>
      <c r="Q35" s="14">
        <f t="shared" si="7"/>
        <v>763.47343799999999</v>
      </c>
    </row>
    <row r="36" spans="1:17" ht="25.5" customHeight="1">
      <c r="A36" s="17" t="s">
        <v>93</v>
      </c>
      <c r="B36" s="25" t="s">
        <v>94</v>
      </c>
      <c r="C36" s="17" t="s">
        <v>45</v>
      </c>
      <c r="D36" s="19">
        <v>10</v>
      </c>
      <c r="E36" s="19">
        <v>73.42</v>
      </c>
      <c r="F36" s="19">
        <f t="shared" si="3"/>
        <v>93.500370000000004</v>
      </c>
      <c r="G36" s="17" t="s">
        <v>95</v>
      </c>
      <c r="H36" s="20" t="s">
        <v>33</v>
      </c>
      <c r="I36" s="21">
        <f t="shared" si="9"/>
        <v>734.2</v>
      </c>
      <c r="J36" s="22">
        <f t="shared" si="10"/>
        <v>935.00369999999998</v>
      </c>
      <c r="K36" s="14">
        <v>0</v>
      </c>
      <c r="L36" s="14">
        <f>'[1]Memória 01'!E29</f>
        <v>0</v>
      </c>
      <c r="M36" s="14">
        <f t="shared" si="2"/>
        <v>0</v>
      </c>
      <c r="N36" s="14">
        <f t="shared" si="4"/>
        <v>0</v>
      </c>
      <c r="O36" s="14">
        <f t="shared" si="5"/>
        <v>0</v>
      </c>
      <c r="P36" s="23">
        <f t="shared" si="6"/>
        <v>0</v>
      </c>
      <c r="Q36" s="14">
        <f t="shared" si="7"/>
        <v>935.00369999999998</v>
      </c>
    </row>
    <row r="37" spans="1:17" ht="12.75" customHeight="1">
      <c r="A37" s="28" t="s">
        <v>96</v>
      </c>
      <c r="B37" s="139" t="s">
        <v>97</v>
      </c>
      <c r="C37" s="140"/>
      <c r="D37" s="140"/>
      <c r="E37" s="140"/>
      <c r="F37" s="140"/>
      <c r="G37" s="141"/>
      <c r="H37" s="37"/>
      <c r="I37" s="30">
        <f>SUM(I38:I49)</f>
        <v>120481.71239999999</v>
      </c>
      <c r="J37" s="31">
        <f>SUM(J38:J49)</f>
        <v>153433.46074140002</v>
      </c>
      <c r="K37" s="31"/>
      <c r="L37" s="14">
        <f>'[1]Memória 01'!E30</f>
        <v>0</v>
      </c>
      <c r="M37" s="31"/>
      <c r="N37" s="31">
        <f t="shared" ref="N37:Q37" si="11">SUM(N38:N49)</f>
        <v>0</v>
      </c>
      <c r="O37" s="31">
        <f t="shared" si="11"/>
        <v>0</v>
      </c>
      <c r="P37" s="31">
        <f t="shared" si="11"/>
        <v>0</v>
      </c>
      <c r="Q37" s="31">
        <f t="shared" si="11"/>
        <v>153433.46074140002</v>
      </c>
    </row>
    <row r="38" spans="1:17" ht="45.75" customHeight="1">
      <c r="A38" s="34" t="s">
        <v>98</v>
      </c>
      <c r="B38" s="25" t="s">
        <v>99</v>
      </c>
      <c r="C38" s="34" t="s">
        <v>72</v>
      </c>
      <c r="D38" s="35">
        <v>872.7</v>
      </c>
      <c r="E38" s="35">
        <v>13.7</v>
      </c>
      <c r="F38" s="19">
        <f t="shared" si="3"/>
        <v>17.446950000000001</v>
      </c>
      <c r="G38" s="36">
        <v>92775</v>
      </c>
      <c r="H38" s="18" t="s">
        <v>85</v>
      </c>
      <c r="I38" s="38">
        <f>E38*D38</f>
        <v>11955.99</v>
      </c>
      <c r="J38" s="39">
        <f>F38*D38</f>
        <v>15225.953265000002</v>
      </c>
      <c r="K38" s="14">
        <v>0</v>
      </c>
      <c r="L38" s="14">
        <f>'[1]Memória 01'!E31</f>
        <v>0</v>
      </c>
      <c r="M38" s="14">
        <f t="shared" si="2"/>
        <v>0</v>
      </c>
      <c r="N38" s="14">
        <f t="shared" si="4"/>
        <v>0</v>
      </c>
      <c r="O38" s="14">
        <f t="shared" si="5"/>
        <v>0</v>
      </c>
      <c r="P38" s="23">
        <f t="shared" si="6"/>
        <v>0</v>
      </c>
      <c r="Q38" s="14">
        <f t="shared" si="7"/>
        <v>15225.953265000002</v>
      </c>
    </row>
    <row r="39" spans="1:17" ht="45.75" customHeight="1">
      <c r="A39" s="17" t="s">
        <v>100</v>
      </c>
      <c r="B39" s="25" t="s">
        <v>101</v>
      </c>
      <c r="C39" s="17" t="s">
        <v>72</v>
      </c>
      <c r="D39" s="19">
        <v>85.8</v>
      </c>
      <c r="E39" s="19">
        <v>13.26</v>
      </c>
      <c r="F39" s="19">
        <f t="shared" si="3"/>
        <v>16.886610000000001</v>
      </c>
      <c r="G39" s="33">
        <v>92776</v>
      </c>
      <c r="H39" s="18" t="s">
        <v>85</v>
      </c>
      <c r="I39" s="38">
        <f t="shared" ref="I39:I49" si="12">E39*D39</f>
        <v>1137.7079999999999</v>
      </c>
      <c r="J39" s="39">
        <f t="shared" ref="J39:J49" si="13">F39*D39</f>
        <v>1448.871138</v>
      </c>
      <c r="K39" s="14">
        <v>0</v>
      </c>
      <c r="L39" s="14">
        <f>'[1]Memória 01'!E32</f>
        <v>0</v>
      </c>
      <c r="M39" s="14">
        <f t="shared" si="2"/>
        <v>0</v>
      </c>
      <c r="N39" s="14">
        <f t="shared" si="4"/>
        <v>0</v>
      </c>
      <c r="O39" s="14">
        <f t="shared" si="5"/>
        <v>0</v>
      </c>
      <c r="P39" s="23">
        <f t="shared" si="6"/>
        <v>0</v>
      </c>
      <c r="Q39" s="14">
        <f t="shared" si="7"/>
        <v>1448.871138</v>
      </c>
    </row>
    <row r="40" spans="1:17" ht="45.75" customHeight="1">
      <c r="A40" s="17" t="s">
        <v>102</v>
      </c>
      <c r="B40" s="25" t="s">
        <v>103</v>
      </c>
      <c r="C40" s="17" t="s">
        <v>72</v>
      </c>
      <c r="D40" s="19">
        <v>930.9</v>
      </c>
      <c r="E40" s="19">
        <v>12.66</v>
      </c>
      <c r="F40" s="19">
        <f t="shared" si="3"/>
        <v>16.122510000000002</v>
      </c>
      <c r="G40" s="33">
        <v>92777</v>
      </c>
      <c r="H40" s="18" t="s">
        <v>85</v>
      </c>
      <c r="I40" s="38">
        <f t="shared" si="12"/>
        <v>11785.194</v>
      </c>
      <c r="J40" s="39">
        <f t="shared" si="13"/>
        <v>15008.444559000001</v>
      </c>
      <c r="K40" s="14">
        <v>0</v>
      </c>
      <c r="L40" s="14">
        <f>'[1]Memória 01'!E33</f>
        <v>0</v>
      </c>
      <c r="M40" s="14">
        <f t="shared" si="2"/>
        <v>0</v>
      </c>
      <c r="N40" s="14">
        <f t="shared" si="4"/>
        <v>0</v>
      </c>
      <c r="O40" s="14">
        <f t="shared" si="5"/>
        <v>0</v>
      </c>
      <c r="P40" s="23">
        <f t="shared" si="6"/>
        <v>0</v>
      </c>
      <c r="Q40" s="14">
        <f t="shared" si="7"/>
        <v>15008.444559000001</v>
      </c>
    </row>
    <row r="41" spans="1:17" ht="45.75" customHeight="1">
      <c r="A41" s="17" t="s">
        <v>104</v>
      </c>
      <c r="B41" s="25" t="s">
        <v>105</v>
      </c>
      <c r="C41" s="17" t="s">
        <v>72</v>
      </c>
      <c r="D41" s="19">
        <v>980.4</v>
      </c>
      <c r="E41" s="19">
        <v>11.4</v>
      </c>
      <c r="F41" s="19">
        <f t="shared" si="3"/>
        <v>14.517900000000001</v>
      </c>
      <c r="G41" s="33">
        <v>92778</v>
      </c>
      <c r="H41" s="18" t="s">
        <v>85</v>
      </c>
      <c r="I41" s="38">
        <f t="shared" si="12"/>
        <v>11176.56</v>
      </c>
      <c r="J41" s="39">
        <f t="shared" si="13"/>
        <v>14233.34916</v>
      </c>
      <c r="K41" s="14">
        <v>0</v>
      </c>
      <c r="L41" s="14">
        <f>'[1]Memória 01'!E34</f>
        <v>0</v>
      </c>
      <c r="M41" s="14">
        <f t="shared" si="2"/>
        <v>0</v>
      </c>
      <c r="N41" s="14">
        <f t="shared" si="4"/>
        <v>0</v>
      </c>
      <c r="O41" s="14">
        <f t="shared" si="5"/>
        <v>0</v>
      </c>
      <c r="P41" s="23">
        <f t="shared" si="6"/>
        <v>0</v>
      </c>
      <c r="Q41" s="14">
        <f t="shared" si="7"/>
        <v>14233.34916</v>
      </c>
    </row>
    <row r="42" spans="1:17" ht="45.75" customHeight="1">
      <c r="A42" s="17" t="s">
        <v>106</v>
      </c>
      <c r="B42" s="25" t="s">
        <v>107</v>
      </c>
      <c r="C42" s="17" t="s">
        <v>72</v>
      </c>
      <c r="D42" s="19">
        <v>427.5</v>
      </c>
      <c r="E42" s="19">
        <v>9.65</v>
      </c>
      <c r="F42" s="19">
        <f t="shared" si="3"/>
        <v>12.289275</v>
      </c>
      <c r="G42" s="33">
        <v>92779</v>
      </c>
      <c r="H42" s="18" t="s">
        <v>85</v>
      </c>
      <c r="I42" s="38">
        <f t="shared" si="12"/>
        <v>4125.375</v>
      </c>
      <c r="J42" s="39">
        <f t="shared" si="13"/>
        <v>5253.6650625000002</v>
      </c>
      <c r="K42" s="14">
        <v>0</v>
      </c>
      <c r="L42" s="14">
        <f>'[1]Memória 01'!E35</f>
        <v>0</v>
      </c>
      <c r="M42" s="14">
        <f t="shared" si="2"/>
        <v>0</v>
      </c>
      <c r="N42" s="14">
        <f t="shared" si="4"/>
        <v>0</v>
      </c>
      <c r="O42" s="14">
        <f t="shared" si="5"/>
        <v>0</v>
      </c>
      <c r="P42" s="23">
        <f t="shared" si="6"/>
        <v>0</v>
      </c>
      <c r="Q42" s="14">
        <f t="shared" si="7"/>
        <v>5253.6650625000002</v>
      </c>
    </row>
    <row r="43" spans="1:17" ht="46.7" customHeight="1">
      <c r="A43" s="34" t="s">
        <v>108</v>
      </c>
      <c r="B43" s="25" t="s">
        <v>109</v>
      </c>
      <c r="C43" s="34" t="s">
        <v>72</v>
      </c>
      <c r="D43" s="35">
        <v>368</v>
      </c>
      <c r="E43" s="35">
        <v>8.8699999999999992</v>
      </c>
      <c r="F43" s="19">
        <f t="shared" si="3"/>
        <v>11.295945</v>
      </c>
      <c r="G43" s="36">
        <v>92764</v>
      </c>
      <c r="H43" s="18" t="s">
        <v>85</v>
      </c>
      <c r="I43" s="38">
        <f t="shared" si="12"/>
        <v>3264.16</v>
      </c>
      <c r="J43" s="39">
        <f t="shared" si="13"/>
        <v>4156.9077600000001</v>
      </c>
      <c r="K43" s="14">
        <v>0</v>
      </c>
      <c r="L43" s="14">
        <f>'[1]Memória 01'!E36</f>
        <v>0</v>
      </c>
      <c r="M43" s="14">
        <f t="shared" si="2"/>
        <v>0</v>
      </c>
      <c r="N43" s="14">
        <f t="shared" si="4"/>
        <v>0</v>
      </c>
      <c r="O43" s="14">
        <f t="shared" si="5"/>
        <v>0</v>
      </c>
      <c r="P43" s="23">
        <f t="shared" si="6"/>
        <v>0</v>
      </c>
      <c r="Q43" s="14">
        <f t="shared" si="7"/>
        <v>4156.9077600000001</v>
      </c>
    </row>
    <row r="44" spans="1:17" ht="45.75" customHeight="1">
      <c r="A44" s="17" t="s">
        <v>110</v>
      </c>
      <c r="B44" s="25" t="s">
        <v>111</v>
      </c>
      <c r="C44" s="17" t="s">
        <v>72</v>
      </c>
      <c r="D44" s="19">
        <v>97</v>
      </c>
      <c r="E44" s="19">
        <v>10.18</v>
      </c>
      <c r="F44" s="19">
        <f t="shared" si="3"/>
        <v>12.964230000000001</v>
      </c>
      <c r="G44" s="33">
        <v>92765</v>
      </c>
      <c r="H44" s="18" t="s">
        <v>85</v>
      </c>
      <c r="I44" s="38">
        <f t="shared" si="12"/>
        <v>987.45999999999992</v>
      </c>
      <c r="J44" s="39">
        <f t="shared" si="13"/>
        <v>1257.5303100000001</v>
      </c>
      <c r="K44" s="14">
        <v>0</v>
      </c>
      <c r="L44" s="14">
        <f>'[1]Memória 01'!E37</f>
        <v>0</v>
      </c>
      <c r="M44" s="14">
        <f t="shared" si="2"/>
        <v>0</v>
      </c>
      <c r="N44" s="14">
        <f t="shared" si="4"/>
        <v>0</v>
      </c>
      <c r="O44" s="14">
        <f t="shared" si="5"/>
        <v>0</v>
      </c>
      <c r="P44" s="23">
        <f t="shared" si="6"/>
        <v>0</v>
      </c>
      <c r="Q44" s="14">
        <f t="shared" si="7"/>
        <v>1257.5303100000001</v>
      </c>
    </row>
    <row r="45" spans="1:17" ht="34.35" customHeight="1">
      <c r="A45" s="34" t="s">
        <v>112</v>
      </c>
      <c r="B45" s="25" t="s">
        <v>113</v>
      </c>
      <c r="C45" s="34" t="s">
        <v>31</v>
      </c>
      <c r="D45" s="35">
        <v>678.66</v>
      </c>
      <c r="E45" s="35">
        <v>36.54</v>
      </c>
      <c r="F45" s="19">
        <f t="shared" si="3"/>
        <v>46.53369</v>
      </c>
      <c r="G45" s="40">
        <v>3366</v>
      </c>
      <c r="H45" s="18" t="s">
        <v>90</v>
      </c>
      <c r="I45" s="38">
        <f t="shared" si="12"/>
        <v>24798.236399999998</v>
      </c>
      <c r="J45" s="39">
        <f t="shared" si="13"/>
        <v>31580.5540554</v>
      </c>
      <c r="K45" s="14">
        <v>0</v>
      </c>
      <c r="L45" s="14">
        <f>'[1]Memória 01'!E38</f>
        <v>0</v>
      </c>
      <c r="M45" s="14">
        <f t="shared" si="2"/>
        <v>0</v>
      </c>
      <c r="N45" s="14">
        <f t="shared" si="4"/>
        <v>0</v>
      </c>
      <c r="O45" s="14">
        <f t="shared" si="5"/>
        <v>0</v>
      </c>
      <c r="P45" s="23">
        <f t="shared" si="6"/>
        <v>0</v>
      </c>
      <c r="Q45" s="14">
        <f t="shared" si="7"/>
        <v>31580.5540554</v>
      </c>
    </row>
    <row r="46" spans="1:17" ht="34.35" customHeight="1">
      <c r="A46" s="34" t="s">
        <v>114</v>
      </c>
      <c r="B46" s="18" t="s">
        <v>115</v>
      </c>
      <c r="C46" s="34" t="s">
        <v>59</v>
      </c>
      <c r="D46" s="35">
        <v>48.93</v>
      </c>
      <c r="E46" s="35">
        <v>292.66000000000003</v>
      </c>
      <c r="F46" s="19">
        <f t="shared" si="3"/>
        <v>372.70251000000002</v>
      </c>
      <c r="G46" s="36">
        <v>94966</v>
      </c>
      <c r="H46" s="18" t="s">
        <v>85</v>
      </c>
      <c r="I46" s="38">
        <f t="shared" si="12"/>
        <v>14319.853800000001</v>
      </c>
      <c r="J46" s="39">
        <f t="shared" si="13"/>
        <v>18236.3338143</v>
      </c>
      <c r="K46" s="14">
        <v>0</v>
      </c>
      <c r="L46" s="14">
        <f>'[1]Memória 01'!E39</f>
        <v>0</v>
      </c>
      <c r="M46" s="14">
        <f t="shared" si="2"/>
        <v>0</v>
      </c>
      <c r="N46" s="14">
        <f t="shared" si="4"/>
        <v>0</v>
      </c>
      <c r="O46" s="14">
        <f t="shared" si="5"/>
        <v>0</v>
      </c>
      <c r="P46" s="23">
        <f t="shared" si="6"/>
        <v>0</v>
      </c>
      <c r="Q46" s="14">
        <f t="shared" si="7"/>
        <v>18236.3338143</v>
      </c>
    </row>
    <row r="47" spans="1:17" ht="25.5" customHeight="1">
      <c r="A47" s="17" t="s">
        <v>116</v>
      </c>
      <c r="B47" s="25" t="s">
        <v>117</v>
      </c>
      <c r="C47" s="17" t="s">
        <v>59</v>
      </c>
      <c r="D47" s="19">
        <v>48.93</v>
      </c>
      <c r="E47" s="19">
        <v>114.64</v>
      </c>
      <c r="F47" s="19">
        <f t="shared" si="3"/>
        <v>145.99404000000001</v>
      </c>
      <c r="G47" s="33">
        <v>92873</v>
      </c>
      <c r="H47" s="25" t="s">
        <v>60</v>
      </c>
      <c r="I47" s="38">
        <f t="shared" si="12"/>
        <v>5609.3352000000004</v>
      </c>
      <c r="J47" s="39">
        <f t="shared" si="13"/>
        <v>7143.4883772000003</v>
      </c>
      <c r="K47" s="14">
        <v>0</v>
      </c>
      <c r="L47" s="14">
        <f>'[1]Memória 01'!E40</f>
        <v>0</v>
      </c>
      <c r="M47" s="14">
        <f t="shared" si="2"/>
        <v>0</v>
      </c>
      <c r="N47" s="14">
        <f t="shared" si="4"/>
        <v>0</v>
      </c>
      <c r="O47" s="14">
        <f t="shared" si="5"/>
        <v>0</v>
      </c>
      <c r="P47" s="23">
        <f t="shared" si="6"/>
        <v>0</v>
      </c>
      <c r="Q47" s="14">
        <f t="shared" si="7"/>
        <v>7143.4883772000003</v>
      </c>
    </row>
    <row r="48" spans="1:17" ht="45.75" customHeight="1">
      <c r="A48" s="17" t="s">
        <v>118</v>
      </c>
      <c r="B48" s="18" t="s">
        <v>119</v>
      </c>
      <c r="C48" s="17" t="s">
        <v>31</v>
      </c>
      <c r="D48" s="19">
        <v>281</v>
      </c>
      <c r="E48" s="19">
        <v>106.24</v>
      </c>
      <c r="F48" s="19">
        <f t="shared" si="3"/>
        <v>135.29664</v>
      </c>
      <c r="G48" s="17" t="s">
        <v>120</v>
      </c>
      <c r="H48" s="17" t="s">
        <v>121</v>
      </c>
      <c r="I48" s="38">
        <f t="shared" si="12"/>
        <v>29853.439999999999</v>
      </c>
      <c r="J48" s="39">
        <f t="shared" si="13"/>
        <v>38018.355839999997</v>
      </c>
      <c r="K48" s="14">
        <v>0</v>
      </c>
      <c r="L48" s="14">
        <f>'[1]Memória 01'!E41</f>
        <v>0</v>
      </c>
      <c r="M48" s="14">
        <f t="shared" si="2"/>
        <v>0</v>
      </c>
      <c r="N48" s="14">
        <f t="shared" si="4"/>
        <v>0</v>
      </c>
      <c r="O48" s="14">
        <f t="shared" si="5"/>
        <v>0</v>
      </c>
      <c r="P48" s="23">
        <f t="shared" si="6"/>
        <v>0</v>
      </c>
      <c r="Q48" s="14">
        <f t="shared" si="7"/>
        <v>38018.355839999997</v>
      </c>
    </row>
    <row r="49" spans="1:17" ht="25.5" customHeight="1">
      <c r="A49" s="17" t="s">
        <v>122</v>
      </c>
      <c r="B49" s="25" t="s">
        <v>94</v>
      </c>
      <c r="C49" s="17" t="s">
        <v>45</v>
      </c>
      <c r="D49" s="19">
        <v>20</v>
      </c>
      <c r="E49" s="19">
        <v>73.42</v>
      </c>
      <c r="F49" s="19">
        <f t="shared" si="3"/>
        <v>93.500370000000004</v>
      </c>
      <c r="G49" s="17" t="s">
        <v>95</v>
      </c>
      <c r="H49" s="20" t="s">
        <v>33</v>
      </c>
      <c r="I49" s="38">
        <f t="shared" si="12"/>
        <v>1468.4</v>
      </c>
      <c r="J49" s="39">
        <f t="shared" si="13"/>
        <v>1870.0074</v>
      </c>
      <c r="K49" s="14">
        <v>0</v>
      </c>
      <c r="L49" s="14">
        <f>'[1]Memória 01'!E42</f>
        <v>0</v>
      </c>
      <c r="M49" s="14">
        <f t="shared" si="2"/>
        <v>0</v>
      </c>
      <c r="N49" s="14">
        <f t="shared" si="4"/>
        <v>0</v>
      </c>
      <c r="O49" s="14">
        <f t="shared" si="5"/>
        <v>0</v>
      </c>
      <c r="P49" s="23">
        <f t="shared" si="6"/>
        <v>0</v>
      </c>
      <c r="Q49" s="14">
        <f t="shared" si="7"/>
        <v>1870.0074</v>
      </c>
    </row>
    <row r="50" spans="1:17" ht="14.25" customHeight="1">
      <c r="A50" s="28" t="s">
        <v>123</v>
      </c>
      <c r="B50" s="139" t="s">
        <v>124</v>
      </c>
      <c r="C50" s="140"/>
      <c r="D50" s="140"/>
      <c r="E50" s="140"/>
      <c r="F50" s="140"/>
      <c r="G50" s="141"/>
      <c r="H50" s="29"/>
      <c r="I50" s="30">
        <f>SUM(I51:I57)</f>
        <v>44178.369400000011</v>
      </c>
      <c r="J50" s="31">
        <f>SUM(J51:J57)</f>
        <v>56261.153430900013</v>
      </c>
      <c r="K50" s="31"/>
      <c r="L50" s="14">
        <f>'[1]Memória 01'!E43</f>
        <v>0</v>
      </c>
      <c r="M50" s="31"/>
      <c r="N50" s="31">
        <f t="shared" ref="N50:Q50" si="14">SUM(N51:N57)</f>
        <v>0</v>
      </c>
      <c r="O50" s="31">
        <f t="shared" si="14"/>
        <v>0</v>
      </c>
      <c r="P50" s="31">
        <f t="shared" si="14"/>
        <v>0</v>
      </c>
      <c r="Q50" s="31">
        <f t="shared" si="14"/>
        <v>56261.153430900013</v>
      </c>
    </row>
    <row r="51" spans="1:17" ht="57.2" customHeight="1">
      <c r="A51" s="34" t="s">
        <v>125</v>
      </c>
      <c r="B51" s="25" t="s">
        <v>126</v>
      </c>
      <c r="C51" s="34" t="s">
        <v>31</v>
      </c>
      <c r="D51" s="35">
        <v>888.69</v>
      </c>
      <c r="E51" s="35">
        <v>45.2</v>
      </c>
      <c r="F51" s="19">
        <f t="shared" si="3"/>
        <v>57.562200000000004</v>
      </c>
      <c r="G51" s="36">
        <v>87503</v>
      </c>
      <c r="H51" s="41" t="s">
        <v>85</v>
      </c>
      <c r="I51" s="38">
        <f>E51*D51</f>
        <v>40168.788000000008</v>
      </c>
      <c r="J51" s="39">
        <f>F51*D51</f>
        <v>51154.951518000009</v>
      </c>
      <c r="K51" s="14">
        <v>0</v>
      </c>
      <c r="L51" s="14">
        <f>'[1]Memória 01'!E44</f>
        <v>0</v>
      </c>
      <c r="M51" s="14">
        <f t="shared" si="2"/>
        <v>0</v>
      </c>
      <c r="N51" s="14">
        <f t="shared" si="4"/>
        <v>0</v>
      </c>
      <c r="O51" s="14">
        <f t="shared" si="5"/>
        <v>0</v>
      </c>
      <c r="P51" s="23">
        <f t="shared" si="6"/>
        <v>0</v>
      </c>
      <c r="Q51" s="14">
        <f t="shared" si="7"/>
        <v>51154.951518000009</v>
      </c>
    </row>
    <row r="52" spans="1:17" ht="25.5" customHeight="1">
      <c r="A52" s="17" t="s">
        <v>127</v>
      </c>
      <c r="B52" s="18" t="s">
        <v>128</v>
      </c>
      <c r="C52" s="17" t="s">
        <v>129</v>
      </c>
      <c r="D52" s="19">
        <v>21.9</v>
      </c>
      <c r="E52" s="19">
        <v>21.73</v>
      </c>
      <c r="F52" s="19">
        <f t="shared" si="3"/>
        <v>27.673155000000001</v>
      </c>
      <c r="G52" s="33">
        <v>93184</v>
      </c>
      <c r="H52" s="25" t="s">
        <v>60</v>
      </c>
      <c r="I52" s="38">
        <f t="shared" ref="I52:I57" si="15">E52*D52</f>
        <v>475.887</v>
      </c>
      <c r="J52" s="39">
        <f t="shared" ref="J52:J57" si="16">F52*D52</f>
        <v>606.04209449999996</v>
      </c>
      <c r="K52" s="14">
        <v>0</v>
      </c>
      <c r="L52" s="14">
        <f>'[1]Memória 01'!E45</f>
        <v>0</v>
      </c>
      <c r="M52" s="14">
        <f t="shared" si="2"/>
        <v>0</v>
      </c>
      <c r="N52" s="14">
        <f t="shared" si="4"/>
        <v>0</v>
      </c>
      <c r="O52" s="14">
        <f t="shared" si="5"/>
        <v>0</v>
      </c>
      <c r="P52" s="23">
        <f t="shared" si="6"/>
        <v>0</v>
      </c>
      <c r="Q52" s="14">
        <f t="shared" si="7"/>
        <v>606.04209449999996</v>
      </c>
    </row>
    <row r="53" spans="1:17" ht="25.5" customHeight="1">
      <c r="A53" s="17" t="s">
        <v>130</v>
      </c>
      <c r="B53" s="18" t="s">
        <v>131</v>
      </c>
      <c r="C53" s="17" t="s">
        <v>129</v>
      </c>
      <c r="D53" s="19">
        <v>5.84</v>
      </c>
      <c r="E53" s="19">
        <v>38.11</v>
      </c>
      <c r="F53" s="19">
        <f t="shared" si="3"/>
        <v>48.533085</v>
      </c>
      <c r="G53" s="33">
        <v>93185</v>
      </c>
      <c r="H53" s="25" t="s">
        <v>60</v>
      </c>
      <c r="I53" s="38">
        <f t="shared" si="15"/>
        <v>222.5624</v>
      </c>
      <c r="J53" s="39">
        <f t="shared" si="16"/>
        <v>283.43321639999999</v>
      </c>
      <c r="K53" s="14">
        <v>0</v>
      </c>
      <c r="L53" s="14">
        <f>'[1]Memória 01'!E46</f>
        <v>0</v>
      </c>
      <c r="M53" s="14">
        <f t="shared" si="2"/>
        <v>0</v>
      </c>
      <c r="N53" s="14">
        <f t="shared" si="4"/>
        <v>0</v>
      </c>
      <c r="O53" s="14">
        <f t="shared" si="5"/>
        <v>0</v>
      </c>
      <c r="P53" s="23">
        <f t="shared" si="6"/>
        <v>0</v>
      </c>
      <c r="Q53" s="14">
        <f t="shared" si="7"/>
        <v>283.43321639999999</v>
      </c>
    </row>
    <row r="54" spans="1:17" ht="25.5" customHeight="1">
      <c r="A54" s="17" t="s">
        <v>132</v>
      </c>
      <c r="B54" s="18" t="s">
        <v>133</v>
      </c>
      <c r="C54" s="17" t="s">
        <v>129</v>
      </c>
      <c r="D54" s="19">
        <v>12.9</v>
      </c>
      <c r="E54" s="19">
        <v>29.71</v>
      </c>
      <c r="F54" s="19">
        <f t="shared" si="3"/>
        <v>37.835684999999998</v>
      </c>
      <c r="G54" s="33">
        <v>93182</v>
      </c>
      <c r="H54" s="25" t="s">
        <v>60</v>
      </c>
      <c r="I54" s="38">
        <f t="shared" si="15"/>
        <v>383.25900000000001</v>
      </c>
      <c r="J54" s="39">
        <f t="shared" si="16"/>
        <v>488.08033649999999</v>
      </c>
      <c r="K54" s="14">
        <v>0</v>
      </c>
      <c r="L54" s="14">
        <f>'[1]Memória 01'!E47</f>
        <v>0</v>
      </c>
      <c r="M54" s="14">
        <f t="shared" si="2"/>
        <v>0</v>
      </c>
      <c r="N54" s="14">
        <f t="shared" si="4"/>
        <v>0</v>
      </c>
      <c r="O54" s="14">
        <f t="shared" si="5"/>
        <v>0</v>
      </c>
      <c r="P54" s="23">
        <f t="shared" si="6"/>
        <v>0</v>
      </c>
      <c r="Q54" s="14">
        <f t="shared" si="7"/>
        <v>488.08033649999999</v>
      </c>
    </row>
    <row r="55" spans="1:17" ht="25.5" customHeight="1">
      <c r="A55" s="17" t="s">
        <v>134</v>
      </c>
      <c r="B55" s="25" t="s">
        <v>135</v>
      </c>
      <c r="C55" s="17" t="s">
        <v>129</v>
      </c>
      <c r="D55" s="19">
        <v>34.6</v>
      </c>
      <c r="E55" s="19">
        <v>38.630000000000003</v>
      </c>
      <c r="F55" s="19">
        <f t="shared" si="3"/>
        <v>49.195305000000005</v>
      </c>
      <c r="G55" s="33">
        <v>93183</v>
      </c>
      <c r="H55" s="25" t="s">
        <v>60</v>
      </c>
      <c r="I55" s="38">
        <f t="shared" si="15"/>
        <v>1336.5980000000002</v>
      </c>
      <c r="J55" s="39">
        <f t="shared" si="16"/>
        <v>1702.1575530000002</v>
      </c>
      <c r="K55" s="14">
        <v>0</v>
      </c>
      <c r="L55" s="14">
        <f>'[1]Memória 01'!E48</f>
        <v>0</v>
      </c>
      <c r="M55" s="14">
        <f t="shared" si="2"/>
        <v>0</v>
      </c>
      <c r="N55" s="14">
        <f t="shared" si="4"/>
        <v>0</v>
      </c>
      <c r="O55" s="14">
        <f t="shared" si="5"/>
        <v>0</v>
      </c>
      <c r="P55" s="23">
        <f t="shared" si="6"/>
        <v>0</v>
      </c>
      <c r="Q55" s="14">
        <f t="shared" si="7"/>
        <v>1702.1575530000002</v>
      </c>
    </row>
    <row r="56" spans="1:17" ht="25.5" customHeight="1">
      <c r="A56" s="17" t="s">
        <v>136</v>
      </c>
      <c r="B56" s="25" t="s">
        <v>137</v>
      </c>
      <c r="C56" s="17" t="s">
        <v>129</v>
      </c>
      <c r="D56" s="19">
        <v>12.9</v>
      </c>
      <c r="E56" s="19">
        <v>29.13</v>
      </c>
      <c r="F56" s="19">
        <f t="shared" si="3"/>
        <v>37.097054999999997</v>
      </c>
      <c r="G56" s="33">
        <v>93194</v>
      </c>
      <c r="H56" s="25" t="s">
        <v>60</v>
      </c>
      <c r="I56" s="38">
        <f t="shared" si="15"/>
        <v>375.77699999999999</v>
      </c>
      <c r="J56" s="39">
        <f t="shared" si="16"/>
        <v>478.5520095</v>
      </c>
      <c r="K56" s="14">
        <v>0</v>
      </c>
      <c r="L56" s="14">
        <f>'[1]Memória 01'!E49</f>
        <v>0</v>
      </c>
      <c r="M56" s="14">
        <f t="shared" si="2"/>
        <v>0</v>
      </c>
      <c r="N56" s="14">
        <f t="shared" si="4"/>
        <v>0</v>
      </c>
      <c r="O56" s="14">
        <f t="shared" si="5"/>
        <v>0</v>
      </c>
      <c r="P56" s="23">
        <f t="shared" si="6"/>
        <v>0</v>
      </c>
      <c r="Q56" s="14">
        <f t="shared" si="7"/>
        <v>478.5520095</v>
      </c>
    </row>
    <row r="57" spans="1:17" ht="25.5" customHeight="1">
      <c r="A57" s="17" t="s">
        <v>138</v>
      </c>
      <c r="B57" s="25" t="s">
        <v>139</v>
      </c>
      <c r="C57" s="17" t="s">
        <v>129</v>
      </c>
      <c r="D57" s="19">
        <v>34.6</v>
      </c>
      <c r="E57" s="19">
        <v>35.130000000000003</v>
      </c>
      <c r="F57" s="19">
        <f t="shared" si="3"/>
        <v>44.738055000000003</v>
      </c>
      <c r="G57" s="33">
        <v>93183</v>
      </c>
      <c r="H57" s="25" t="s">
        <v>60</v>
      </c>
      <c r="I57" s="38">
        <f t="shared" si="15"/>
        <v>1215.498</v>
      </c>
      <c r="J57" s="39">
        <f t="shared" si="16"/>
        <v>1547.9367030000001</v>
      </c>
      <c r="K57" s="14">
        <v>0</v>
      </c>
      <c r="L57" s="14">
        <f>'[1]Memória 01'!E50</f>
        <v>0</v>
      </c>
      <c r="M57" s="14">
        <f t="shared" si="2"/>
        <v>0</v>
      </c>
      <c r="N57" s="14">
        <f t="shared" si="4"/>
        <v>0</v>
      </c>
      <c r="O57" s="14">
        <f t="shared" si="5"/>
        <v>0</v>
      </c>
      <c r="P57" s="23">
        <f t="shared" si="6"/>
        <v>0</v>
      </c>
      <c r="Q57" s="14">
        <f t="shared" si="7"/>
        <v>1547.9367030000001</v>
      </c>
    </row>
    <row r="58" spans="1:17" ht="14.25" customHeight="1">
      <c r="A58" s="28" t="s">
        <v>140</v>
      </c>
      <c r="B58" s="139" t="s">
        <v>141</v>
      </c>
      <c r="C58" s="140"/>
      <c r="D58" s="140"/>
      <c r="E58" s="140"/>
      <c r="F58" s="140"/>
      <c r="G58" s="141"/>
      <c r="H58" s="29"/>
      <c r="I58" s="30">
        <f>SUM(I59:I69)</f>
        <v>97919.82</v>
      </c>
      <c r="J58" s="31">
        <f>SUM(J59:J69)</f>
        <v>124700.89077</v>
      </c>
      <c r="K58" s="31"/>
      <c r="L58" s="14">
        <f>'[1]Memória 01'!E51</f>
        <v>0</v>
      </c>
      <c r="M58" s="31"/>
      <c r="N58" s="31">
        <f t="shared" ref="N58:Q58" si="17">SUM(N59:N69)</f>
        <v>0</v>
      </c>
      <c r="O58" s="31">
        <f t="shared" si="17"/>
        <v>0</v>
      </c>
      <c r="P58" s="31">
        <f t="shared" si="17"/>
        <v>0</v>
      </c>
      <c r="Q58" s="31">
        <f t="shared" si="17"/>
        <v>124700.89077</v>
      </c>
    </row>
    <row r="59" spans="1:17" ht="46.7" customHeight="1">
      <c r="A59" s="17" t="s">
        <v>142</v>
      </c>
      <c r="B59" s="25" t="s">
        <v>143</v>
      </c>
      <c r="C59" s="17" t="s">
        <v>31</v>
      </c>
      <c r="D59" s="27">
        <v>2121.38</v>
      </c>
      <c r="E59" s="19">
        <v>3.66</v>
      </c>
      <c r="F59" s="19">
        <f t="shared" si="3"/>
        <v>4.6610100000000001</v>
      </c>
      <c r="G59" s="42">
        <v>87894</v>
      </c>
      <c r="H59" s="18" t="s">
        <v>85</v>
      </c>
      <c r="I59" s="21">
        <f>E59*D59</f>
        <v>7764.2508000000007</v>
      </c>
      <c r="J59" s="22">
        <f>D59*F59</f>
        <v>9887.7733938000001</v>
      </c>
      <c r="K59" s="14">
        <v>0</v>
      </c>
      <c r="L59" s="14">
        <f>'[1]Memória 01'!E52</f>
        <v>0</v>
      </c>
      <c r="M59" s="14">
        <f t="shared" si="2"/>
        <v>0</v>
      </c>
      <c r="N59" s="14">
        <f t="shared" si="4"/>
        <v>0</v>
      </c>
      <c r="O59" s="14">
        <f t="shared" si="5"/>
        <v>0</v>
      </c>
      <c r="P59" s="23">
        <f t="shared" si="6"/>
        <v>0</v>
      </c>
      <c r="Q59" s="14">
        <f t="shared" si="7"/>
        <v>9887.7733938000001</v>
      </c>
    </row>
    <row r="60" spans="1:17" ht="25.5" customHeight="1">
      <c r="A60" s="17" t="s">
        <v>144</v>
      </c>
      <c r="B60" s="25" t="s">
        <v>145</v>
      </c>
      <c r="C60" s="17" t="s">
        <v>31</v>
      </c>
      <c r="D60" s="27">
        <v>2121.38</v>
      </c>
      <c r="E60" s="19">
        <v>19.059999999999999</v>
      </c>
      <c r="F60" s="19">
        <f t="shared" si="3"/>
        <v>24.272909999999996</v>
      </c>
      <c r="G60" s="42">
        <v>87529</v>
      </c>
      <c r="H60" s="25" t="s">
        <v>60</v>
      </c>
      <c r="I60" s="21">
        <f t="shared" ref="I60:I69" si="18">E60*D60</f>
        <v>40433.502800000002</v>
      </c>
      <c r="J60" s="22">
        <f t="shared" ref="J60:J69" si="19">D60*F60</f>
        <v>51492.065815799993</v>
      </c>
      <c r="K60" s="14">
        <v>0</v>
      </c>
      <c r="L60" s="14">
        <f>'[1]Memória 01'!E53</f>
        <v>0</v>
      </c>
      <c r="M60" s="14">
        <f t="shared" si="2"/>
        <v>0</v>
      </c>
      <c r="N60" s="14">
        <f t="shared" si="4"/>
        <v>0</v>
      </c>
      <c r="O60" s="14">
        <f t="shared" si="5"/>
        <v>0</v>
      </c>
      <c r="P60" s="23">
        <f t="shared" si="6"/>
        <v>0</v>
      </c>
      <c r="Q60" s="14">
        <f t="shared" si="7"/>
        <v>51492.065815799993</v>
      </c>
    </row>
    <row r="61" spans="1:17" ht="57.2" customHeight="1">
      <c r="A61" s="34" t="s">
        <v>146</v>
      </c>
      <c r="B61" s="25" t="s">
        <v>147</v>
      </c>
      <c r="C61" s="34" t="s">
        <v>31</v>
      </c>
      <c r="D61" s="35">
        <v>245.51</v>
      </c>
      <c r="E61" s="35">
        <v>43.54</v>
      </c>
      <c r="F61" s="19">
        <f t="shared" si="3"/>
        <v>55.448189999999997</v>
      </c>
      <c r="G61" s="43">
        <v>87273</v>
      </c>
      <c r="H61" s="18" t="s">
        <v>85</v>
      </c>
      <c r="I61" s="21">
        <f t="shared" si="18"/>
        <v>10689.5054</v>
      </c>
      <c r="J61" s="22">
        <f t="shared" si="19"/>
        <v>13613.0851269</v>
      </c>
      <c r="K61" s="14">
        <v>0</v>
      </c>
      <c r="L61" s="14">
        <f>'[1]Memória 01'!E54</f>
        <v>0</v>
      </c>
      <c r="M61" s="14">
        <f t="shared" si="2"/>
        <v>0</v>
      </c>
      <c r="N61" s="14">
        <f t="shared" si="4"/>
        <v>0</v>
      </c>
      <c r="O61" s="14">
        <f t="shared" si="5"/>
        <v>0</v>
      </c>
      <c r="P61" s="23">
        <f t="shared" si="6"/>
        <v>0</v>
      </c>
      <c r="Q61" s="14">
        <f t="shared" si="7"/>
        <v>13613.0851269</v>
      </c>
    </row>
    <row r="62" spans="1:17" ht="25.5" customHeight="1">
      <c r="A62" s="17" t="s">
        <v>148</v>
      </c>
      <c r="B62" s="25" t="s">
        <v>149</v>
      </c>
      <c r="C62" s="17" t="s">
        <v>31</v>
      </c>
      <c r="D62" s="27">
        <v>1740.15</v>
      </c>
      <c r="E62" s="19">
        <v>1.59</v>
      </c>
      <c r="F62" s="19">
        <f t="shared" si="3"/>
        <v>2.0248650000000001</v>
      </c>
      <c r="G62" s="42">
        <v>88485</v>
      </c>
      <c r="H62" s="25" t="s">
        <v>60</v>
      </c>
      <c r="I62" s="21">
        <f t="shared" si="18"/>
        <v>2766.8385000000003</v>
      </c>
      <c r="J62" s="22">
        <f t="shared" si="19"/>
        <v>3523.5688297500005</v>
      </c>
      <c r="K62" s="14">
        <v>0</v>
      </c>
      <c r="L62" s="14">
        <f>'[1]Memória 01'!E55</f>
        <v>0</v>
      </c>
      <c r="M62" s="14">
        <f t="shared" si="2"/>
        <v>0</v>
      </c>
      <c r="N62" s="14">
        <f t="shared" si="4"/>
        <v>0</v>
      </c>
      <c r="O62" s="14">
        <f t="shared" si="5"/>
        <v>0</v>
      </c>
      <c r="P62" s="23">
        <f t="shared" si="6"/>
        <v>0</v>
      </c>
      <c r="Q62" s="14">
        <f t="shared" si="7"/>
        <v>3523.5688297500005</v>
      </c>
    </row>
    <row r="63" spans="1:17" ht="34.35" customHeight="1">
      <c r="A63" s="34" t="s">
        <v>150</v>
      </c>
      <c r="B63" s="25" t="s">
        <v>151</v>
      </c>
      <c r="C63" s="34" t="s">
        <v>31</v>
      </c>
      <c r="D63" s="35">
        <v>804</v>
      </c>
      <c r="E63" s="35">
        <v>11.5</v>
      </c>
      <c r="F63" s="19">
        <f t="shared" si="3"/>
        <v>14.645250000000001</v>
      </c>
      <c r="G63" s="36">
        <v>8624</v>
      </c>
      <c r="H63" s="18" t="s">
        <v>90</v>
      </c>
      <c r="I63" s="21">
        <f t="shared" si="18"/>
        <v>9246</v>
      </c>
      <c r="J63" s="22">
        <f t="shared" si="19"/>
        <v>11774.781000000001</v>
      </c>
      <c r="K63" s="14">
        <v>0</v>
      </c>
      <c r="L63" s="14">
        <f>'[1]Memória 01'!E56</f>
        <v>0</v>
      </c>
      <c r="M63" s="14">
        <f t="shared" si="2"/>
        <v>0</v>
      </c>
      <c r="N63" s="14">
        <f t="shared" si="4"/>
        <v>0</v>
      </c>
      <c r="O63" s="14">
        <f t="shared" si="5"/>
        <v>0</v>
      </c>
      <c r="P63" s="23">
        <f t="shared" si="6"/>
        <v>0</v>
      </c>
      <c r="Q63" s="14">
        <f t="shared" si="7"/>
        <v>11774.781000000001</v>
      </c>
    </row>
    <row r="64" spans="1:17" ht="25.5" customHeight="1">
      <c r="A64" s="17" t="s">
        <v>152</v>
      </c>
      <c r="B64" s="25" t="s">
        <v>153</v>
      </c>
      <c r="C64" s="17" t="s">
        <v>31</v>
      </c>
      <c r="D64" s="19">
        <v>936.15</v>
      </c>
      <c r="E64" s="19">
        <v>8.2799999999999994</v>
      </c>
      <c r="F64" s="19">
        <f t="shared" si="3"/>
        <v>10.54458</v>
      </c>
      <c r="G64" s="42">
        <v>88497</v>
      </c>
      <c r="H64" s="25" t="s">
        <v>60</v>
      </c>
      <c r="I64" s="21">
        <f t="shared" si="18"/>
        <v>7751.3219999999992</v>
      </c>
      <c r="J64" s="22">
        <f t="shared" si="19"/>
        <v>9871.308567</v>
      </c>
      <c r="K64" s="14">
        <v>0</v>
      </c>
      <c r="L64" s="14">
        <f>'[1]Memória 01'!E57</f>
        <v>0</v>
      </c>
      <c r="M64" s="14">
        <f t="shared" si="2"/>
        <v>0</v>
      </c>
      <c r="N64" s="14">
        <f t="shared" si="4"/>
        <v>0</v>
      </c>
      <c r="O64" s="14">
        <f t="shared" si="5"/>
        <v>0</v>
      </c>
      <c r="P64" s="23">
        <f t="shared" si="6"/>
        <v>0</v>
      </c>
      <c r="Q64" s="14">
        <f t="shared" si="7"/>
        <v>9871.308567</v>
      </c>
    </row>
    <row r="65" spans="1:17" ht="25.5" customHeight="1">
      <c r="A65" s="17" t="s">
        <v>154</v>
      </c>
      <c r="B65" s="18" t="s">
        <v>155</v>
      </c>
      <c r="C65" s="17" t="s">
        <v>31</v>
      </c>
      <c r="D65" s="19">
        <v>61.32</v>
      </c>
      <c r="E65" s="19">
        <v>10.85</v>
      </c>
      <c r="F65" s="19">
        <f t="shared" si="3"/>
        <v>13.817475</v>
      </c>
      <c r="G65" s="42">
        <v>102213</v>
      </c>
      <c r="H65" s="25" t="s">
        <v>60</v>
      </c>
      <c r="I65" s="21">
        <f t="shared" si="18"/>
        <v>665.322</v>
      </c>
      <c r="J65" s="22">
        <f t="shared" si="19"/>
        <v>847.28756699999997</v>
      </c>
      <c r="K65" s="14">
        <v>0</v>
      </c>
      <c r="L65" s="14">
        <f>'[1]Memória 01'!E58</f>
        <v>0</v>
      </c>
      <c r="M65" s="14">
        <f t="shared" si="2"/>
        <v>0</v>
      </c>
      <c r="N65" s="14">
        <f t="shared" si="4"/>
        <v>0</v>
      </c>
      <c r="O65" s="14">
        <f t="shared" si="5"/>
        <v>0</v>
      </c>
      <c r="P65" s="23">
        <f t="shared" si="6"/>
        <v>0</v>
      </c>
      <c r="Q65" s="14">
        <f t="shared" si="7"/>
        <v>847.28756699999997</v>
      </c>
    </row>
    <row r="66" spans="1:17" ht="34.35" customHeight="1">
      <c r="A66" s="34" t="s">
        <v>156</v>
      </c>
      <c r="B66" s="25" t="s">
        <v>157</v>
      </c>
      <c r="C66" s="34" t="s">
        <v>31</v>
      </c>
      <c r="D66" s="35">
        <v>17</v>
      </c>
      <c r="E66" s="35">
        <v>5.44</v>
      </c>
      <c r="F66" s="19">
        <f t="shared" si="3"/>
        <v>6.9278400000000007</v>
      </c>
      <c r="G66" s="43">
        <v>100723</v>
      </c>
      <c r="H66" s="18" t="s">
        <v>85</v>
      </c>
      <c r="I66" s="21">
        <f t="shared" si="18"/>
        <v>92.48</v>
      </c>
      <c r="J66" s="22">
        <f t="shared" si="19"/>
        <v>117.77328000000001</v>
      </c>
      <c r="K66" s="14">
        <v>0</v>
      </c>
      <c r="L66" s="14">
        <f>'[1]Memória 01'!E59</f>
        <v>0</v>
      </c>
      <c r="M66" s="14">
        <f t="shared" si="2"/>
        <v>0</v>
      </c>
      <c r="N66" s="14">
        <f t="shared" si="4"/>
        <v>0</v>
      </c>
      <c r="O66" s="14">
        <f t="shared" si="5"/>
        <v>0</v>
      </c>
      <c r="P66" s="23">
        <f t="shared" si="6"/>
        <v>0</v>
      </c>
      <c r="Q66" s="14">
        <f t="shared" si="7"/>
        <v>117.77328000000001</v>
      </c>
    </row>
    <row r="67" spans="1:17" ht="25.5" customHeight="1">
      <c r="A67" s="17" t="s">
        <v>158</v>
      </c>
      <c r="B67" s="25" t="s">
        <v>159</v>
      </c>
      <c r="C67" s="17" t="s">
        <v>31</v>
      </c>
      <c r="D67" s="19">
        <v>454</v>
      </c>
      <c r="E67" s="19">
        <v>9.75</v>
      </c>
      <c r="F67" s="19">
        <f t="shared" si="3"/>
        <v>12.416625</v>
      </c>
      <c r="G67" s="42">
        <v>88488</v>
      </c>
      <c r="H67" s="25" t="s">
        <v>60</v>
      </c>
      <c r="I67" s="21">
        <f t="shared" si="18"/>
        <v>4426.5</v>
      </c>
      <c r="J67" s="22">
        <f t="shared" si="19"/>
        <v>5637.1477500000001</v>
      </c>
      <c r="K67" s="14">
        <v>0</v>
      </c>
      <c r="L67" s="14">
        <f>'[1]Memória 01'!E60</f>
        <v>0</v>
      </c>
      <c r="M67" s="14">
        <f t="shared" si="2"/>
        <v>0</v>
      </c>
      <c r="N67" s="14">
        <f t="shared" si="4"/>
        <v>0</v>
      </c>
      <c r="O67" s="14">
        <f t="shared" si="5"/>
        <v>0</v>
      </c>
      <c r="P67" s="23">
        <f t="shared" si="6"/>
        <v>0</v>
      </c>
      <c r="Q67" s="14">
        <f t="shared" si="7"/>
        <v>5637.1477500000001</v>
      </c>
    </row>
    <row r="68" spans="1:17" ht="25.5" customHeight="1">
      <c r="A68" s="17" t="s">
        <v>160</v>
      </c>
      <c r="B68" s="25" t="s">
        <v>161</v>
      </c>
      <c r="C68" s="17" t="s">
        <v>31</v>
      </c>
      <c r="D68" s="19">
        <v>804</v>
      </c>
      <c r="E68" s="19">
        <v>8.68</v>
      </c>
      <c r="F68" s="19">
        <f t="shared" si="3"/>
        <v>11.053979999999999</v>
      </c>
      <c r="G68" s="42">
        <v>88489</v>
      </c>
      <c r="H68" s="25" t="s">
        <v>60</v>
      </c>
      <c r="I68" s="21">
        <f t="shared" si="18"/>
        <v>6978.7199999999993</v>
      </c>
      <c r="J68" s="22">
        <f t="shared" si="19"/>
        <v>8887.3999199999998</v>
      </c>
      <c r="K68" s="14">
        <v>0</v>
      </c>
      <c r="L68" s="14">
        <f>'[1]Memória 01'!E61</f>
        <v>0</v>
      </c>
      <c r="M68" s="14">
        <f t="shared" si="2"/>
        <v>0</v>
      </c>
      <c r="N68" s="14">
        <f t="shared" si="4"/>
        <v>0</v>
      </c>
      <c r="O68" s="14">
        <f t="shared" si="5"/>
        <v>0</v>
      </c>
      <c r="P68" s="23">
        <f t="shared" si="6"/>
        <v>0</v>
      </c>
      <c r="Q68" s="14">
        <f t="shared" si="7"/>
        <v>8887.3999199999998</v>
      </c>
    </row>
    <row r="69" spans="1:17" ht="25.5" customHeight="1">
      <c r="A69" s="17" t="s">
        <v>162</v>
      </c>
      <c r="B69" s="25" t="s">
        <v>163</v>
      </c>
      <c r="C69" s="17" t="s">
        <v>31</v>
      </c>
      <c r="D69" s="19">
        <v>936.15</v>
      </c>
      <c r="E69" s="19">
        <v>7.59</v>
      </c>
      <c r="F69" s="19">
        <f t="shared" si="3"/>
        <v>9.6658650000000002</v>
      </c>
      <c r="G69" s="42">
        <v>88487</v>
      </c>
      <c r="H69" s="25" t="s">
        <v>60</v>
      </c>
      <c r="I69" s="21">
        <f t="shared" si="18"/>
        <v>7105.3784999999998</v>
      </c>
      <c r="J69" s="22">
        <f t="shared" si="19"/>
        <v>9048.69951975</v>
      </c>
      <c r="K69" s="14">
        <v>0</v>
      </c>
      <c r="L69" s="14">
        <f>'[1]Memória 01'!E62</f>
        <v>0</v>
      </c>
      <c r="M69" s="14">
        <f t="shared" si="2"/>
        <v>0</v>
      </c>
      <c r="N69" s="14">
        <f t="shared" si="4"/>
        <v>0</v>
      </c>
      <c r="O69" s="14">
        <f t="shared" si="5"/>
        <v>0</v>
      </c>
      <c r="P69" s="23">
        <f t="shared" si="6"/>
        <v>0</v>
      </c>
      <c r="Q69" s="14">
        <f t="shared" si="7"/>
        <v>9048.69951975</v>
      </c>
    </row>
    <row r="70" spans="1:17" ht="12.75" customHeight="1">
      <c r="A70" s="28" t="s">
        <v>164</v>
      </c>
      <c r="B70" s="139" t="s">
        <v>165</v>
      </c>
      <c r="C70" s="140"/>
      <c r="D70" s="140"/>
      <c r="E70" s="140"/>
      <c r="F70" s="140"/>
      <c r="G70" s="141"/>
      <c r="H70" s="37"/>
      <c r="I70" s="30">
        <f>SUM(I71:I74)</f>
        <v>15458.0825</v>
      </c>
      <c r="J70" s="31">
        <f>SUM(J71:J74)</f>
        <v>19685.86806375</v>
      </c>
      <c r="K70" s="31"/>
      <c r="L70" s="14">
        <f>'[1]Memória 01'!E63</f>
        <v>0</v>
      </c>
      <c r="M70" s="31"/>
      <c r="N70" s="31">
        <f t="shared" ref="N70:Q70" si="20">SUM(N71:N74)</f>
        <v>0</v>
      </c>
      <c r="O70" s="31">
        <f t="shared" si="20"/>
        <v>0</v>
      </c>
      <c r="P70" s="31">
        <f t="shared" si="20"/>
        <v>0</v>
      </c>
      <c r="Q70" s="31">
        <f t="shared" si="20"/>
        <v>19685.86806375</v>
      </c>
    </row>
    <row r="71" spans="1:17" ht="34.35" customHeight="1">
      <c r="A71" s="34" t="s">
        <v>166</v>
      </c>
      <c r="B71" s="25" t="s">
        <v>167</v>
      </c>
      <c r="C71" s="34" t="s">
        <v>31</v>
      </c>
      <c r="D71" s="35">
        <v>244.09</v>
      </c>
      <c r="E71" s="35">
        <v>9.98</v>
      </c>
      <c r="F71" s="19">
        <f t="shared" si="3"/>
        <v>12.709530000000001</v>
      </c>
      <c r="G71" s="43">
        <v>92544</v>
      </c>
      <c r="H71" s="18" t="s">
        <v>85</v>
      </c>
      <c r="I71" s="38">
        <f>E71*D71</f>
        <v>2436.0182</v>
      </c>
      <c r="J71" s="39">
        <f>D71*F71</f>
        <v>3102.2691777000005</v>
      </c>
      <c r="K71" s="14">
        <v>0</v>
      </c>
      <c r="L71" s="14">
        <f>'[1]Memória 01'!E64</f>
        <v>0</v>
      </c>
      <c r="M71" s="14">
        <f t="shared" si="2"/>
        <v>0</v>
      </c>
      <c r="N71" s="14">
        <f t="shared" si="4"/>
        <v>0</v>
      </c>
      <c r="O71" s="14">
        <f t="shared" si="5"/>
        <v>0</v>
      </c>
      <c r="P71" s="23">
        <f t="shared" si="6"/>
        <v>0</v>
      </c>
      <c r="Q71" s="14">
        <f t="shared" si="7"/>
        <v>3102.2691777000005</v>
      </c>
    </row>
    <row r="72" spans="1:17" ht="45.75" customHeight="1">
      <c r="A72" s="17" t="s">
        <v>168</v>
      </c>
      <c r="B72" s="25" t="s">
        <v>169</v>
      </c>
      <c r="C72" s="17" t="s">
        <v>31</v>
      </c>
      <c r="D72" s="19">
        <v>244.09</v>
      </c>
      <c r="E72" s="19">
        <v>37.020000000000003</v>
      </c>
      <c r="F72" s="19">
        <f t="shared" si="3"/>
        <v>47.144970000000001</v>
      </c>
      <c r="G72" s="42">
        <v>94207</v>
      </c>
      <c r="H72" s="18" t="s">
        <v>85</v>
      </c>
      <c r="I72" s="38">
        <f t="shared" ref="I72:I74" si="21">E72*D72</f>
        <v>9036.2118000000009</v>
      </c>
      <c r="J72" s="39">
        <f t="shared" ref="J72:J74" si="22">D72*F72</f>
        <v>11507.615727300001</v>
      </c>
      <c r="K72" s="14">
        <v>0</v>
      </c>
      <c r="L72" s="14">
        <f>'[1]Memória 01'!E65</f>
        <v>0</v>
      </c>
      <c r="M72" s="14">
        <f t="shared" si="2"/>
        <v>0</v>
      </c>
      <c r="N72" s="14">
        <f t="shared" si="4"/>
        <v>0</v>
      </c>
      <c r="O72" s="14">
        <f t="shared" si="5"/>
        <v>0</v>
      </c>
      <c r="P72" s="23">
        <f t="shared" si="6"/>
        <v>0</v>
      </c>
      <c r="Q72" s="14">
        <f t="shared" si="7"/>
        <v>11507.615727300001</v>
      </c>
    </row>
    <row r="73" spans="1:17" ht="34.35" customHeight="1">
      <c r="A73" s="34" t="s">
        <v>170</v>
      </c>
      <c r="B73" s="25" t="s">
        <v>171</v>
      </c>
      <c r="C73" s="34" t="s">
        <v>129</v>
      </c>
      <c r="D73" s="35">
        <v>73.319999999999993</v>
      </c>
      <c r="E73" s="35">
        <v>24.96</v>
      </c>
      <c r="F73" s="19">
        <f t="shared" si="3"/>
        <v>31.786560000000001</v>
      </c>
      <c r="G73" s="43">
        <v>100435</v>
      </c>
      <c r="H73" s="18" t="s">
        <v>85</v>
      </c>
      <c r="I73" s="38">
        <f t="shared" si="21"/>
        <v>1830.0672</v>
      </c>
      <c r="J73" s="39">
        <f t="shared" si="22"/>
        <v>2330.5905791999999</v>
      </c>
      <c r="K73" s="14">
        <v>0</v>
      </c>
      <c r="L73" s="14">
        <f>'[1]Memória 01'!E66</f>
        <v>0</v>
      </c>
      <c r="M73" s="14">
        <f t="shared" si="2"/>
        <v>0</v>
      </c>
      <c r="N73" s="14">
        <f t="shared" si="4"/>
        <v>0</v>
      </c>
      <c r="O73" s="14">
        <f t="shared" si="5"/>
        <v>0</v>
      </c>
      <c r="P73" s="23">
        <f t="shared" si="6"/>
        <v>0</v>
      </c>
      <c r="Q73" s="14">
        <f t="shared" si="7"/>
        <v>2330.5905791999999</v>
      </c>
    </row>
    <row r="74" spans="1:17" ht="36" customHeight="1">
      <c r="A74" s="34" t="s">
        <v>172</v>
      </c>
      <c r="B74" s="25" t="s">
        <v>173</v>
      </c>
      <c r="C74" s="34" t="s">
        <v>129</v>
      </c>
      <c r="D74" s="35">
        <v>18.09</v>
      </c>
      <c r="E74" s="35">
        <v>119.17</v>
      </c>
      <c r="F74" s="19">
        <f t="shared" si="3"/>
        <v>151.76299499999999</v>
      </c>
      <c r="G74" s="43">
        <v>94229</v>
      </c>
      <c r="H74" s="18" t="s">
        <v>85</v>
      </c>
      <c r="I74" s="38">
        <f t="shared" si="21"/>
        <v>2155.7853</v>
      </c>
      <c r="J74" s="39">
        <f t="shared" si="22"/>
        <v>2745.3925795499999</v>
      </c>
      <c r="K74" s="14">
        <v>0</v>
      </c>
      <c r="L74" s="14">
        <f>'[1]Memória 01'!E67</f>
        <v>0</v>
      </c>
      <c r="M74" s="14">
        <f t="shared" si="2"/>
        <v>0</v>
      </c>
      <c r="N74" s="14">
        <f t="shared" si="4"/>
        <v>0</v>
      </c>
      <c r="O74" s="14">
        <f t="shared" si="5"/>
        <v>0</v>
      </c>
      <c r="P74" s="23">
        <f t="shared" si="6"/>
        <v>0</v>
      </c>
      <c r="Q74" s="14">
        <f t="shared" si="7"/>
        <v>2745.3925795499999</v>
      </c>
    </row>
    <row r="75" spans="1:17" ht="12.75" customHeight="1">
      <c r="A75" s="28" t="s">
        <v>174</v>
      </c>
      <c r="B75" s="139" t="s">
        <v>175</v>
      </c>
      <c r="C75" s="140"/>
      <c r="D75" s="140"/>
      <c r="E75" s="140"/>
      <c r="F75" s="140"/>
      <c r="G75" s="141"/>
      <c r="H75" s="37"/>
      <c r="I75" s="30">
        <f>SUM(I77:I93)</f>
        <v>57385.086700000007</v>
      </c>
      <c r="J75" s="31">
        <f>SUM(J77:J93)</f>
        <v>73079.907912449999</v>
      </c>
      <c r="K75" s="31"/>
      <c r="L75" s="14">
        <f>'[1]Memória 01'!E68</f>
        <v>0</v>
      </c>
      <c r="M75" s="31"/>
      <c r="N75" s="31">
        <f t="shared" ref="N75:Q75" si="23">SUM(N77:N93)</f>
        <v>0</v>
      </c>
      <c r="O75" s="31">
        <f t="shared" si="23"/>
        <v>0</v>
      </c>
      <c r="P75" s="31">
        <f t="shared" si="23"/>
        <v>0</v>
      </c>
      <c r="Q75" s="31">
        <f t="shared" si="23"/>
        <v>73079.907912449999</v>
      </c>
    </row>
    <row r="76" spans="1:17" ht="12.75" customHeight="1">
      <c r="A76" s="17" t="s">
        <v>176</v>
      </c>
      <c r="B76" s="44" t="s">
        <v>177</v>
      </c>
      <c r="C76" s="37"/>
      <c r="D76" s="37"/>
      <c r="E76" s="37"/>
      <c r="F76" s="19"/>
      <c r="G76" s="37"/>
      <c r="H76" s="37"/>
      <c r="I76" s="45"/>
      <c r="J76" s="46"/>
      <c r="K76" s="14">
        <v>0</v>
      </c>
      <c r="L76" s="14">
        <f>'[1]Memória 01'!E69</f>
        <v>0</v>
      </c>
      <c r="M76" s="14">
        <f t="shared" ref="M76:M139" si="24">K76+L76</f>
        <v>0</v>
      </c>
      <c r="N76" s="14">
        <f t="shared" si="4"/>
        <v>0</v>
      </c>
      <c r="O76" s="14">
        <f t="shared" si="5"/>
        <v>0</v>
      </c>
      <c r="P76" s="23">
        <f t="shared" si="6"/>
        <v>0</v>
      </c>
      <c r="Q76" s="14">
        <f t="shared" si="7"/>
        <v>0</v>
      </c>
    </row>
    <row r="77" spans="1:17" ht="34.35" customHeight="1">
      <c r="A77" s="34" t="s">
        <v>178</v>
      </c>
      <c r="B77" s="18" t="s">
        <v>179</v>
      </c>
      <c r="C77" s="34" t="s">
        <v>31</v>
      </c>
      <c r="D77" s="35">
        <v>177.46</v>
      </c>
      <c r="E77" s="47">
        <v>35.840000000000003</v>
      </c>
      <c r="F77" s="19">
        <f t="shared" ref="F77:F140" si="25">E77+E77*27.35/100</f>
        <v>45.642240000000001</v>
      </c>
      <c r="G77" s="43">
        <v>92396</v>
      </c>
      <c r="H77" s="18" t="s">
        <v>85</v>
      </c>
      <c r="I77" s="38">
        <f>D77*E77</f>
        <v>6360.166400000001</v>
      </c>
      <c r="J77" s="39">
        <f>D77*F77</f>
        <v>8099.6719104000003</v>
      </c>
      <c r="K77" s="14">
        <v>0</v>
      </c>
      <c r="L77" s="14">
        <f>'[1]Memória 01'!E70</f>
        <v>0</v>
      </c>
      <c r="M77" s="14">
        <f t="shared" si="24"/>
        <v>0</v>
      </c>
      <c r="N77" s="14">
        <f t="shared" ref="N77:N140" si="26">ROUND(K77*F77,2)</f>
        <v>0</v>
      </c>
      <c r="O77" s="14">
        <f t="shared" ref="O77:O140" si="27">ROUND(L77*F77,2)</f>
        <v>0</v>
      </c>
      <c r="P77" s="23">
        <f t="shared" ref="P77:P140" si="28">ROUND(M77*F77,2)</f>
        <v>0</v>
      </c>
      <c r="Q77" s="14">
        <f t="shared" ref="Q77:Q140" si="29">J77-P77</f>
        <v>8099.6719104000003</v>
      </c>
    </row>
    <row r="78" spans="1:17" ht="25.5" customHeight="1">
      <c r="A78" s="17" t="s">
        <v>180</v>
      </c>
      <c r="B78" s="18" t="s">
        <v>181</v>
      </c>
      <c r="C78" s="17" t="s">
        <v>31</v>
      </c>
      <c r="D78" s="19">
        <v>69.650000000000006</v>
      </c>
      <c r="E78" s="19">
        <v>8.26</v>
      </c>
      <c r="F78" s="19">
        <f t="shared" si="25"/>
        <v>10.51911</v>
      </c>
      <c r="G78" s="42">
        <v>98504</v>
      </c>
      <c r="H78" s="25" t="s">
        <v>60</v>
      </c>
      <c r="I78" s="38">
        <f t="shared" ref="I78:I93" si="30">D78*E78</f>
        <v>575.30900000000008</v>
      </c>
      <c r="J78" s="39">
        <f t="shared" ref="J78:J93" si="31">D78*F78</f>
        <v>732.65601149999998</v>
      </c>
      <c r="K78" s="14">
        <v>0</v>
      </c>
      <c r="L78" s="14">
        <f>'[1]Memória 01'!E71</f>
        <v>0</v>
      </c>
      <c r="M78" s="14">
        <f t="shared" si="24"/>
        <v>0</v>
      </c>
      <c r="N78" s="14">
        <f t="shared" si="26"/>
        <v>0</v>
      </c>
      <c r="O78" s="14">
        <f t="shared" si="27"/>
        <v>0</v>
      </c>
      <c r="P78" s="23">
        <f t="shared" si="28"/>
        <v>0</v>
      </c>
      <c r="Q78" s="14">
        <f t="shared" si="29"/>
        <v>732.65601149999998</v>
      </c>
    </row>
    <row r="79" spans="1:17" ht="34.35" customHeight="1">
      <c r="A79" s="34" t="s">
        <v>182</v>
      </c>
      <c r="B79" s="25" t="s">
        <v>183</v>
      </c>
      <c r="C79" s="34" t="s">
        <v>31</v>
      </c>
      <c r="D79" s="35">
        <v>24.22</v>
      </c>
      <c r="E79" s="35">
        <v>14.68</v>
      </c>
      <c r="F79" s="19">
        <f t="shared" si="25"/>
        <v>18.694980000000001</v>
      </c>
      <c r="G79" s="48">
        <v>3637</v>
      </c>
      <c r="H79" s="18" t="s">
        <v>90</v>
      </c>
      <c r="I79" s="38">
        <f t="shared" si="30"/>
        <v>355.5496</v>
      </c>
      <c r="J79" s="39">
        <f t="shared" si="31"/>
        <v>452.79241560000003</v>
      </c>
      <c r="K79" s="14">
        <v>0</v>
      </c>
      <c r="L79" s="14">
        <f>'[1]Memória 01'!E72</f>
        <v>0</v>
      </c>
      <c r="M79" s="14">
        <f t="shared" si="24"/>
        <v>0</v>
      </c>
      <c r="N79" s="14">
        <f t="shared" si="26"/>
        <v>0</v>
      </c>
      <c r="O79" s="14">
        <f t="shared" si="27"/>
        <v>0</v>
      </c>
      <c r="P79" s="23">
        <f t="shared" si="28"/>
        <v>0</v>
      </c>
      <c r="Q79" s="14">
        <f t="shared" si="29"/>
        <v>452.79241560000003</v>
      </c>
    </row>
    <row r="80" spans="1:17" ht="25.5" customHeight="1">
      <c r="A80" s="17" t="s">
        <v>184</v>
      </c>
      <c r="B80" s="25" t="s">
        <v>185</v>
      </c>
      <c r="C80" s="17" t="s">
        <v>31</v>
      </c>
      <c r="D80" s="19">
        <v>24.22</v>
      </c>
      <c r="E80" s="19">
        <v>45.82</v>
      </c>
      <c r="F80" s="19">
        <f t="shared" si="25"/>
        <v>58.351770000000002</v>
      </c>
      <c r="G80" s="42">
        <v>101747</v>
      </c>
      <c r="H80" s="25" t="s">
        <v>60</v>
      </c>
      <c r="I80" s="38">
        <f t="shared" si="30"/>
        <v>1109.7603999999999</v>
      </c>
      <c r="J80" s="39">
        <f t="shared" si="31"/>
        <v>1413.2798694000001</v>
      </c>
      <c r="K80" s="14">
        <v>0</v>
      </c>
      <c r="L80" s="14">
        <f>'[1]Memória 01'!E73</f>
        <v>0</v>
      </c>
      <c r="M80" s="14">
        <f t="shared" si="24"/>
        <v>0</v>
      </c>
      <c r="N80" s="14">
        <f t="shared" si="26"/>
        <v>0</v>
      </c>
      <c r="O80" s="14">
        <f t="shared" si="27"/>
        <v>0</v>
      </c>
      <c r="P80" s="23">
        <f t="shared" si="28"/>
        <v>0</v>
      </c>
      <c r="Q80" s="14">
        <f t="shared" si="29"/>
        <v>1413.2798694000001</v>
      </c>
    </row>
    <row r="81" spans="1:17" ht="45.75" customHeight="1">
      <c r="A81" s="17" t="s">
        <v>186</v>
      </c>
      <c r="B81" s="18" t="s">
        <v>187</v>
      </c>
      <c r="C81" s="17" t="s">
        <v>31</v>
      </c>
      <c r="D81" s="19">
        <v>24.22</v>
      </c>
      <c r="E81" s="19">
        <v>25.33</v>
      </c>
      <c r="F81" s="19">
        <f t="shared" si="25"/>
        <v>32.257754999999996</v>
      </c>
      <c r="G81" s="42">
        <v>87630</v>
      </c>
      <c r="H81" s="18" t="s">
        <v>85</v>
      </c>
      <c r="I81" s="38">
        <f t="shared" si="30"/>
        <v>613.49259999999992</v>
      </c>
      <c r="J81" s="39">
        <f t="shared" si="31"/>
        <v>781.28282609999985</v>
      </c>
      <c r="K81" s="14">
        <v>0</v>
      </c>
      <c r="L81" s="14">
        <f>'[1]Memória 01'!E74</f>
        <v>0</v>
      </c>
      <c r="M81" s="14">
        <f t="shared" si="24"/>
        <v>0</v>
      </c>
      <c r="N81" s="14">
        <f t="shared" si="26"/>
        <v>0</v>
      </c>
      <c r="O81" s="14">
        <f t="shared" si="27"/>
        <v>0</v>
      </c>
      <c r="P81" s="23">
        <f t="shared" si="28"/>
        <v>0</v>
      </c>
      <c r="Q81" s="14">
        <f t="shared" si="29"/>
        <v>781.28282609999985</v>
      </c>
    </row>
    <row r="82" spans="1:17" ht="45.75" customHeight="1">
      <c r="A82" s="17" t="s">
        <v>188</v>
      </c>
      <c r="B82" s="25" t="s">
        <v>189</v>
      </c>
      <c r="C82" s="17" t="s">
        <v>31</v>
      </c>
      <c r="D82" s="19">
        <v>24.22</v>
      </c>
      <c r="E82" s="19">
        <v>116.07</v>
      </c>
      <c r="F82" s="19">
        <f t="shared" si="25"/>
        <v>147.815145</v>
      </c>
      <c r="G82" s="42">
        <v>12439</v>
      </c>
      <c r="H82" s="18" t="s">
        <v>90</v>
      </c>
      <c r="I82" s="38">
        <f t="shared" si="30"/>
        <v>2811.2153999999996</v>
      </c>
      <c r="J82" s="39">
        <f t="shared" si="31"/>
        <v>3580.0828118999998</v>
      </c>
      <c r="K82" s="14">
        <v>0</v>
      </c>
      <c r="L82" s="14">
        <f>'[1]Memória 01'!E75</f>
        <v>0</v>
      </c>
      <c r="M82" s="14">
        <f t="shared" si="24"/>
        <v>0</v>
      </c>
      <c r="N82" s="14">
        <f t="shared" si="26"/>
        <v>0</v>
      </c>
      <c r="O82" s="14">
        <f t="shared" si="27"/>
        <v>0</v>
      </c>
      <c r="P82" s="23">
        <f t="shared" si="28"/>
        <v>0</v>
      </c>
      <c r="Q82" s="14">
        <f t="shared" si="29"/>
        <v>3580.0828118999998</v>
      </c>
    </row>
    <row r="83" spans="1:17" ht="25.5" customHeight="1">
      <c r="A83" s="17" t="s">
        <v>190</v>
      </c>
      <c r="B83" s="18" t="s">
        <v>191</v>
      </c>
      <c r="C83" s="17" t="s">
        <v>59</v>
      </c>
      <c r="D83" s="19">
        <v>2.92</v>
      </c>
      <c r="E83" s="19">
        <v>294.7</v>
      </c>
      <c r="F83" s="19">
        <f t="shared" si="25"/>
        <v>375.30044999999996</v>
      </c>
      <c r="G83" s="49" t="s">
        <v>192</v>
      </c>
      <c r="H83" s="20" t="s">
        <v>33</v>
      </c>
      <c r="I83" s="38">
        <f t="shared" si="30"/>
        <v>860.524</v>
      </c>
      <c r="J83" s="39">
        <f t="shared" si="31"/>
        <v>1095.8773139999998</v>
      </c>
      <c r="K83" s="14">
        <v>0</v>
      </c>
      <c r="L83" s="14">
        <f>'[1]Memória 01'!E76</f>
        <v>0</v>
      </c>
      <c r="M83" s="14">
        <f t="shared" si="24"/>
        <v>0</v>
      </c>
      <c r="N83" s="14">
        <f t="shared" si="26"/>
        <v>0</v>
      </c>
      <c r="O83" s="14">
        <f t="shared" si="27"/>
        <v>0</v>
      </c>
      <c r="P83" s="23">
        <f t="shared" si="28"/>
        <v>0</v>
      </c>
      <c r="Q83" s="14">
        <f t="shared" si="29"/>
        <v>1095.8773139999998</v>
      </c>
    </row>
    <row r="84" spans="1:17" ht="34.35" customHeight="1">
      <c r="A84" s="34" t="s">
        <v>193</v>
      </c>
      <c r="B84" s="25" t="s">
        <v>194</v>
      </c>
      <c r="C84" s="34" t="s">
        <v>31</v>
      </c>
      <c r="D84" s="35">
        <v>12.84</v>
      </c>
      <c r="E84" s="35">
        <v>257.94</v>
      </c>
      <c r="F84" s="19">
        <f t="shared" si="25"/>
        <v>328.48658999999998</v>
      </c>
      <c r="G84" s="48">
        <v>168</v>
      </c>
      <c r="H84" s="18" t="s">
        <v>90</v>
      </c>
      <c r="I84" s="38">
        <f t="shared" si="30"/>
        <v>3311.9495999999999</v>
      </c>
      <c r="J84" s="39">
        <f t="shared" si="31"/>
        <v>4217.7678155999993</v>
      </c>
      <c r="K84" s="14">
        <v>0</v>
      </c>
      <c r="L84" s="14">
        <f>'[1]Memória 01'!E77</f>
        <v>0</v>
      </c>
      <c r="M84" s="14">
        <f t="shared" si="24"/>
        <v>0</v>
      </c>
      <c r="N84" s="14">
        <f t="shared" si="26"/>
        <v>0</v>
      </c>
      <c r="O84" s="14">
        <f t="shared" si="27"/>
        <v>0</v>
      </c>
      <c r="P84" s="23">
        <f t="shared" si="28"/>
        <v>0</v>
      </c>
      <c r="Q84" s="14">
        <f t="shared" si="29"/>
        <v>4217.7678155999993</v>
      </c>
    </row>
    <row r="85" spans="1:17" ht="25.5" customHeight="1">
      <c r="A85" s="17" t="s">
        <v>195</v>
      </c>
      <c r="B85" s="18" t="s">
        <v>196</v>
      </c>
      <c r="C85" s="17" t="s">
        <v>59</v>
      </c>
      <c r="D85" s="19">
        <v>0.2</v>
      </c>
      <c r="E85" s="27">
        <v>1630.6</v>
      </c>
      <c r="F85" s="19">
        <f t="shared" si="25"/>
        <v>2076.5690999999997</v>
      </c>
      <c r="G85" s="50">
        <v>9787</v>
      </c>
      <c r="H85" s="20" t="s">
        <v>36</v>
      </c>
      <c r="I85" s="38">
        <f t="shared" si="30"/>
        <v>326.12</v>
      </c>
      <c r="J85" s="39">
        <f t="shared" si="31"/>
        <v>415.31381999999996</v>
      </c>
      <c r="K85" s="14">
        <v>0</v>
      </c>
      <c r="L85" s="14">
        <f>'[1]Memória 01'!E78</f>
        <v>0</v>
      </c>
      <c r="M85" s="14">
        <f t="shared" si="24"/>
        <v>0</v>
      </c>
      <c r="N85" s="14">
        <f t="shared" si="26"/>
        <v>0</v>
      </c>
      <c r="O85" s="14">
        <f t="shared" si="27"/>
        <v>0</v>
      </c>
      <c r="P85" s="23">
        <f t="shared" si="28"/>
        <v>0</v>
      </c>
      <c r="Q85" s="14">
        <f t="shared" si="29"/>
        <v>415.31381999999996</v>
      </c>
    </row>
    <row r="86" spans="1:17" ht="25.5" customHeight="1">
      <c r="A86" s="17" t="s">
        <v>197</v>
      </c>
      <c r="B86" s="25" t="s">
        <v>198</v>
      </c>
      <c r="C86" s="17" t="s">
        <v>31</v>
      </c>
      <c r="D86" s="19">
        <v>73.150000000000006</v>
      </c>
      <c r="E86" s="19">
        <v>27.66</v>
      </c>
      <c r="F86" s="19">
        <f t="shared" si="25"/>
        <v>35.225009999999997</v>
      </c>
      <c r="G86" s="42">
        <v>92391</v>
      </c>
      <c r="H86" s="25" t="s">
        <v>60</v>
      </c>
      <c r="I86" s="38">
        <f t="shared" si="30"/>
        <v>2023.3290000000002</v>
      </c>
      <c r="J86" s="39">
        <f t="shared" si="31"/>
        <v>2576.7094815</v>
      </c>
      <c r="K86" s="14">
        <v>0</v>
      </c>
      <c r="L86" s="14">
        <f>'[1]Memória 01'!E79</f>
        <v>0</v>
      </c>
      <c r="M86" s="14">
        <f t="shared" si="24"/>
        <v>0</v>
      </c>
      <c r="N86" s="14">
        <f t="shared" si="26"/>
        <v>0</v>
      </c>
      <c r="O86" s="14">
        <f t="shared" si="27"/>
        <v>0</v>
      </c>
      <c r="P86" s="23">
        <f t="shared" si="28"/>
        <v>0</v>
      </c>
      <c r="Q86" s="14">
        <f t="shared" si="29"/>
        <v>2576.7094815</v>
      </c>
    </row>
    <row r="87" spans="1:17" ht="12.75" customHeight="1">
      <c r="A87" s="28" t="s">
        <v>199</v>
      </c>
      <c r="B87" s="44" t="s">
        <v>200</v>
      </c>
      <c r="C87" s="29"/>
      <c r="D87" s="29"/>
      <c r="E87" s="29"/>
      <c r="F87" s="19"/>
      <c r="G87" s="29"/>
      <c r="H87" s="29"/>
      <c r="I87" s="38"/>
      <c r="J87" s="39"/>
      <c r="K87" s="14">
        <v>0</v>
      </c>
      <c r="L87" s="14">
        <f>'[1]Memória 01'!E80</f>
        <v>0</v>
      </c>
      <c r="M87" s="14">
        <f t="shared" si="24"/>
        <v>0</v>
      </c>
      <c r="N87" s="14">
        <f t="shared" si="26"/>
        <v>0</v>
      </c>
      <c r="O87" s="14">
        <f t="shared" si="27"/>
        <v>0</v>
      </c>
      <c r="P87" s="23">
        <f t="shared" si="28"/>
        <v>0</v>
      </c>
      <c r="Q87" s="14">
        <f t="shared" si="29"/>
        <v>0</v>
      </c>
    </row>
    <row r="88" spans="1:17" ht="25.5" customHeight="1">
      <c r="A88" s="17" t="s">
        <v>201</v>
      </c>
      <c r="B88" s="25" t="s">
        <v>202</v>
      </c>
      <c r="C88" s="17" t="s">
        <v>59</v>
      </c>
      <c r="D88" s="19">
        <v>12.02</v>
      </c>
      <c r="E88" s="19">
        <v>89.52</v>
      </c>
      <c r="F88" s="19">
        <f t="shared" si="25"/>
        <v>114.00371999999999</v>
      </c>
      <c r="G88" s="42">
        <v>96622</v>
      </c>
      <c r="H88" s="25" t="s">
        <v>60</v>
      </c>
      <c r="I88" s="38">
        <f t="shared" si="30"/>
        <v>1076.0303999999999</v>
      </c>
      <c r="J88" s="39">
        <f t="shared" si="31"/>
        <v>1370.3247143999997</v>
      </c>
      <c r="K88" s="14">
        <v>0</v>
      </c>
      <c r="L88" s="14">
        <f>'[1]Memória 01'!E81</f>
        <v>0</v>
      </c>
      <c r="M88" s="14">
        <f t="shared" si="24"/>
        <v>0</v>
      </c>
      <c r="N88" s="14">
        <f t="shared" si="26"/>
        <v>0</v>
      </c>
      <c r="O88" s="14">
        <f t="shared" si="27"/>
        <v>0</v>
      </c>
      <c r="P88" s="23">
        <f t="shared" si="28"/>
        <v>0</v>
      </c>
      <c r="Q88" s="14">
        <f t="shared" si="29"/>
        <v>1370.3247143999997</v>
      </c>
    </row>
    <row r="89" spans="1:17" ht="25.5" customHeight="1">
      <c r="A89" s="17" t="s">
        <v>203</v>
      </c>
      <c r="B89" s="25" t="s">
        <v>204</v>
      </c>
      <c r="C89" s="17" t="s">
        <v>31</v>
      </c>
      <c r="D89" s="19">
        <v>240.47</v>
      </c>
      <c r="E89" s="19">
        <v>17.05</v>
      </c>
      <c r="F89" s="19">
        <f t="shared" si="25"/>
        <v>21.713175</v>
      </c>
      <c r="G89" s="42">
        <v>95241</v>
      </c>
      <c r="H89" s="25" t="s">
        <v>60</v>
      </c>
      <c r="I89" s="38">
        <f t="shared" si="30"/>
        <v>4100.0135</v>
      </c>
      <c r="J89" s="39">
        <f t="shared" si="31"/>
        <v>5221.3671922499998</v>
      </c>
      <c r="K89" s="14">
        <v>0</v>
      </c>
      <c r="L89" s="14">
        <f>'[1]Memória 01'!E82</f>
        <v>0</v>
      </c>
      <c r="M89" s="14">
        <f t="shared" si="24"/>
        <v>0</v>
      </c>
      <c r="N89" s="14">
        <f t="shared" si="26"/>
        <v>0</v>
      </c>
      <c r="O89" s="14">
        <f t="shared" si="27"/>
        <v>0</v>
      </c>
      <c r="P89" s="23">
        <f t="shared" si="28"/>
        <v>0</v>
      </c>
      <c r="Q89" s="14">
        <f t="shared" si="29"/>
        <v>5221.3671922499998</v>
      </c>
    </row>
    <row r="90" spans="1:17" ht="34.35" customHeight="1">
      <c r="A90" s="34" t="s">
        <v>205</v>
      </c>
      <c r="B90" s="25" t="s">
        <v>183</v>
      </c>
      <c r="C90" s="34" t="s">
        <v>31</v>
      </c>
      <c r="D90" s="35">
        <v>240.47</v>
      </c>
      <c r="E90" s="35">
        <v>14.68</v>
      </c>
      <c r="F90" s="19">
        <f t="shared" si="25"/>
        <v>18.694980000000001</v>
      </c>
      <c r="G90" s="48">
        <v>3637</v>
      </c>
      <c r="H90" s="18" t="s">
        <v>90</v>
      </c>
      <c r="I90" s="38">
        <f t="shared" si="30"/>
        <v>3530.0996</v>
      </c>
      <c r="J90" s="39">
        <f t="shared" si="31"/>
        <v>4495.5818405999999</v>
      </c>
      <c r="K90" s="14">
        <v>0</v>
      </c>
      <c r="L90" s="14">
        <f>'[1]Memória 01'!E83</f>
        <v>0</v>
      </c>
      <c r="M90" s="14">
        <f t="shared" si="24"/>
        <v>0</v>
      </c>
      <c r="N90" s="14">
        <f t="shared" si="26"/>
        <v>0</v>
      </c>
      <c r="O90" s="14">
        <f t="shared" si="27"/>
        <v>0</v>
      </c>
      <c r="P90" s="23">
        <f t="shared" si="28"/>
        <v>0</v>
      </c>
      <c r="Q90" s="14">
        <f t="shared" si="29"/>
        <v>4495.5818405999999</v>
      </c>
    </row>
    <row r="91" spans="1:17" ht="46.5" customHeight="1">
      <c r="A91" s="34" t="s">
        <v>206</v>
      </c>
      <c r="B91" s="18" t="s">
        <v>207</v>
      </c>
      <c r="C91" s="34" t="s">
        <v>31</v>
      </c>
      <c r="D91" s="35">
        <v>496.09</v>
      </c>
      <c r="E91" s="35">
        <v>20.46</v>
      </c>
      <c r="F91" s="19">
        <f t="shared" si="25"/>
        <v>26.055810000000001</v>
      </c>
      <c r="G91" s="36">
        <v>87620</v>
      </c>
      <c r="H91" s="18" t="s">
        <v>85</v>
      </c>
      <c r="I91" s="38">
        <f t="shared" si="30"/>
        <v>10150.001399999999</v>
      </c>
      <c r="J91" s="39">
        <f t="shared" si="31"/>
        <v>12926.0267829</v>
      </c>
      <c r="K91" s="14">
        <v>0</v>
      </c>
      <c r="L91" s="14">
        <f>'[1]Memória 01'!E84</f>
        <v>0</v>
      </c>
      <c r="M91" s="14">
        <f t="shared" si="24"/>
        <v>0</v>
      </c>
      <c r="N91" s="14">
        <f t="shared" si="26"/>
        <v>0</v>
      </c>
      <c r="O91" s="14">
        <f t="shared" si="27"/>
        <v>0</v>
      </c>
      <c r="P91" s="23">
        <f t="shared" si="28"/>
        <v>0</v>
      </c>
      <c r="Q91" s="14">
        <f t="shared" si="29"/>
        <v>12926.0267829</v>
      </c>
    </row>
    <row r="92" spans="1:17" ht="45.75" customHeight="1">
      <c r="A92" s="17" t="s">
        <v>208</v>
      </c>
      <c r="B92" s="18" t="s">
        <v>209</v>
      </c>
      <c r="C92" s="17" t="s">
        <v>31</v>
      </c>
      <c r="D92" s="19">
        <v>499.69</v>
      </c>
      <c r="E92" s="19">
        <v>36.42</v>
      </c>
      <c r="F92" s="19">
        <f t="shared" si="25"/>
        <v>46.380870000000002</v>
      </c>
      <c r="G92" s="33">
        <v>87250</v>
      </c>
      <c r="H92" s="18" t="s">
        <v>85</v>
      </c>
      <c r="I92" s="38">
        <f t="shared" si="30"/>
        <v>18198.709800000001</v>
      </c>
      <c r="J92" s="39">
        <f t="shared" si="31"/>
        <v>23176.056930300001</v>
      </c>
      <c r="K92" s="14">
        <v>0</v>
      </c>
      <c r="L92" s="14">
        <f>'[1]Memória 01'!E85</f>
        <v>0</v>
      </c>
      <c r="M92" s="14">
        <f t="shared" si="24"/>
        <v>0</v>
      </c>
      <c r="N92" s="14">
        <f t="shared" si="26"/>
        <v>0</v>
      </c>
      <c r="O92" s="14">
        <f t="shared" si="27"/>
        <v>0</v>
      </c>
      <c r="P92" s="23">
        <f t="shared" si="28"/>
        <v>0</v>
      </c>
      <c r="Q92" s="14">
        <f t="shared" si="29"/>
        <v>23176.056930300001</v>
      </c>
    </row>
    <row r="93" spans="1:17" ht="25.5" customHeight="1">
      <c r="A93" s="17" t="s">
        <v>210</v>
      </c>
      <c r="B93" s="25" t="s">
        <v>211</v>
      </c>
      <c r="C93" s="17" t="s">
        <v>129</v>
      </c>
      <c r="D93" s="19">
        <v>378.4</v>
      </c>
      <c r="E93" s="19">
        <v>5.24</v>
      </c>
      <c r="F93" s="19">
        <f t="shared" si="25"/>
        <v>6.6731400000000001</v>
      </c>
      <c r="G93" s="33">
        <v>88649</v>
      </c>
      <c r="H93" s="25" t="s">
        <v>60</v>
      </c>
      <c r="I93" s="38">
        <f t="shared" si="30"/>
        <v>1982.816</v>
      </c>
      <c r="J93" s="39">
        <f t="shared" si="31"/>
        <v>2525.116176</v>
      </c>
      <c r="K93" s="14">
        <v>0</v>
      </c>
      <c r="L93" s="14">
        <f>'[1]Memória 01'!E86</f>
        <v>0</v>
      </c>
      <c r="M93" s="14">
        <f t="shared" si="24"/>
        <v>0</v>
      </c>
      <c r="N93" s="14">
        <f t="shared" si="26"/>
        <v>0</v>
      </c>
      <c r="O93" s="14">
        <f t="shared" si="27"/>
        <v>0</v>
      </c>
      <c r="P93" s="23">
        <f t="shared" si="28"/>
        <v>0</v>
      </c>
      <c r="Q93" s="14">
        <f t="shared" si="29"/>
        <v>2525.116176</v>
      </c>
    </row>
    <row r="94" spans="1:17" ht="12" customHeight="1">
      <c r="A94" s="29"/>
      <c r="B94" s="29"/>
      <c r="C94" s="29"/>
      <c r="D94" s="29"/>
      <c r="E94" s="29"/>
      <c r="F94" s="19"/>
      <c r="G94" s="29"/>
      <c r="H94" s="29"/>
      <c r="I94" s="51"/>
      <c r="J94" s="52"/>
      <c r="K94" s="14">
        <v>0</v>
      </c>
      <c r="L94" s="14">
        <f>'[1]Memória 01'!E87</f>
        <v>0</v>
      </c>
      <c r="M94" s="14">
        <f t="shared" si="24"/>
        <v>0</v>
      </c>
      <c r="N94" s="14">
        <f t="shared" si="26"/>
        <v>0</v>
      </c>
      <c r="O94" s="14">
        <f t="shared" si="27"/>
        <v>0</v>
      </c>
      <c r="P94" s="23">
        <f t="shared" si="28"/>
        <v>0</v>
      </c>
      <c r="Q94" s="14">
        <f t="shared" si="29"/>
        <v>0</v>
      </c>
    </row>
    <row r="95" spans="1:17" ht="12.75" customHeight="1">
      <c r="A95" s="28" t="s">
        <v>212</v>
      </c>
      <c r="B95" s="139" t="s">
        <v>213</v>
      </c>
      <c r="C95" s="140"/>
      <c r="D95" s="140"/>
      <c r="E95" s="140"/>
      <c r="F95" s="140"/>
      <c r="G95" s="141"/>
      <c r="H95" s="37"/>
      <c r="I95" s="53">
        <f>SUM(I96:I164)</f>
        <v>31389.573300000011</v>
      </c>
      <c r="J95" s="54">
        <f>SUM(J96:J164)</f>
        <v>39974.621597550009</v>
      </c>
      <c r="K95" s="54"/>
      <c r="L95" s="14">
        <f>'[1]Memória 01'!E88</f>
        <v>0</v>
      </c>
      <c r="M95" s="54"/>
      <c r="N95" s="31">
        <f t="shared" ref="N95:Q95" si="32">SUM(N96:N164)</f>
        <v>0</v>
      </c>
      <c r="O95" s="31">
        <f t="shared" si="32"/>
        <v>0</v>
      </c>
      <c r="P95" s="31">
        <f t="shared" si="32"/>
        <v>0</v>
      </c>
      <c r="Q95" s="31">
        <f t="shared" si="32"/>
        <v>39974.621597550009</v>
      </c>
    </row>
    <row r="96" spans="1:17" ht="45.75" customHeight="1">
      <c r="A96" s="34" t="s">
        <v>214</v>
      </c>
      <c r="B96" s="18" t="s">
        <v>215</v>
      </c>
      <c r="C96" s="34" t="s">
        <v>45</v>
      </c>
      <c r="D96" s="35">
        <v>1</v>
      </c>
      <c r="E96" s="35">
        <v>289.06</v>
      </c>
      <c r="F96" s="19">
        <f t="shared" si="25"/>
        <v>368.11790999999999</v>
      </c>
      <c r="G96" s="36">
        <v>98108</v>
      </c>
      <c r="H96" s="18" t="s">
        <v>85</v>
      </c>
      <c r="I96" s="55">
        <f>D96*E96</f>
        <v>289.06</v>
      </c>
      <c r="J96" s="56">
        <f>F96*D96</f>
        <v>368.11790999999999</v>
      </c>
      <c r="K96" s="14">
        <v>0</v>
      </c>
      <c r="L96" s="14">
        <f>'[1]Memória 01'!E89</f>
        <v>0</v>
      </c>
      <c r="M96" s="14">
        <f t="shared" si="24"/>
        <v>0</v>
      </c>
      <c r="N96" s="14">
        <f t="shared" si="26"/>
        <v>0</v>
      </c>
      <c r="O96" s="14">
        <f t="shared" si="27"/>
        <v>0</v>
      </c>
      <c r="P96" s="23">
        <f t="shared" si="28"/>
        <v>0</v>
      </c>
      <c r="Q96" s="14">
        <f t="shared" si="29"/>
        <v>368.11790999999999</v>
      </c>
    </row>
    <row r="97" spans="1:17" ht="25.5" customHeight="1">
      <c r="A97" s="17" t="s">
        <v>216</v>
      </c>
      <c r="B97" s="25" t="s">
        <v>217</v>
      </c>
      <c r="C97" s="17" t="s">
        <v>45</v>
      </c>
      <c r="D97" s="19">
        <v>2</v>
      </c>
      <c r="E97" s="19">
        <v>587.02</v>
      </c>
      <c r="F97" s="19">
        <f t="shared" si="25"/>
        <v>747.56997000000001</v>
      </c>
      <c r="G97" s="33">
        <v>88503</v>
      </c>
      <c r="H97" s="25" t="s">
        <v>60</v>
      </c>
      <c r="I97" s="55">
        <f t="shared" ref="I97:I160" si="33">D97*E97</f>
        <v>1174.04</v>
      </c>
      <c r="J97" s="56">
        <f t="shared" ref="J97:J160" si="34">F97*D97</f>
        <v>1495.13994</v>
      </c>
      <c r="K97" s="14">
        <v>0</v>
      </c>
      <c r="L97" s="14">
        <f>'[1]Memória 01'!E90</f>
        <v>0</v>
      </c>
      <c r="M97" s="14">
        <f t="shared" si="24"/>
        <v>0</v>
      </c>
      <c r="N97" s="14">
        <f t="shared" si="26"/>
        <v>0</v>
      </c>
      <c r="O97" s="14">
        <f t="shared" si="27"/>
        <v>0</v>
      </c>
      <c r="P97" s="23">
        <f t="shared" si="28"/>
        <v>0</v>
      </c>
      <c r="Q97" s="14">
        <f t="shared" si="29"/>
        <v>1495.13994</v>
      </c>
    </row>
    <row r="98" spans="1:17" ht="34.35" customHeight="1">
      <c r="A98" s="34" t="s">
        <v>218</v>
      </c>
      <c r="B98" s="25" t="s">
        <v>219</v>
      </c>
      <c r="C98" s="34" t="s">
        <v>45</v>
      </c>
      <c r="D98" s="35">
        <v>7</v>
      </c>
      <c r="E98" s="35">
        <v>43.53</v>
      </c>
      <c r="F98" s="19">
        <f t="shared" si="25"/>
        <v>55.435455000000005</v>
      </c>
      <c r="G98" s="40">
        <v>1699</v>
      </c>
      <c r="H98" s="18" t="s">
        <v>90</v>
      </c>
      <c r="I98" s="55">
        <f t="shared" si="33"/>
        <v>304.71000000000004</v>
      </c>
      <c r="J98" s="56">
        <f t="shared" si="34"/>
        <v>388.04818500000005</v>
      </c>
      <c r="K98" s="14">
        <v>0</v>
      </c>
      <c r="L98" s="14">
        <f>'[1]Memória 01'!E91</f>
        <v>0</v>
      </c>
      <c r="M98" s="14">
        <f t="shared" si="24"/>
        <v>0</v>
      </c>
      <c r="N98" s="14">
        <f t="shared" si="26"/>
        <v>0</v>
      </c>
      <c r="O98" s="14">
        <f t="shared" si="27"/>
        <v>0</v>
      </c>
      <c r="P98" s="23">
        <f t="shared" si="28"/>
        <v>0</v>
      </c>
      <c r="Q98" s="14">
        <f t="shared" si="29"/>
        <v>388.04818500000005</v>
      </c>
    </row>
    <row r="99" spans="1:17" ht="34.35" customHeight="1">
      <c r="A99" s="34" t="s">
        <v>220</v>
      </c>
      <c r="B99" s="25" t="s">
        <v>221</v>
      </c>
      <c r="C99" s="34" t="s">
        <v>45</v>
      </c>
      <c r="D99" s="35">
        <v>17</v>
      </c>
      <c r="E99" s="35">
        <v>6.17</v>
      </c>
      <c r="F99" s="19">
        <f t="shared" si="25"/>
        <v>7.8574950000000001</v>
      </c>
      <c r="G99" s="36">
        <v>89709</v>
      </c>
      <c r="H99" s="18" t="s">
        <v>85</v>
      </c>
      <c r="I99" s="55">
        <f t="shared" si="33"/>
        <v>104.89</v>
      </c>
      <c r="J99" s="56">
        <f t="shared" si="34"/>
        <v>133.577415</v>
      </c>
      <c r="K99" s="14">
        <v>0</v>
      </c>
      <c r="L99" s="14">
        <f>'[1]Memória 01'!E92</f>
        <v>0</v>
      </c>
      <c r="M99" s="14">
        <f t="shared" si="24"/>
        <v>0</v>
      </c>
      <c r="N99" s="14">
        <f t="shared" si="26"/>
        <v>0</v>
      </c>
      <c r="O99" s="14">
        <f t="shared" si="27"/>
        <v>0</v>
      </c>
      <c r="P99" s="23">
        <f t="shared" si="28"/>
        <v>0</v>
      </c>
      <c r="Q99" s="14">
        <f t="shared" si="29"/>
        <v>133.577415</v>
      </c>
    </row>
    <row r="100" spans="1:17" ht="34.35" customHeight="1">
      <c r="A100" s="34" t="s">
        <v>222</v>
      </c>
      <c r="B100" s="25" t="s">
        <v>223</v>
      </c>
      <c r="C100" s="34" t="s">
        <v>45</v>
      </c>
      <c r="D100" s="35">
        <v>15</v>
      </c>
      <c r="E100" s="35">
        <v>6.82</v>
      </c>
      <c r="F100" s="19">
        <f t="shared" si="25"/>
        <v>8.6852700000000009</v>
      </c>
      <c r="G100" s="36">
        <v>89546</v>
      </c>
      <c r="H100" s="18" t="s">
        <v>85</v>
      </c>
      <c r="I100" s="55">
        <f t="shared" si="33"/>
        <v>102.30000000000001</v>
      </c>
      <c r="J100" s="56">
        <f t="shared" si="34"/>
        <v>130.27905000000001</v>
      </c>
      <c r="K100" s="14">
        <v>0</v>
      </c>
      <c r="L100" s="14">
        <f>'[1]Memória 01'!E93</f>
        <v>0</v>
      </c>
      <c r="M100" s="14">
        <f t="shared" si="24"/>
        <v>0</v>
      </c>
      <c r="N100" s="14">
        <f t="shared" si="26"/>
        <v>0</v>
      </c>
      <c r="O100" s="14">
        <f t="shared" si="27"/>
        <v>0</v>
      </c>
      <c r="P100" s="23">
        <f t="shared" si="28"/>
        <v>0</v>
      </c>
      <c r="Q100" s="14">
        <f t="shared" si="29"/>
        <v>130.27905000000001</v>
      </c>
    </row>
    <row r="101" spans="1:17" ht="34.35" customHeight="1">
      <c r="A101" s="34" t="s">
        <v>224</v>
      </c>
      <c r="B101" s="25" t="s">
        <v>225</v>
      </c>
      <c r="C101" s="34" t="s">
        <v>45</v>
      </c>
      <c r="D101" s="35">
        <v>17</v>
      </c>
      <c r="E101" s="35">
        <v>3.96</v>
      </c>
      <c r="F101" s="19">
        <f t="shared" si="25"/>
        <v>5.0430600000000005</v>
      </c>
      <c r="G101" s="36">
        <v>89726</v>
      </c>
      <c r="H101" s="18" t="s">
        <v>85</v>
      </c>
      <c r="I101" s="55">
        <f t="shared" si="33"/>
        <v>67.319999999999993</v>
      </c>
      <c r="J101" s="56">
        <f t="shared" si="34"/>
        <v>85.732020000000006</v>
      </c>
      <c r="K101" s="14">
        <v>0</v>
      </c>
      <c r="L101" s="14">
        <f>'[1]Memória 01'!E94</f>
        <v>0</v>
      </c>
      <c r="M101" s="14">
        <f t="shared" si="24"/>
        <v>0</v>
      </c>
      <c r="N101" s="14">
        <f t="shared" si="26"/>
        <v>0</v>
      </c>
      <c r="O101" s="14">
        <f t="shared" si="27"/>
        <v>0</v>
      </c>
      <c r="P101" s="23">
        <f t="shared" si="28"/>
        <v>0</v>
      </c>
      <c r="Q101" s="14">
        <f t="shared" si="29"/>
        <v>85.732020000000006</v>
      </c>
    </row>
    <row r="102" spans="1:17" ht="34.35" customHeight="1">
      <c r="A102" s="34" t="s">
        <v>226</v>
      </c>
      <c r="B102" s="25" t="s">
        <v>227</v>
      </c>
      <c r="C102" s="34" t="s">
        <v>45</v>
      </c>
      <c r="D102" s="35">
        <v>11</v>
      </c>
      <c r="E102" s="35">
        <v>4.38</v>
      </c>
      <c r="F102" s="19">
        <f t="shared" si="25"/>
        <v>5.5779300000000003</v>
      </c>
      <c r="G102" s="36">
        <v>89802</v>
      </c>
      <c r="H102" s="18" t="s">
        <v>85</v>
      </c>
      <c r="I102" s="55">
        <f t="shared" si="33"/>
        <v>48.18</v>
      </c>
      <c r="J102" s="56">
        <f t="shared" si="34"/>
        <v>61.357230000000001</v>
      </c>
      <c r="K102" s="14">
        <v>0</v>
      </c>
      <c r="L102" s="14">
        <f>'[1]Memória 01'!E95</f>
        <v>0</v>
      </c>
      <c r="M102" s="14">
        <f t="shared" si="24"/>
        <v>0</v>
      </c>
      <c r="N102" s="14">
        <f t="shared" si="26"/>
        <v>0</v>
      </c>
      <c r="O102" s="14">
        <f t="shared" si="27"/>
        <v>0</v>
      </c>
      <c r="P102" s="23">
        <f t="shared" si="28"/>
        <v>0</v>
      </c>
      <c r="Q102" s="14">
        <f t="shared" si="29"/>
        <v>61.357230000000001</v>
      </c>
    </row>
    <row r="103" spans="1:17" ht="34.35" customHeight="1">
      <c r="A103" s="34" t="s">
        <v>228</v>
      </c>
      <c r="B103" s="25" t="s">
        <v>229</v>
      </c>
      <c r="C103" s="34" t="s">
        <v>45</v>
      </c>
      <c r="D103" s="35">
        <v>9</v>
      </c>
      <c r="E103" s="35">
        <v>8.82</v>
      </c>
      <c r="F103" s="19">
        <f t="shared" si="25"/>
        <v>11.23227</v>
      </c>
      <c r="G103" s="36">
        <v>89806</v>
      </c>
      <c r="H103" s="18" t="s">
        <v>85</v>
      </c>
      <c r="I103" s="55">
        <f t="shared" si="33"/>
        <v>79.38</v>
      </c>
      <c r="J103" s="56">
        <f t="shared" si="34"/>
        <v>101.09043</v>
      </c>
      <c r="K103" s="14">
        <v>0</v>
      </c>
      <c r="L103" s="14">
        <f>'[1]Memória 01'!E96</f>
        <v>0</v>
      </c>
      <c r="M103" s="14">
        <f t="shared" si="24"/>
        <v>0</v>
      </c>
      <c r="N103" s="14">
        <f t="shared" si="26"/>
        <v>0</v>
      </c>
      <c r="O103" s="14">
        <f t="shared" si="27"/>
        <v>0</v>
      </c>
      <c r="P103" s="23">
        <f t="shared" si="28"/>
        <v>0</v>
      </c>
      <c r="Q103" s="14">
        <f t="shared" si="29"/>
        <v>101.09043</v>
      </c>
    </row>
    <row r="104" spans="1:17" ht="34.35" customHeight="1">
      <c r="A104" s="34" t="s">
        <v>230</v>
      </c>
      <c r="B104" s="25" t="s">
        <v>231</v>
      </c>
      <c r="C104" s="34" t="s">
        <v>45</v>
      </c>
      <c r="D104" s="35">
        <v>16</v>
      </c>
      <c r="E104" s="35">
        <v>10.94</v>
      </c>
      <c r="F104" s="19">
        <f t="shared" si="25"/>
        <v>13.932089999999999</v>
      </c>
      <c r="G104" s="36">
        <v>89810</v>
      </c>
      <c r="H104" s="18" t="s">
        <v>85</v>
      </c>
      <c r="I104" s="55">
        <f t="shared" si="33"/>
        <v>175.04</v>
      </c>
      <c r="J104" s="56">
        <f t="shared" si="34"/>
        <v>222.91343999999998</v>
      </c>
      <c r="K104" s="14">
        <v>0</v>
      </c>
      <c r="L104" s="14">
        <f>'[1]Memória 01'!E97</f>
        <v>0</v>
      </c>
      <c r="M104" s="14">
        <f t="shared" si="24"/>
        <v>0</v>
      </c>
      <c r="N104" s="14">
        <f t="shared" si="26"/>
        <v>0</v>
      </c>
      <c r="O104" s="14">
        <f t="shared" si="27"/>
        <v>0</v>
      </c>
      <c r="P104" s="23">
        <f t="shared" si="28"/>
        <v>0</v>
      </c>
      <c r="Q104" s="14">
        <f t="shared" si="29"/>
        <v>222.91343999999998</v>
      </c>
    </row>
    <row r="105" spans="1:17" ht="34.35" customHeight="1">
      <c r="A105" s="34" t="s">
        <v>232</v>
      </c>
      <c r="B105" s="25" t="s">
        <v>233</v>
      </c>
      <c r="C105" s="34" t="s">
        <v>45</v>
      </c>
      <c r="D105" s="35">
        <v>26</v>
      </c>
      <c r="E105" s="35">
        <v>5.74</v>
      </c>
      <c r="F105" s="19">
        <f t="shared" si="25"/>
        <v>7.3098900000000002</v>
      </c>
      <c r="G105" s="36">
        <v>89724</v>
      </c>
      <c r="H105" s="18" t="s">
        <v>85</v>
      </c>
      <c r="I105" s="55">
        <f t="shared" si="33"/>
        <v>149.24</v>
      </c>
      <c r="J105" s="56">
        <f t="shared" si="34"/>
        <v>190.05714</v>
      </c>
      <c r="K105" s="14">
        <v>0</v>
      </c>
      <c r="L105" s="14">
        <f>'[1]Memória 01'!E98</f>
        <v>0</v>
      </c>
      <c r="M105" s="14">
        <f t="shared" si="24"/>
        <v>0</v>
      </c>
      <c r="N105" s="14">
        <f t="shared" si="26"/>
        <v>0</v>
      </c>
      <c r="O105" s="14">
        <f t="shared" si="27"/>
        <v>0</v>
      </c>
      <c r="P105" s="23">
        <f t="shared" si="28"/>
        <v>0</v>
      </c>
      <c r="Q105" s="14">
        <f t="shared" si="29"/>
        <v>190.05714</v>
      </c>
    </row>
    <row r="106" spans="1:17" ht="35.25" customHeight="1">
      <c r="A106" s="57" t="s">
        <v>234</v>
      </c>
      <c r="B106" s="25" t="s">
        <v>235</v>
      </c>
      <c r="C106" s="34" t="s">
        <v>45</v>
      </c>
      <c r="D106" s="35">
        <v>19</v>
      </c>
      <c r="E106" s="35">
        <v>3.96</v>
      </c>
      <c r="F106" s="19">
        <f t="shared" si="25"/>
        <v>5.0430600000000005</v>
      </c>
      <c r="G106" s="36">
        <v>89801</v>
      </c>
      <c r="H106" s="18" t="s">
        <v>85</v>
      </c>
      <c r="I106" s="55">
        <f t="shared" si="33"/>
        <v>75.239999999999995</v>
      </c>
      <c r="J106" s="56">
        <f t="shared" si="34"/>
        <v>95.818140000000014</v>
      </c>
      <c r="K106" s="14">
        <v>0</v>
      </c>
      <c r="L106" s="14">
        <f>'[1]Memória 01'!E99</f>
        <v>0</v>
      </c>
      <c r="M106" s="14">
        <f t="shared" si="24"/>
        <v>0</v>
      </c>
      <c r="N106" s="14">
        <f t="shared" si="26"/>
        <v>0</v>
      </c>
      <c r="O106" s="14">
        <f t="shared" si="27"/>
        <v>0</v>
      </c>
      <c r="P106" s="23">
        <f t="shared" si="28"/>
        <v>0</v>
      </c>
      <c r="Q106" s="14">
        <f t="shared" si="29"/>
        <v>95.818140000000014</v>
      </c>
    </row>
    <row r="107" spans="1:17" ht="34.35" customHeight="1">
      <c r="A107" s="57" t="s">
        <v>236</v>
      </c>
      <c r="B107" s="25" t="s">
        <v>237</v>
      </c>
      <c r="C107" s="34" t="s">
        <v>45</v>
      </c>
      <c r="D107" s="35">
        <v>10</v>
      </c>
      <c r="E107" s="35">
        <v>8.2200000000000006</v>
      </c>
      <c r="F107" s="19">
        <f t="shared" si="25"/>
        <v>10.468170000000001</v>
      </c>
      <c r="G107" s="36">
        <v>89805</v>
      </c>
      <c r="H107" s="18" t="s">
        <v>85</v>
      </c>
      <c r="I107" s="55">
        <f t="shared" si="33"/>
        <v>82.2</v>
      </c>
      <c r="J107" s="56">
        <f t="shared" si="34"/>
        <v>104.68170000000001</v>
      </c>
      <c r="K107" s="14">
        <v>0</v>
      </c>
      <c r="L107" s="14">
        <f>'[1]Memória 01'!E100</f>
        <v>0</v>
      </c>
      <c r="M107" s="14">
        <f t="shared" si="24"/>
        <v>0</v>
      </c>
      <c r="N107" s="14">
        <f t="shared" si="26"/>
        <v>0</v>
      </c>
      <c r="O107" s="14">
        <f t="shared" si="27"/>
        <v>0</v>
      </c>
      <c r="P107" s="23">
        <f t="shared" si="28"/>
        <v>0</v>
      </c>
      <c r="Q107" s="14">
        <f t="shared" si="29"/>
        <v>104.68170000000001</v>
      </c>
    </row>
    <row r="108" spans="1:17" ht="34.35" customHeight="1">
      <c r="A108" s="57" t="s">
        <v>238</v>
      </c>
      <c r="B108" s="25" t="s">
        <v>239</v>
      </c>
      <c r="C108" s="34" t="s">
        <v>45</v>
      </c>
      <c r="D108" s="35">
        <v>12</v>
      </c>
      <c r="E108" s="35">
        <v>14.12</v>
      </c>
      <c r="F108" s="19">
        <f t="shared" si="25"/>
        <v>17.981819999999999</v>
      </c>
      <c r="G108" s="36">
        <v>89744</v>
      </c>
      <c r="H108" s="18" t="s">
        <v>85</v>
      </c>
      <c r="I108" s="55">
        <f t="shared" si="33"/>
        <v>169.44</v>
      </c>
      <c r="J108" s="56">
        <f t="shared" si="34"/>
        <v>215.78183999999999</v>
      </c>
      <c r="K108" s="14">
        <v>0</v>
      </c>
      <c r="L108" s="14">
        <f>'[1]Memória 01'!E101</f>
        <v>0</v>
      </c>
      <c r="M108" s="14">
        <f t="shared" si="24"/>
        <v>0</v>
      </c>
      <c r="N108" s="14">
        <f t="shared" si="26"/>
        <v>0</v>
      </c>
      <c r="O108" s="14">
        <f t="shared" si="27"/>
        <v>0</v>
      </c>
      <c r="P108" s="23">
        <f t="shared" si="28"/>
        <v>0</v>
      </c>
      <c r="Q108" s="14">
        <f t="shared" si="29"/>
        <v>215.78183999999999</v>
      </c>
    </row>
    <row r="109" spans="1:17" ht="45.75" customHeight="1">
      <c r="A109" s="58" t="s">
        <v>240</v>
      </c>
      <c r="B109" s="18" t="s">
        <v>241</v>
      </c>
      <c r="C109" s="17" t="s">
        <v>45</v>
      </c>
      <c r="D109" s="19">
        <v>5</v>
      </c>
      <c r="E109" s="19">
        <v>12.7</v>
      </c>
      <c r="F109" s="19">
        <f t="shared" si="25"/>
        <v>16.173449999999999</v>
      </c>
      <c r="G109" s="33">
        <v>89785</v>
      </c>
      <c r="H109" s="18" t="s">
        <v>85</v>
      </c>
      <c r="I109" s="55">
        <f t="shared" si="33"/>
        <v>63.5</v>
      </c>
      <c r="J109" s="56">
        <f t="shared" si="34"/>
        <v>80.867249999999999</v>
      </c>
      <c r="K109" s="14">
        <v>0</v>
      </c>
      <c r="L109" s="14">
        <f>'[1]Memória 01'!E102</f>
        <v>0</v>
      </c>
      <c r="M109" s="14">
        <f t="shared" si="24"/>
        <v>0</v>
      </c>
      <c r="N109" s="14">
        <f t="shared" si="26"/>
        <v>0</v>
      </c>
      <c r="O109" s="14">
        <f t="shared" si="27"/>
        <v>0</v>
      </c>
      <c r="P109" s="23">
        <f t="shared" si="28"/>
        <v>0</v>
      </c>
      <c r="Q109" s="14">
        <f t="shared" si="29"/>
        <v>80.867249999999999</v>
      </c>
    </row>
    <row r="110" spans="1:17" ht="25.5" customHeight="1">
      <c r="A110" s="58" t="s">
        <v>242</v>
      </c>
      <c r="B110" s="25" t="s">
        <v>243</v>
      </c>
      <c r="C110" s="17" t="s">
        <v>45</v>
      </c>
      <c r="D110" s="19">
        <v>2</v>
      </c>
      <c r="E110" s="19">
        <v>20.9</v>
      </c>
      <c r="F110" s="19">
        <f t="shared" si="25"/>
        <v>26.616149999999998</v>
      </c>
      <c r="G110" s="17" t="s">
        <v>244</v>
      </c>
      <c r="H110" s="20" t="s">
        <v>33</v>
      </c>
      <c r="I110" s="55">
        <f t="shared" si="33"/>
        <v>41.8</v>
      </c>
      <c r="J110" s="56">
        <f t="shared" si="34"/>
        <v>53.232299999999995</v>
      </c>
      <c r="K110" s="14">
        <v>0</v>
      </c>
      <c r="L110" s="14">
        <f>'[1]Memória 01'!E103</f>
        <v>0</v>
      </c>
      <c r="M110" s="14">
        <f t="shared" si="24"/>
        <v>0</v>
      </c>
      <c r="N110" s="14">
        <f t="shared" si="26"/>
        <v>0</v>
      </c>
      <c r="O110" s="14">
        <f t="shared" si="27"/>
        <v>0</v>
      </c>
      <c r="P110" s="23">
        <f t="shared" si="28"/>
        <v>0</v>
      </c>
      <c r="Q110" s="14">
        <f t="shared" si="29"/>
        <v>53.232299999999995</v>
      </c>
    </row>
    <row r="111" spans="1:17" ht="45.75" customHeight="1">
      <c r="A111" s="58" t="s">
        <v>245</v>
      </c>
      <c r="B111" s="18" t="s">
        <v>246</v>
      </c>
      <c r="C111" s="17" t="s">
        <v>45</v>
      </c>
      <c r="D111" s="19">
        <v>12</v>
      </c>
      <c r="E111" s="19">
        <v>17.64</v>
      </c>
      <c r="F111" s="19">
        <f t="shared" si="25"/>
        <v>22.46454</v>
      </c>
      <c r="G111" s="33">
        <v>89830</v>
      </c>
      <c r="H111" s="18" t="s">
        <v>85</v>
      </c>
      <c r="I111" s="55">
        <f t="shared" si="33"/>
        <v>211.68</v>
      </c>
      <c r="J111" s="56">
        <f t="shared" si="34"/>
        <v>269.57447999999999</v>
      </c>
      <c r="K111" s="14">
        <v>0</v>
      </c>
      <c r="L111" s="14">
        <f>'[1]Memória 01'!E104</f>
        <v>0</v>
      </c>
      <c r="M111" s="14">
        <f t="shared" si="24"/>
        <v>0</v>
      </c>
      <c r="N111" s="14">
        <f t="shared" si="26"/>
        <v>0</v>
      </c>
      <c r="O111" s="14">
        <f t="shared" si="27"/>
        <v>0</v>
      </c>
      <c r="P111" s="23">
        <f t="shared" si="28"/>
        <v>0</v>
      </c>
      <c r="Q111" s="14">
        <f t="shared" si="29"/>
        <v>269.57447999999999</v>
      </c>
    </row>
    <row r="112" spans="1:17" ht="25.5" customHeight="1">
      <c r="A112" s="58" t="s">
        <v>247</v>
      </c>
      <c r="B112" s="25" t="s">
        <v>248</v>
      </c>
      <c r="C112" s="17" t="s">
        <v>45</v>
      </c>
      <c r="D112" s="19">
        <v>16</v>
      </c>
      <c r="E112" s="19">
        <v>11.11</v>
      </c>
      <c r="F112" s="19">
        <f t="shared" si="25"/>
        <v>14.148584999999999</v>
      </c>
      <c r="G112" s="33">
        <v>3659</v>
      </c>
      <c r="H112" s="25" t="s">
        <v>60</v>
      </c>
      <c r="I112" s="55">
        <f t="shared" si="33"/>
        <v>177.76</v>
      </c>
      <c r="J112" s="56">
        <f t="shared" si="34"/>
        <v>226.37735999999998</v>
      </c>
      <c r="K112" s="14">
        <v>0</v>
      </c>
      <c r="L112" s="14">
        <f>'[1]Memória 01'!E105</f>
        <v>0</v>
      </c>
      <c r="M112" s="14">
        <f t="shared" si="24"/>
        <v>0</v>
      </c>
      <c r="N112" s="14">
        <f t="shared" si="26"/>
        <v>0</v>
      </c>
      <c r="O112" s="14">
        <f t="shared" si="27"/>
        <v>0</v>
      </c>
      <c r="P112" s="23">
        <f t="shared" si="28"/>
        <v>0</v>
      </c>
      <c r="Q112" s="14">
        <f t="shared" si="29"/>
        <v>226.37735999999998</v>
      </c>
    </row>
    <row r="113" spans="1:17" ht="45.75" customHeight="1">
      <c r="A113" s="58" t="s">
        <v>249</v>
      </c>
      <c r="B113" s="18" t="s">
        <v>250</v>
      </c>
      <c r="C113" s="17" t="s">
        <v>45</v>
      </c>
      <c r="D113" s="19">
        <v>10</v>
      </c>
      <c r="E113" s="19">
        <v>27.57</v>
      </c>
      <c r="F113" s="19">
        <f t="shared" si="25"/>
        <v>35.110395000000004</v>
      </c>
      <c r="G113" s="33">
        <v>89797</v>
      </c>
      <c r="H113" s="18" t="s">
        <v>85</v>
      </c>
      <c r="I113" s="55">
        <f t="shared" si="33"/>
        <v>275.7</v>
      </c>
      <c r="J113" s="56">
        <f t="shared" si="34"/>
        <v>351.10395000000005</v>
      </c>
      <c r="K113" s="14">
        <v>0</v>
      </c>
      <c r="L113" s="14">
        <f>'[1]Memória 01'!E106</f>
        <v>0</v>
      </c>
      <c r="M113" s="14">
        <f t="shared" si="24"/>
        <v>0</v>
      </c>
      <c r="N113" s="14">
        <f t="shared" si="26"/>
        <v>0</v>
      </c>
      <c r="O113" s="14">
        <f t="shared" si="27"/>
        <v>0</v>
      </c>
      <c r="P113" s="23">
        <f t="shared" si="28"/>
        <v>0</v>
      </c>
      <c r="Q113" s="14">
        <f t="shared" si="29"/>
        <v>351.10395000000005</v>
      </c>
    </row>
    <row r="114" spans="1:17" ht="34.35" customHeight="1">
      <c r="A114" s="57" t="s">
        <v>251</v>
      </c>
      <c r="B114" s="25" t="s">
        <v>252</v>
      </c>
      <c r="C114" s="34" t="s">
        <v>45</v>
      </c>
      <c r="D114" s="35">
        <v>55</v>
      </c>
      <c r="E114" s="35">
        <v>3.98</v>
      </c>
      <c r="F114" s="19">
        <f t="shared" si="25"/>
        <v>5.06853</v>
      </c>
      <c r="G114" s="36">
        <v>89813</v>
      </c>
      <c r="H114" s="18" t="s">
        <v>85</v>
      </c>
      <c r="I114" s="55">
        <f t="shared" si="33"/>
        <v>218.9</v>
      </c>
      <c r="J114" s="56">
        <f t="shared" si="34"/>
        <v>278.76915000000002</v>
      </c>
      <c r="K114" s="14">
        <v>0</v>
      </c>
      <c r="L114" s="14">
        <f>'[1]Memória 01'!E107</f>
        <v>0</v>
      </c>
      <c r="M114" s="14">
        <f t="shared" si="24"/>
        <v>0</v>
      </c>
      <c r="N114" s="14">
        <f t="shared" si="26"/>
        <v>0</v>
      </c>
      <c r="O114" s="14">
        <f t="shared" si="27"/>
        <v>0</v>
      </c>
      <c r="P114" s="23">
        <f t="shared" si="28"/>
        <v>0</v>
      </c>
      <c r="Q114" s="14">
        <f t="shared" si="29"/>
        <v>278.76915000000002</v>
      </c>
    </row>
    <row r="115" spans="1:17" ht="34.35" customHeight="1">
      <c r="A115" s="57" t="s">
        <v>253</v>
      </c>
      <c r="B115" s="25" t="s">
        <v>254</v>
      </c>
      <c r="C115" s="34" t="s">
        <v>45</v>
      </c>
      <c r="D115" s="35">
        <v>37</v>
      </c>
      <c r="E115" s="35">
        <v>7</v>
      </c>
      <c r="F115" s="19">
        <f t="shared" si="25"/>
        <v>8.9145000000000003</v>
      </c>
      <c r="G115" s="36">
        <v>89817</v>
      </c>
      <c r="H115" s="18" t="s">
        <v>85</v>
      </c>
      <c r="I115" s="55">
        <f t="shared" si="33"/>
        <v>259</v>
      </c>
      <c r="J115" s="56">
        <f t="shared" si="34"/>
        <v>329.8365</v>
      </c>
      <c r="K115" s="14">
        <v>0</v>
      </c>
      <c r="L115" s="14">
        <f>'[1]Memória 01'!E108</f>
        <v>0</v>
      </c>
      <c r="M115" s="14">
        <f t="shared" si="24"/>
        <v>0</v>
      </c>
      <c r="N115" s="14">
        <f t="shared" si="26"/>
        <v>0</v>
      </c>
      <c r="O115" s="14">
        <f t="shared" si="27"/>
        <v>0</v>
      </c>
      <c r="P115" s="23">
        <f t="shared" si="28"/>
        <v>0</v>
      </c>
      <c r="Q115" s="14">
        <f t="shared" si="29"/>
        <v>329.8365</v>
      </c>
    </row>
    <row r="116" spans="1:17" ht="34.35" customHeight="1">
      <c r="A116" s="57" t="s">
        <v>255</v>
      </c>
      <c r="B116" s="25" t="s">
        <v>256</v>
      </c>
      <c r="C116" s="34" t="s">
        <v>45</v>
      </c>
      <c r="D116" s="35">
        <v>73</v>
      </c>
      <c r="E116" s="35">
        <v>8.66</v>
      </c>
      <c r="F116" s="19">
        <f t="shared" si="25"/>
        <v>11.028510000000001</v>
      </c>
      <c r="G116" s="36">
        <v>89821</v>
      </c>
      <c r="H116" s="18" t="s">
        <v>85</v>
      </c>
      <c r="I116" s="55">
        <f t="shared" si="33"/>
        <v>632.18000000000006</v>
      </c>
      <c r="J116" s="56">
        <f t="shared" si="34"/>
        <v>805.08123000000001</v>
      </c>
      <c r="K116" s="14">
        <v>0</v>
      </c>
      <c r="L116" s="14">
        <f>'[1]Memória 01'!E109</f>
        <v>0</v>
      </c>
      <c r="M116" s="14">
        <f t="shared" si="24"/>
        <v>0</v>
      </c>
      <c r="N116" s="14">
        <f t="shared" si="26"/>
        <v>0</v>
      </c>
      <c r="O116" s="14">
        <f t="shared" si="27"/>
        <v>0</v>
      </c>
      <c r="P116" s="23">
        <f t="shared" si="28"/>
        <v>0</v>
      </c>
      <c r="Q116" s="14">
        <f t="shared" si="29"/>
        <v>805.08123000000001</v>
      </c>
    </row>
    <row r="117" spans="1:17" ht="25.5" customHeight="1">
      <c r="A117" s="58" t="s">
        <v>257</v>
      </c>
      <c r="B117" s="25" t="s">
        <v>258</v>
      </c>
      <c r="C117" s="17" t="s">
        <v>45</v>
      </c>
      <c r="D117" s="19">
        <v>1</v>
      </c>
      <c r="E117" s="19">
        <v>12.45</v>
      </c>
      <c r="F117" s="19">
        <f t="shared" si="25"/>
        <v>15.855074999999999</v>
      </c>
      <c r="G117" s="24">
        <v>1654</v>
      </c>
      <c r="H117" s="20" t="s">
        <v>36</v>
      </c>
      <c r="I117" s="55">
        <f t="shared" si="33"/>
        <v>12.45</v>
      </c>
      <c r="J117" s="56">
        <f t="shared" si="34"/>
        <v>15.855074999999999</v>
      </c>
      <c r="K117" s="14">
        <v>0</v>
      </c>
      <c r="L117" s="14">
        <f>'[1]Memória 01'!E110</f>
        <v>0</v>
      </c>
      <c r="M117" s="14">
        <f t="shared" si="24"/>
        <v>0</v>
      </c>
      <c r="N117" s="14">
        <f t="shared" si="26"/>
        <v>0</v>
      </c>
      <c r="O117" s="14">
        <f t="shared" si="27"/>
        <v>0</v>
      </c>
      <c r="P117" s="23">
        <f t="shared" si="28"/>
        <v>0</v>
      </c>
      <c r="Q117" s="14">
        <f t="shared" si="29"/>
        <v>15.855074999999999</v>
      </c>
    </row>
    <row r="118" spans="1:17" ht="25.5" customHeight="1">
      <c r="A118" s="58" t="s">
        <v>259</v>
      </c>
      <c r="B118" s="25" t="s">
        <v>260</v>
      </c>
      <c r="C118" s="17" t="s">
        <v>45</v>
      </c>
      <c r="D118" s="19">
        <v>4</v>
      </c>
      <c r="E118" s="19">
        <v>13.18</v>
      </c>
      <c r="F118" s="19">
        <f t="shared" si="25"/>
        <v>16.78473</v>
      </c>
      <c r="G118" s="24">
        <v>1582</v>
      </c>
      <c r="H118" s="20" t="s">
        <v>36</v>
      </c>
      <c r="I118" s="55">
        <f t="shared" si="33"/>
        <v>52.72</v>
      </c>
      <c r="J118" s="56">
        <f t="shared" si="34"/>
        <v>67.138919999999999</v>
      </c>
      <c r="K118" s="14">
        <v>0</v>
      </c>
      <c r="L118" s="14">
        <f>'[1]Memória 01'!E111</f>
        <v>0</v>
      </c>
      <c r="M118" s="14">
        <f t="shared" si="24"/>
        <v>0</v>
      </c>
      <c r="N118" s="14">
        <f t="shared" si="26"/>
        <v>0</v>
      </c>
      <c r="O118" s="14">
        <f t="shared" si="27"/>
        <v>0</v>
      </c>
      <c r="P118" s="23">
        <f t="shared" si="28"/>
        <v>0</v>
      </c>
      <c r="Q118" s="14">
        <f t="shared" si="29"/>
        <v>67.138919999999999</v>
      </c>
    </row>
    <row r="119" spans="1:17" ht="25.5" customHeight="1">
      <c r="A119" s="58" t="s">
        <v>261</v>
      </c>
      <c r="B119" s="25" t="s">
        <v>262</v>
      </c>
      <c r="C119" s="17" t="s">
        <v>45</v>
      </c>
      <c r="D119" s="19">
        <v>8</v>
      </c>
      <c r="E119" s="19">
        <v>14.66</v>
      </c>
      <c r="F119" s="19">
        <f t="shared" si="25"/>
        <v>18.669510000000002</v>
      </c>
      <c r="G119" s="24">
        <v>1583</v>
      </c>
      <c r="H119" s="20" t="s">
        <v>36</v>
      </c>
      <c r="I119" s="55">
        <f t="shared" si="33"/>
        <v>117.28</v>
      </c>
      <c r="J119" s="56">
        <f t="shared" si="34"/>
        <v>149.35608000000002</v>
      </c>
      <c r="K119" s="14">
        <v>0</v>
      </c>
      <c r="L119" s="14">
        <f>'[1]Memória 01'!E112</f>
        <v>0</v>
      </c>
      <c r="M119" s="14">
        <f t="shared" si="24"/>
        <v>0</v>
      </c>
      <c r="N119" s="14">
        <f t="shared" si="26"/>
        <v>0</v>
      </c>
      <c r="O119" s="14">
        <f t="shared" si="27"/>
        <v>0</v>
      </c>
      <c r="P119" s="23">
        <f t="shared" si="28"/>
        <v>0</v>
      </c>
      <c r="Q119" s="14">
        <f t="shared" si="29"/>
        <v>149.35608000000002</v>
      </c>
    </row>
    <row r="120" spans="1:17" ht="35.25" customHeight="1">
      <c r="A120" s="57" t="s">
        <v>263</v>
      </c>
      <c r="B120" s="25" t="s">
        <v>264</v>
      </c>
      <c r="C120" s="34" t="s">
        <v>45</v>
      </c>
      <c r="D120" s="35">
        <v>5</v>
      </c>
      <c r="E120" s="35">
        <v>8.85</v>
      </c>
      <c r="F120" s="19">
        <f t="shared" si="25"/>
        <v>11.270474999999999</v>
      </c>
      <c r="G120" s="36">
        <v>89825</v>
      </c>
      <c r="H120" s="18" t="s">
        <v>85</v>
      </c>
      <c r="I120" s="55">
        <f t="shared" si="33"/>
        <v>44.25</v>
      </c>
      <c r="J120" s="56">
        <f t="shared" si="34"/>
        <v>56.352374999999995</v>
      </c>
      <c r="K120" s="14">
        <v>0</v>
      </c>
      <c r="L120" s="14">
        <f>'[1]Memória 01'!E113</f>
        <v>0</v>
      </c>
      <c r="M120" s="14">
        <f t="shared" si="24"/>
        <v>0</v>
      </c>
      <c r="N120" s="14">
        <f t="shared" si="26"/>
        <v>0</v>
      </c>
      <c r="O120" s="14">
        <f t="shared" si="27"/>
        <v>0</v>
      </c>
      <c r="P120" s="23">
        <f t="shared" si="28"/>
        <v>0</v>
      </c>
      <c r="Q120" s="14">
        <f t="shared" si="29"/>
        <v>56.352374999999995</v>
      </c>
    </row>
    <row r="121" spans="1:17" ht="25.5" customHeight="1">
      <c r="A121" s="58" t="s">
        <v>265</v>
      </c>
      <c r="B121" s="25" t="s">
        <v>266</v>
      </c>
      <c r="C121" s="17" t="s">
        <v>45</v>
      </c>
      <c r="D121" s="19">
        <v>2</v>
      </c>
      <c r="E121" s="19">
        <v>28.02</v>
      </c>
      <c r="F121" s="19">
        <f t="shared" si="25"/>
        <v>35.68347</v>
      </c>
      <c r="G121" s="24">
        <v>1661</v>
      </c>
      <c r="H121" s="20" t="s">
        <v>36</v>
      </c>
      <c r="I121" s="55">
        <f t="shared" si="33"/>
        <v>56.04</v>
      </c>
      <c r="J121" s="56">
        <f t="shared" si="34"/>
        <v>71.36694</v>
      </c>
      <c r="K121" s="14">
        <v>0</v>
      </c>
      <c r="L121" s="14">
        <f>'[1]Memória 01'!E114</f>
        <v>0</v>
      </c>
      <c r="M121" s="14">
        <f t="shared" si="24"/>
        <v>0</v>
      </c>
      <c r="N121" s="14">
        <f t="shared" si="26"/>
        <v>0</v>
      </c>
      <c r="O121" s="14">
        <f t="shared" si="27"/>
        <v>0</v>
      </c>
      <c r="P121" s="23">
        <f t="shared" si="28"/>
        <v>0</v>
      </c>
      <c r="Q121" s="14">
        <f t="shared" si="29"/>
        <v>71.36694</v>
      </c>
    </row>
    <row r="122" spans="1:17" ht="25.5" customHeight="1">
      <c r="A122" s="58" t="s">
        <v>267</v>
      </c>
      <c r="B122" s="25" t="s">
        <v>268</v>
      </c>
      <c r="C122" s="17" t="s">
        <v>45</v>
      </c>
      <c r="D122" s="19">
        <v>8</v>
      </c>
      <c r="E122" s="19">
        <v>29.25</v>
      </c>
      <c r="F122" s="19">
        <f t="shared" si="25"/>
        <v>37.249875000000003</v>
      </c>
      <c r="G122" s="24">
        <v>1662</v>
      </c>
      <c r="H122" s="20" t="s">
        <v>36</v>
      </c>
      <c r="I122" s="55">
        <f t="shared" si="33"/>
        <v>234</v>
      </c>
      <c r="J122" s="56">
        <f t="shared" si="34"/>
        <v>297.99900000000002</v>
      </c>
      <c r="K122" s="14">
        <v>0</v>
      </c>
      <c r="L122" s="14">
        <f>'[1]Memória 01'!E115</f>
        <v>0</v>
      </c>
      <c r="M122" s="14">
        <f t="shared" si="24"/>
        <v>0</v>
      </c>
      <c r="N122" s="14">
        <f t="shared" si="26"/>
        <v>0</v>
      </c>
      <c r="O122" s="14">
        <f t="shared" si="27"/>
        <v>0</v>
      </c>
      <c r="P122" s="23">
        <f t="shared" si="28"/>
        <v>0</v>
      </c>
      <c r="Q122" s="14">
        <f t="shared" si="29"/>
        <v>297.99900000000002</v>
      </c>
    </row>
    <row r="123" spans="1:17" ht="34.35" customHeight="1">
      <c r="A123" s="57" t="s">
        <v>269</v>
      </c>
      <c r="B123" s="25" t="s">
        <v>270</v>
      </c>
      <c r="C123" s="34" t="s">
        <v>45</v>
      </c>
      <c r="D123" s="35">
        <v>1</v>
      </c>
      <c r="E123" s="35">
        <v>23.7</v>
      </c>
      <c r="F123" s="19">
        <f t="shared" si="25"/>
        <v>30.181950000000001</v>
      </c>
      <c r="G123" s="36">
        <v>89796</v>
      </c>
      <c r="H123" s="18" t="s">
        <v>85</v>
      </c>
      <c r="I123" s="55">
        <f t="shared" si="33"/>
        <v>23.7</v>
      </c>
      <c r="J123" s="56">
        <f t="shared" si="34"/>
        <v>30.181950000000001</v>
      </c>
      <c r="K123" s="14">
        <v>0</v>
      </c>
      <c r="L123" s="14">
        <f>'[1]Memória 01'!E116</f>
        <v>0</v>
      </c>
      <c r="M123" s="14">
        <f t="shared" si="24"/>
        <v>0</v>
      </c>
      <c r="N123" s="14">
        <f t="shared" si="26"/>
        <v>0</v>
      </c>
      <c r="O123" s="14">
        <f t="shared" si="27"/>
        <v>0</v>
      </c>
      <c r="P123" s="23">
        <f t="shared" si="28"/>
        <v>0</v>
      </c>
      <c r="Q123" s="14">
        <f t="shared" si="29"/>
        <v>30.181950000000001</v>
      </c>
    </row>
    <row r="124" spans="1:17" ht="34.35" customHeight="1">
      <c r="A124" s="57" t="s">
        <v>271</v>
      </c>
      <c r="B124" s="25" t="s">
        <v>272</v>
      </c>
      <c r="C124" s="34" t="s">
        <v>129</v>
      </c>
      <c r="D124" s="35">
        <v>28.67</v>
      </c>
      <c r="E124" s="35">
        <v>11.15</v>
      </c>
      <c r="F124" s="19">
        <f t="shared" si="25"/>
        <v>14.199525000000001</v>
      </c>
      <c r="G124" s="36">
        <v>89711</v>
      </c>
      <c r="H124" s="18" t="s">
        <v>85</v>
      </c>
      <c r="I124" s="55">
        <f t="shared" si="33"/>
        <v>319.6705</v>
      </c>
      <c r="J124" s="56">
        <f t="shared" si="34"/>
        <v>407.10038175000005</v>
      </c>
      <c r="K124" s="14">
        <v>0</v>
      </c>
      <c r="L124" s="14">
        <f>'[1]Memória 01'!E117</f>
        <v>0</v>
      </c>
      <c r="M124" s="14">
        <f t="shared" si="24"/>
        <v>0</v>
      </c>
      <c r="N124" s="14">
        <f t="shared" si="26"/>
        <v>0</v>
      </c>
      <c r="O124" s="14">
        <f t="shared" si="27"/>
        <v>0</v>
      </c>
      <c r="P124" s="23">
        <f t="shared" si="28"/>
        <v>0</v>
      </c>
      <c r="Q124" s="14">
        <f t="shared" si="29"/>
        <v>407.10038175000005</v>
      </c>
    </row>
    <row r="125" spans="1:17" ht="34.35" customHeight="1">
      <c r="A125" s="57" t="s">
        <v>273</v>
      </c>
      <c r="B125" s="25" t="s">
        <v>274</v>
      </c>
      <c r="C125" s="34" t="s">
        <v>129</v>
      </c>
      <c r="D125" s="35">
        <v>35.71</v>
      </c>
      <c r="E125" s="35">
        <v>7.92</v>
      </c>
      <c r="F125" s="19">
        <f t="shared" si="25"/>
        <v>10.086120000000001</v>
      </c>
      <c r="G125" s="36">
        <v>89798</v>
      </c>
      <c r="H125" s="18" t="s">
        <v>85</v>
      </c>
      <c r="I125" s="55">
        <f t="shared" si="33"/>
        <v>282.82319999999999</v>
      </c>
      <c r="J125" s="56">
        <f t="shared" si="34"/>
        <v>360.17534520000004</v>
      </c>
      <c r="K125" s="14">
        <v>0</v>
      </c>
      <c r="L125" s="14">
        <f>'[1]Memória 01'!E118</f>
        <v>0</v>
      </c>
      <c r="M125" s="14">
        <f t="shared" si="24"/>
        <v>0</v>
      </c>
      <c r="N125" s="14">
        <f t="shared" si="26"/>
        <v>0</v>
      </c>
      <c r="O125" s="14">
        <f t="shared" si="27"/>
        <v>0</v>
      </c>
      <c r="P125" s="23">
        <f t="shared" si="28"/>
        <v>0</v>
      </c>
      <c r="Q125" s="14">
        <f t="shared" si="29"/>
        <v>360.17534520000004</v>
      </c>
    </row>
    <row r="126" spans="1:17" ht="34.35" customHeight="1">
      <c r="A126" s="57" t="s">
        <v>275</v>
      </c>
      <c r="B126" s="25" t="s">
        <v>276</v>
      </c>
      <c r="C126" s="34" t="s">
        <v>129</v>
      </c>
      <c r="D126" s="35">
        <v>28.66</v>
      </c>
      <c r="E126" s="35">
        <v>12.67</v>
      </c>
      <c r="F126" s="19">
        <f t="shared" si="25"/>
        <v>16.135245000000001</v>
      </c>
      <c r="G126" s="36">
        <v>89799</v>
      </c>
      <c r="H126" s="18" t="s">
        <v>85</v>
      </c>
      <c r="I126" s="55">
        <f t="shared" si="33"/>
        <v>363.12220000000002</v>
      </c>
      <c r="J126" s="56">
        <f t="shared" si="34"/>
        <v>462.43612170000006</v>
      </c>
      <c r="K126" s="14">
        <v>0</v>
      </c>
      <c r="L126" s="14">
        <f>'[1]Memória 01'!E119</f>
        <v>0</v>
      </c>
      <c r="M126" s="14">
        <f t="shared" si="24"/>
        <v>0</v>
      </c>
      <c r="N126" s="14">
        <f t="shared" si="26"/>
        <v>0</v>
      </c>
      <c r="O126" s="14">
        <f t="shared" si="27"/>
        <v>0</v>
      </c>
      <c r="P126" s="23">
        <f t="shared" si="28"/>
        <v>0</v>
      </c>
      <c r="Q126" s="14">
        <f t="shared" si="29"/>
        <v>462.43612170000006</v>
      </c>
    </row>
    <row r="127" spans="1:17" ht="34.35" customHeight="1">
      <c r="A127" s="57" t="s">
        <v>277</v>
      </c>
      <c r="B127" s="25" t="s">
        <v>278</v>
      </c>
      <c r="C127" s="34" t="s">
        <v>129</v>
      </c>
      <c r="D127" s="35">
        <v>61.87</v>
      </c>
      <c r="E127" s="35">
        <v>15.42</v>
      </c>
      <c r="F127" s="19">
        <f t="shared" si="25"/>
        <v>19.637370000000001</v>
      </c>
      <c r="G127" s="36">
        <v>89800</v>
      </c>
      <c r="H127" s="18" t="s">
        <v>85</v>
      </c>
      <c r="I127" s="55">
        <f t="shared" si="33"/>
        <v>954.03539999999998</v>
      </c>
      <c r="J127" s="56">
        <f t="shared" si="34"/>
        <v>1214.9640818999999</v>
      </c>
      <c r="K127" s="14">
        <v>0</v>
      </c>
      <c r="L127" s="14">
        <f>'[1]Memória 01'!E120</f>
        <v>0</v>
      </c>
      <c r="M127" s="14">
        <f t="shared" si="24"/>
        <v>0</v>
      </c>
      <c r="N127" s="14">
        <f t="shared" si="26"/>
        <v>0</v>
      </c>
      <c r="O127" s="14">
        <f t="shared" si="27"/>
        <v>0</v>
      </c>
      <c r="P127" s="23">
        <f t="shared" si="28"/>
        <v>0</v>
      </c>
      <c r="Q127" s="14">
        <f t="shared" si="29"/>
        <v>1214.9640818999999</v>
      </c>
    </row>
    <row r="128" spans="1:17" ht="25.5" customHeight="1">
      <c r="A128" s="58" t="s">
        <v>279</v>
      </c>
      <c r="B128" s="25" t="s">
        <v>280</v>
      </c>
      <c r="C128" s="17" t="s">
        <v>129</v>
      </c>
      <c r="D128" s="19">
        <v>135</v>
      </c>
      <c r="E128" s="19">
        <v>5.85</v>
      </c>
      <c r="F128" s="19">
        <f t="shared" si="25"/>
        <v>7.4499749999999993</v>
      </c>
      <c r="G128" s="33">
        <v>89402</v>
      </c>
      <c r="H128" s="25" t="s">
        <v>60</v>
      </c>
      <c r="I128" s="55">
        <f t="shared" si="33"/>
        <v>789.75</v>
      </c>
      <c r="J128" s="56">
        <f t="shared" si="34"/>
        <v>1005.7466249999999</v>
      </c>
      <c r="K128" s="14">
        <v>0</v>
      </c>
      <c r="L128" s="14">
        <f>'[1]Memória 01'!E121</f>
        <v>0</v>
      </c>
      <c r="M128" s="14">
        <f t="shared" si="24"/>
        <v>0</v>
      </c>
      <c r="N128" s="14">
        <f t="shared" si="26"/>
        <v>0</v>
      </c>
      <c r="O128" s="14">
        <f t="shared" si="27"/>
        <v>0</v>
      </c>
      <c r="P128" s="23">
        <f t="shared" si="28"/>
        <v>0</v>
      </c>
      <c r="Q128" s="14">
        <f t="shared" si="29"/>
        <v>1005.7466249999999</v>
      </c>
    </row>
    <row r="129" spans="1:17" ht="25.5" customHeight="1">
      <c r="A129" s="58" t="s">
        <v>281</v>
      </c>
      <c r="B129" s="25" t="s">
        <v>282</v>
      </c>
      <c r="C129" s="17" t="s">
        <v>129</v>
      </c>
      <c r="D129" s="19">
        <v>36.85</v>
      </c>
      <c r="E129" s="19">
        <v>12.22</v>
      </c>
      <c r="F129" s="19">
        <f t="shared" si="25"/>
        <v>15.562170000000002</v>
      </c>
      <c r="G129" s="33">
        <v>89449</v>
      </c>
      <c r="H129" s="25" t="s">
        <v>60</v>
      </c>
      <c r="I129" s="55">
        <f t="shared" si="33"/>
        <v>450.30700000000002</v>
      </c>
      <c r="J129" s="56">
        <f t="shared" si="34"/>
        <v>573.46596450000004</v>
      </c>
      <c r="K129" s="14">
        <v>0</v>
      </c>
      <c r="L129" s="14">
        <f>'[1]Memória 01'!E122</f>
        <v>0</v>
      </c>
      <c r="M129" s="14">
        <f t="shared" si="24"/>
        <v>0</v>
      </c>
      <c r="N129" s="14">
        <f t="shared" si="26"/>
        <v>0</v>
      </c>
      <c r="O129" s="14">
        <f t="shared" si="27"/>
        <v>0</v>
      </c>
      <c r="P129" s="23">
        <f t="shared" si="28"/>
        <v>0</v>
      </c>
      <c r="Q129" s="14">
        <f t="shared" si="29"/>
        <v>573.46596450000004</v>
      </c>
    </row>
    <row r="130" spans="1:17" ht="45.75" customHeight="1">
      <c r="A130" s="58" t="s">
        <v>283</v>
      </c>
      <c r="B130" s="25" t="s">
        <v>284</v>
      </c>
      <c r="C130" s="17" t="s">
        <v>45</v>
      </c>
      <c r="D130" s="19">
        <v>5</v>
      </c>
      <c r="E130" s="19">
        <v>78.61</v>
      </c>
      <c r="F130" s="19">
        <f t="shared" si="25"/>
        <v>100.109835</v>
      </c>
      <c r="G130" s="33">
        <v>94497</v>
      </c>
      <c r="H130" s="18" t="s">
        <v>85</v>
      </c>
      <c r="I130" s="55">
        <f t="shared" si="33"/>
        <v>393.05</v>
      </c>
      <c r="J130" s="56">
        <f t="shared" si="34"/>
        <v>500.54917499999999</v>
      </c>
      <c r="K130" s="14">
        <v>0</v>
      </c>
      <c r="L130" s="14">
        <f>'[1]Memória 01'!E123</f>
        <v>0</v>
      </c>
      <c r="M130" s="14">
        <f t="shared" si="24"/>
        <v>0</v>
      </c>
      <c r="N130" s="14">
        <f t="shared" si="26"/>
        <v>0</v>
      </c>
      <c r="O130" s="14">
        <f t="shared" si="27"/>
        <v>0</v>
      </c>
      <c r="P130" s="23">
        <f t="shared" si="28"/>
        <v>0</v>
      </c>
      <c r="Q130" s="14">
        <f t="shared" si="29"/>
        <v>500.54917499999999</v>
      </c>
    </row>
    <row r="131" spans="1:17" ht="25.5" customHeight="1">
      <c r="A131" s="58" t="s">
        <v>285</v>
      </c>
      <c r="B131" s="25" t="s">
        <v>286</v>
      </c>
      <c r="C131" s="17" t="s">
        <v>45</v>
      </c>
      <c r="D131" s="19">
        <v>18</v>
      </c>
      <c r="E131" s="19">
        <v>26.78</v>
      </c>
      <c r="F131" s="19">
        <f t="shared" si="25"/>
        <v>34.104330000000004</v>
      </c>
      <c r="G131" s="33">
        <v>89353</v>
      </c>
      <c r="H131" s="25" t="s">
        <v>60</v>
      </c>
      <c r="I131" s="55">
        <f t="shared" si="33"/>
        <v>482.04</v>
      </c>
      <c r="J131" s="56">
        <f t="shared" si="34"/>
        <v>613.87794000000008</v>
      </c>
      <c r="K131" s="14">
        <v>0</v>
      </c>
      <c r="L131" s="14">
        <f>'[1]Memória 01'!E124</f>
        <v>0</v>
      </c>
      <c r="M131" s="14">
        <f t="shared" si="24"/>
        <v>0</v>
      </c>
      <c r="N131" s="14">
        <f t="shared" si="26"/>
        <v>0</v>
      </c>
      <c r="O131" s="14">
        <f t="shared" si="27"/>
        <v>0</v>
      </c>
      <c r="P131" s="23">
        <f t="shared" si="28"/>
        <v>0</v>
      </c>
      <c r="Q131" s="14">
        <f t="shared" si="29"/>
        <v>613.87794000000008</v>
      </c>
    </row>
    <row r="132" spans="1:17" ht="25.5" customHeight="1">
      <c r="A132" s="58" t="s">
        <v>287</v>
      </c>
      <c r="B132" s="25" t="s">
        <v>288</v>
      </c>
      <c r="C132" s="17" t="s">
        <v>45</v>
      </c>
      <c r="D132" s="19">
        <v>7</v>
      </c>
      <c r="E132" s="19">
        <v>22.45</v>
      </c>
      <c r="F132" s="19">
        <f t="shared" si="25"/>
        <v>28.590074999999999</v>
      </c>
      <c r="G132" s="33">
        <v>89351</v>
      </c>
      <c r="H132" s="25" t="s">
        <v>60</v>
      </c>
      <c r="I132" s="55">
        <f t="shared" si="33"/>
        <v>157.15</v>
      </c>
      <c r="J132" s="56">
        <f t="shared" si="34"/>
        <v>200.13052499999998</v>
      </c>
      <c r="K132" s="14">
        <v>0</v>
      </c>
      <c r="L132" s="14">
        <f>'[1]Memória 01'!E125</f>
        <v>0</v>
      </c>
      <c r="M132" s="14">
        <f t="shared" si="24"/>
        <v>0</v>
      </c>
      <c r="N132" s="14">
        <f t="shared" si="26"/>
        <v>0</v>
      </c>
      <c r="O132" s="14">
        <f t="shared" si="27"/>
        <v>0</v>
      </c>
      <c r="P132" s="23">
        <f t="shared" si="28"/>
        <v>0</v>
      </c>
      <c r="Q132" s="14">
        <f t="shared" si="29"/>
        <v>200.13052499999998</v>
      </c>
    </row>
    <row r="133" spans="1:17" ht="25.5" customHeight="1">
      <c r="A133" s="58" t="s">
        <v>289</v>
      </c>
      <c r="B133" s="25" t="s">
        <v>290</v>
      </c>
      <c r="C133" s="17" t="s">
        <v>45</v>
      </c>
      <c r="D133" s="19">
        <v>3</v>
      </c>
      <c r="E133" s="19">
        <v>3.26</v>
      </c>
      <c r="F133" s="19">
        <f t="shared" si="25"/>
        <v>4.1516099999999998</v>
      </c>
      <c r="G133" s="33">
        <v>813</v>
      </c>
      <c r="H133" s="25" t="s">
        <v>60</v>
      </c>
      <c r="I133" s="55">
        <f t="shared" si="33"/>
        <v>9.7799999999999994</v>
      </c>
      <c r="J133" s="56">
        <f t="shared" si="34"/>
        <v>12.454829999999999</v>
      </c>
      <c r="K133" s="14">
        <v>0</v>
      </c>
      <c r="L133" s="14">
        <f>'[1]Memória 01'!E126</f>
        <v>0</v>
      </c>
      <c r="M133" s="14">
        <f t="shared" si="24"/>
        <v>0</v>
      </c>
      <c r="N133" s="14">
        <f t="shared" si="26"/>
        <v>0</v>
      </c>
      <c r="O133" s="14">
        <f t="shared" si="27"/>
        <v>0</v>
      </c>
      <c r="P133" s="23">
        <f t="shared" si="28"/>
        <v>0</v>
      </c>
      <c r="Q133" s="14">
        <f t="shared" si="29"/>
        <v>12.454829999999999</v>
      </c>
    </row>
    <row r="134" spans="1:17" ht="25.5" customHeight="1">
      <c r="A134" s="58" t="s">
        <v>291</v>
      </c>
      <c r="B134" s="25" t="s">
        <v>292</v>
      </c>
      <c r="C134" s="17" t="s">
        <v>45</v>
      </c>
      <c r="D134" s="19">
        <v>58</v>
      </c>
      <c r="E134" s="19">
        <v>2.52</v>
      </c>
      <c r="F134" s="19">
        <f t="shared" si="25"/>
        <v>3.2092200000000002</v>
      </c>
      <c r="G134" s="33">
        <v>89481</v>
      </c>
      <c r="H134" s="25" t="s">
        <v>60</v>
      </c>
      <c r="I134" s="55">
        <f t="shared" si="33"/>
        <v>146.16</v>
      </c>
      <c r="J134" s="56">
        <f t="shared" si="34"/>
        <v>186.13476</v>
      </c>
      <c r="K134" s="14">
        <v>0</v>
      </c>
      <c r="L134" s="14">
        <f>'[1]Memória 01'!E127</f>
        <v>0</v>
      </c>
      <c r="M134" s="14">
        <f t="shared" si="24"/>
        <v>0</v>
      </c>
      <c r="N134" s="14">
        <f t="shared" si="26"/>
        <v>0</v>
      </c>
      <c r="O134" s="14">
        <f t="shared" si="27"/>
        <v>0</v>
      </c>
      <c r="P134" s="23">
        <f t="shared" si="28"/>
        <v>0</v>
      </c>
      <c r="Q134" s="14">
        <f t="shared" si="29"/>
        <v>186.13476</v>
      </c>
    </row>
    <row r="135" spans="1:17" ht="25.5" customHeight="1">
      <c r="A135" s="58" t="s">
        <v>293</v>
      </c>
      <c r="B135" s="25" t="s">
        <v>294</v>
      </c>
      <c r="C135" s="17" t="s">
        <v>45</v>
      </c>
      <c r="D135" s="19">
        <v>13</v>
      </c>
      <c r="E135" s="19">
        <v>8.34</v>
      </c>
      <c r="F135" s="19">
        <f t="shared" si="25"/>
        <v>10.620989999999999</v>
      </c>
      <c r="G135" s="33">
        <v>89501</v>
      </c>
      <c r="H135" s="25" t="s">
        <v>60</v>
      </c>
      <c r="I135" s="55">
        <f t="shared" si="33"/>
        <v>108.42</v>
      </c>
      <c r="J135" s="56">
        <f t="shared" si="34"/>
        <v>138.07286999999999</v>
      </c>
      <c r="K135" s="14">
        <v>0</v>
      </c>
      <c r="L135" s="14">
        <f>'[1]Memória 01'!E128</f>
        <v>0</v>
      </c>
      <c r="M135" s="14">
        <f t="shared" si="24"/>
        <v>0</v>
      </c>
      <c r="N135" s="14">
        <f t="shared" si="26"/>
        <v>0</v>
      </c>
      <c r="O135" s="14">
        <f t="shared" si="27"/>
        <v>0</v>
      </c>
      <c r="P135" s="23">
        <f t="shared" si="28"/>
        <v>0</v>
      </c>
      <c r="Q135" s="14">
        <f t="shared" si="29"/>
        <v>138.07286999999999</v>
      </c>
    </row>
    <row r="136" spans="1:17" ht="35.25" customHeight="1">
      <c r="A136" s="57" t="s">
        <v>295</v>
      </c>
      <c r="B136" s="25" t="s">
        <v>296</v>
      </c>
      <c r="C136" s="34" t="s">
        <v>45</v>
      </c>
      <c r="D136" s="35">
        <v>34</v>
      </c>
      <c r="E136" s="35">
        <v>9.85</v>
      </c>
      <c r="F136" s="19">
        <f t="shared" si="25"/>
        <v>12.543975</v>
      </c>
      <c r="G136" s="43">
        <v>89366</v>
      </c>
      <c r="H136" s="18" t="s">
        <v>85</v>
      </c>
      <c r="I136" s="55">
        <f t="shared" si="33"/>
        <v>334.9</v>
      </c>
      <c r="J136" s="56">
        <f t="shared" si="34"/>
        <v>426.49514999999997</v>
      </c>
      <c r="K136" s="14">
        <v>0</v>
      </c>
      <c r="L136" s="14">
        <f>'[1]Memória 01'!E129</f>
        <v>0</v>
      </c>
      <c r="M136" s="14">
        <f t="shared" si="24"/>
        <v>0</v>
      </c>
      <c r="N136" s="14">
        <f t="shared" si="26"/>
        <v>0</v>
      </c>
      <c r="O136" s="14">
        <f t="shared" si="27"/>
        <v>0</v>
      </c>
      <c r="P136" s="23">
        <f t="shared" si="28"/>
        <v>0</v>
      </c>
      <c r="Q136" s="14">
        <f t="shared" si="29"/>
        <v>426.49514999999997</v>
      </c>
    </row>
    <row r="137" spans="1:17" ht="34.35" customHeight="1">
      <c r="A137" s="57" t="s">
        <v>297</v>
      </c>
      <c r="B137" s="25" t="s">
        <v>298</v>
      </c>
      <c r="C137" s="34" t="s">
        <v>45</v>
      </c>
      <c r="D137" s="35">
        <v>4</v>
      </c>
      <c r="E137" s="35">
        <v>12.47</v>
      </c>
      <c r="F137" s="19">
        <f t="shared" si="25"/>
        <v>15.880545000000001</v>
      </c>
      <c r="G137" s="43">
        <v>89627</v>
      </c>
      <c r="H137" s="18" t="s">
        <v>85</v>
      </c>
      <c r="I137" s="55">
        <f t="shared" si="33"/>
        <v>49.88</v>
      </c>
      <c r="J137" s="56">
        <f t="shared" si="34"/>
        <v>63.522180000000006</v>
      </c>
      <c r="K137" s="14">
        <v>0</v>
      </c>
      <c r="L137" s="14">
        <f>'[1]Memória 01'!E130</f>
        <v>0</v>
      </c>
      <c r="M137" s="14">
        <f t="shared" si="24"/>
        <v>0</v>
      </c>
      <c r="N137" s="14">
        <f t="shared" si="26"/>
        <v>0</v>
      </c>
      <c r="O137" s="14">
        <f t="shared" si="27"/>
        <v>0</v>
      </c>
      <c r="P137" s="23">
        <f t="shared" si="28"/>
        <v>0</v>
      </c>
      <c r="Q137" s="14">
        <f t="shared" si="29"/>
        <v>63.522180000000006</v>
      </c>
    </row>
    <row r="138" spans="1:17" ht="25.5" customHeight="1">
      <c r="A138" s="58" t="s">
        <v>299</v>
      </c>
      <c r="B138" s="25" t="s">
        <v>300</v>
      </c>
      <c r="C138" s="17" t="s">
        <v>45</v>
      </c>
      <c r="D138" s="19">
        <v>34</v>
      </c>
      <c r="E138" s="19">
        <v>4.68</v>
      </c>
      <c r="F138" s="19">
        <f t="shared" si="25"/>
        <v>5.9599799999999998</v>
      </c>
      <c r="G138" s="42">
        <v>89440</v>
      </c>
      <c r="H138" s="25" t="s">
        <v>60</v>
      </c>
      <c r="I138" s="55">
        <f t="shared" si="33"/>
        <v>159.12</v>
      </c>
      <c r="J138" s="56">
        <f t="shared" si="34"/>
        <v>202.63932</v>
      </c>
      <c r="K138" s="14">
        <v>0</v>
      </c>
      <c r="L138" s="14">
        <f>'[1]Memória 01'!E131</f>
        <v>0</v>
      </c>
      <c r="M138" s="14">
        <f t="shared" si="24"/>
        <v>0</v>
      </c>
      <c r="N138" s="14">
        <f t="shared" si="26"/>
        <v>0</v>
      </c>
      <c r="O138" s="14">
        <f t="shared" si="27"/>
        <v>0</v>
      </c>
      <c r="P138" s="23">
        <f t="shared" si="28"/>
        <v>0</v>
      </c>
      <c r="Q138" s="14">
        <f t="shared" si="29"/>
        <v>202.63932</v>
      </c>
    </row>
    <row r="139" spans="1:17" ht="25.5" customHeight="1">
      <c r="A139" s="58" t="s">
        <v>301</v>
      </c>
      <c r="B139" s="25" t="s">
        <v>302</v>
      </c>
      <c r="C139" s="17" t="s">
        <v>45</v>
      </c>
      <c r="D139" s="19">
        <v>5</v>
      </c>
      <c r="E139" s="19">
        <v>13.38</v>
      </c>
      <c r="F139" s="19">
        <f t="shared" si="25"/>
        <v>17.039430000000003</v>
      </c>
      <c r="G139" s="42">
        <v>89625</v>
      </c>
      <c r="H139" s="25" t="s">
        <v>60</v>
      </c>
      <c r="I139" s="55">
        <f t="shared" si="33"/>
        <v>66.900000000000006</v>
      </c>
      <c r="J139" s="56">
        <f t="shared" si="34"/>
        <v>85.197150000000022</v>
      </c>
      <c r="K139" s="14">
        <v>0</v>
      </c>
      <c r="L139" s="14">
        <f>'[1]Memória 01'!E132</f>
        <v>0</v>
      </c>
      <c r="M139" s="14">
        <f t="shared" si="24"/>
        <v>0</v>
      </c>
      <c r="N139" s="14">
        <f t="shared" si="26"/>
        <v>0</v>
      </c>
      <c r="O139" s="14">
        <f t="shared" si="27"/>
        <v>0</v>
      </c>
      <c r="P139" s="23">
        <f t="shared" si="28"/>
        <v>0</v>
      </c>
      <c r="Q139" s="14">
        <f t="shared" si="29"/>
        <v>85.197150000000022</v>
      </c>
    </row>
    <row r="140" spans="1:17" ht="34.35" customHeight="1">
      <c r="A140" s="57" t="s">
        <v>303</v>
      </c>
      <c r="B140" s="25" t="s">
        <v>304</v>
      </c>
      <c r="C140" s="34" t="s">
        <v>45</v>
      </c>
      <c r="D140" s="35">
        <v>9</v>
      </c>
      <c r="E140" s="35">
        <v>14.29</v>
      </c>
      <c r="F140" s="19">
        <f t="shared" si="25"/>
        <v>18.198315000000001</v>
      </c>
      <c r="G140" s="43">
        <v>90374</v>
      </c>
      <c r="H140" s="18" t="s">
        <v>85</v>
      </c>
      <c r="I140" s="55">
        <f t="shared" si="33"/>
        <v>128.60999999999999</v>
      </c>
      <c r="J140" s="56">
        <f t="shared" si="34"/>
        <v>163.78483500000002</v>
      </c>
      <c r="K140" s="14">
        <v>0</v>
      </c>
      <c r="L140" s="14">
        <f>'[1]Memória 01'!E133</f>
        <v>0</v>
      </c>
      <c r="M140" s="14">
        <f t="shared" ref="M140:M203" si="35">K140+L140</f>
        <v>0</v>
      </c>
      <c r="N140" s="14">
        <f t="shared" si="26"/>
        <v>0</v>
      </c>
      <c r="O140" s="14">
        <f t="shared" si="27"/>
        <v>0</v>
      </c>
      <c r="P140" s="23">
        <f t="shared" si="28"/>
        <v>0</v>
      </c>
      <c r="Q140" s="14">
        <f t="shared" si="29"/>
        <v>163.78483500000002</v>
      </c>
    </row>
    <row r="141" spans="1:17" ht="34.35" customHeight="1">
      <c r="A141" s="57" t="s">
        <v>305</v>
      </c>
      <c r="B141" s="25" t="s">
        <v>306</v>
      </c>
      <c r="C141" s="34" t="s">
        <v>45</v>
      </c>
      <c r="D141" s="35">
        <v>10</v>
      </c>
      <c r="E141" s="35">
        <v>298.77999999999997</v>
      </c>
      <c r="F141" s="19">
        <f t="shared" ref="F141:F204" si="36">E141+E141*27.35/100</f>
        <v>380.49632999999994</v>
      </c>
      <c r="G141" s="43">
        <v>86931</v>
      </c>
      <c r="H141" s="18" t="s">
        <v>85</v>
      </c>
      <c r="I141" s="55">
        <f t="shared" si="33"/>
        <v>2987.7999999999997</v>
      </c>
      <c r="J141" s="56">
        <f t="shared" si="34"/>
        <v>3804.9632999999994</v>
      </c>
      <c r="K141" s="14">
        <v>0</v>
      </c>
      <c r="L141" s="14">
        <f>'[1]Memória 01'!E134</f>
        <v>0</v>
      </c>
      <c r="M141" s="14">
        <f t="shared" si="35"/>
        <v>0</v>
      </c>
      <c r="N141" s="14">
        <f t="shared" ref="N141:N204" si="37">ROUND(K141*F141,2)</f>
        <v>0</v>
      </c>
      <c r="O141" s="14">
        <f t="shared" ref="O141:O204" si="38">ROUND(L141*F141,2)</f>
        <v>0</v>
      </c>
      <c r="P141" s="23">
        <f t="shared" ref="P141:P204" si="39">ROUND(M141*F141,2)</f>
        <v>0</v>
      </c>
      <c r="Q141" s="14">
        <f t="shared" ref="Q141:Q204" si="40">J141-P141</f>
        <v>3804.9632999999994</v>
      </c>
    </row>
    <row r="142" spans="1:17" ht="45.75" customHeight="1">
      <c r="A142" s="58" t="s">
        <v>307</v>
      </c>
      <c r="B142" s="25" t="s">
        <v>308</v>
      </c>
      <c r="C142" s="17" t="s">
        <v>45</v>
      </c>
      <c r="D142" s="19">
        <v>1</v>
      </c>
      <c r="E142" s="19">
        <v>526.01</v>
      </c>
      <c r="F142" s="19">
        <f t="shared" si="36"/>
        <v>669.87373500000001</v>
      </c>
      <c r="G142" s="42">
        <v>95472</v>
      </c>
      <c r="H142" s="18" t="s">
        <v>85</v>
      </c>
      <c r="I142" s="55">
        <f t="shared" si="33"/>
        <v>526.01</v>
      </c>
      <c r="J142" s="56">
        <f t="shared" si="34"/>
        <v>669.87373500000001</v>
      </c>
      <c r="K142" s="14">
        <v>0</v>
      </c>
      <c r="L142" s="14">
        <f>'[1]Memória 01'!E135</f>
        <v>0</v>
      </c>
      <c r="M142" s="14">
        <f t="shared" si="35"/>
        <v>0</v>
      </c>
      <c r="N142" s="14">
        <f t="shared" si="37"/>
        <v>0</v>
      </c>
      <c r="O142" s="14">
        <f t="shared" si="38"/>
        <v>0</v>
      </c>
      <c r="P142" s="23">
        <f t="shared" si="39"/>
        <v>0</v>
      </c>
      <c r="Q142" s="14">
        <f t="shared" si="40"/>
        <v>669.87373500000001</v>
      </c>
    </row>
    <row r="143" spans="1:17" ht="25.5" customHeight="1">
      <c r="A143" s="58" t="s">
        <v>309</v>
      </c>
      <c r="B143" s="18" t="s">
        <v>310</v>
      </c>
      <c r="C143" s="17" t="s">
        <v>45</v>
      </c>
      <c r="D143" s="19">
        <v>11</v>
      </c>
      <c r="E143" s="19">
        <v>75.17</v>
      </c>
      <c r="F143" s="19">
        <f t="shared" si="36"/>
        <v>95.728994999999998</v>
      </c>
      <c r="G143" s="33">
        <v>1370</v>
      </c>
      <c r="H143" s="25" t="s">
        <v>60</v>
      </c>
      <c r="I143" s="55">
        <f t="shared" si="33"/>
        <v>826.87</v>
      </c>
      <c r="J143" s="56">
        <f t="shared" si="34"/>
        <v>1053.018945</v>
      </c>
      <c r="K143" s="14">
        <v>0</v>
      </c>
      <c r="L143" s="14">
        <f>'[1]Memória 01'!E136</f>
        <v>0</v>
      </c>
      <c r="M143" s="14">
        <f t="shared" si="35"/>
        <v>0</v>
      </c>
      <c r="N143" s="14">
        <f t="shared" si="37"/>
        <v>0</v>
      </c>
      <c r="O143" s="14">
        <f t="shared" si="38"/>
        <v>0</v>
      </c>
      <c r="P143" s="23">
        <f t="shared" si="39"/>
        <v>0</v>
      </c>
      <c r="Q143" s="14">
        <f t="shared" si="40"/>
        <v>1053.018945</v>
      </c>
    </row>
    <row r="144" spans="1:17" ht="25.5" customHeight="1">
      <c r="A144" s="58" t="s">
        <v>311</v>
      </c>
      <c r="B144" s="25" t="s">
        <v>312</v>
      </c>
      <c r="C144" s="17" t="s">
        <v>45</v>
      </c>
      <c r="D144" s="19">
        <v>2</v>
      </c>
      <c r="E144" s="19">
        <v>415.85</v>
      </c>
      <c r="F144" s="19">
        <f t="shared" si="36"/>
        <v>529.58497499999999</v>
      </c>
      <c r="G144" s="42">
        <v>100858</v>
      </c>
      <c r="H144" s="25" t="s">
        <v>60</v>
      </c>
      <c r="I144" s="55">
        <f t="shared" si="33"/>
        <v>831.7</v>
      </c>
      <c r="J144" s="56">
        <f t="shared" si="34"/>
        <v>1059.16995</v>
      </c>
      <c r="K144" s="14">
        <v>0</v>
      </c>
      <c r="L144" s="14">
        <f>'[1]Memória 01'!E137</f>
        <v>0</v>
      </c>
      <c r="M144" s="14">
        <f t="shared" si="35"/>
        <v>0</v>
      </c>
      <c r="N144" s="14">
        <f t="shared" si="37"/>
        <v>0</v>
      </c>
      <c r="O144" s="14">
        <f t="shared" si="38"/>
        <v>0</v>
      </c>
      <c r="P144" s="23">
        <f t="shared" si="39"/>
        <v>0</v>
      </c>
      <c r="Q144" s="14">
        <f t="shared" si="40"/>
        <v>1059.16995</v>
      </c>
    </row>
    <row r="145" spans="1:17" ht="25.5" customHeight="1">
      <c r="A145" s="58" t="s">
        <v>313</v>
      </c>
      <c r="B145" s="25" t="s">
        <v>314</v>
      </c>
      <c r="C145" s="17" t="s">
        <v>45</v>
      </c>
      <c r="D145" s="19">
        <v>3</v>
      </c>
      <c r="E145" s="19">
        <v>26.98</v>
      </c>
      <c r="F145" s="19">
        <f t="shared" si="36"/>
        <v>34.359030000000004</v>
      </c>
      <c r="G145" s="42">
        <v>94797</v>
      </c>
      <c r="H145" s="25" t="s">
        <v>60</v>
      </c>
      <c r="I145" s="55">
        <f t="shared" si="33"/>
        <v>80.94</v>
      </c>
      <c r="J145" s="56">
        <f t="shared" si="34"/>
        <v>103.07709000000001</v>
      </c>
      <c r="K145" s="14">
        <v>0</v>
      </c>
      <c r="L145" s="14">
        <f>'[1]Memória 01'!E138</f>
        <v>0</v>
      </c>
      <c r="M145" s="14">
        <f t="shared" si="35"/>
        <v>0</v>
      </c>
      <c r="N145" s="14">
        <f t="shared" si="37"/>
        <v>0</v>
      </c>
      <c r="O145" s="14">
        <f t="shared" si="38"/>
        <v>0</v>
      </c>
      <c r="P145" s="23">
        <f t="shared" si="39"/>
        <v>0</v>
      </c>
      <c r="Q145" s="14">
        <f t="shared" si="40"/>
        <v>103.07709000000001</v>
      </c>
    </row>
    <row r="146" spans="1:17" ht="25.5" customHeight="1">
      <c r="A146" s="58" t="s">
        <v>315</v>
      </c>
      <c r="B146" s="25" t="s">
        <v>316</v>
      </c>
      <c r="C146" s="17" t="s">
        <v>45</v>
      </c>
      <c r="D146" s="19">
        <v>1</v>
      </c>
      <c r="E146" s="19">
        <v>14.37</v>
      </c>
      <c r="F146" s="19">
        <f t="shared" si="36"/>
        <v>18.300194999999999</v>
      </c>
      <c r="G146" s="42">
        <v>11831</v>
      </c>
      <c r="H146" s="25" t="s">
        <v>60</v>
      </c>
      <c r="I146" s="55">
        <f t="shared" si="33"/>
        <v>14.37</v>
      </c>
      <c r="J146" s="56">
        <f t="shared" si="34"/>
        <v>18.300194999999999</v>
      </c>
      <c r="K146" s="14">
        <v>0</v>
      </c>
      <c r="L146" s="14">
        <f>'[1]Memória 01'!E139</f>
        <v>0</v>
      </c>
      <c r="M146" s="14">
        <f t="shared" si="35"/>
        <v>0</v>
      </c>
      <c r="N146" s="14">
        <f t="shared" si="37"/>
        <v>0</v>
      </c>
      <c r="O146" s="14">
        <f t="shared" si="38"/>
        <v>0</v>
      </c>
      <c r="P146" s="23">
        <f t="shared" si="39"/>
        <v>0</v>
      </c>
      <c r="Q146" s="14">
        <f t="shared" si="40"/>
        <v>18.300194999999999</v>
      </c>
    </row>
    <row r="147" spans="1:17" ht="25.5" customHeight="1">
      <c r="A147" s="58" t="s">
        <v>317</v>
      </c>
      <c r="B147" s="25" t="s">
        <v>318</v>
      </c>
      <c r="C147" s="17" t="s">
        <v>45</v>
      </c>
      <c r="D147" s="19">
        <v>1</v>
      </c>
      <c r="E147" s="19">
        <v>102.07</v>
      </c>
      <c r="F147" s="19">
        <f t="shared" si="36"/>
        <v>129.98614499999999</v>
      </c>
      <c r="G147" s="42">
        <v>95675</v>
      </c>
      <c r="H147" s="25" t="s">
        <v>60</v>
      </c>
      <c r="I147" s="55">
        <f t="shared" si="33"/>
        <v>102.07</v>
      </c>
      <c r="J147" s="56">
        <f t="shared" si="34"/>
        <v>129.98614499999999</v>
      </c>
      <c r="K147" s="14">
        <v>0</v>
      </c>
      <c r="L147" s="14">
        <f>'[1]Memória 01'!E140</f>
        <v>0</v>
      </c>
      <c r="M147" s="14">
        <f t="shared" si="35"/>
        <v>0</v>
      </c>
      <c r="N147" s="14">
        <f t="shared" si="37"/>
        <v>0</v>
      </c>
      <c r="O147" s="14">
        <f t="shared" si="38"/>
        <v>0</v>
      </c>
      <c r="P147" s="23">
        <f t="shared" si="39"/>
        <v>0</v>
      </c>
      <c r="Q147" s="14">
        <f t="shared" si="40"/>
        <v>129.98614499999999</v>
      </c>
    </row>
    <row r="148" spans="1:17" ht="34.35" customHeight="1">
      <c r="A148" s="57" t="s">
        <v>319</v>
      </c>
      <c r="B148" s="25" t="s">
        <v>320</v>
      </c>
      <c r="C148" s="34" t="s">
        <v>45</v>
      </c>
      <c r="D148" s="35">
        <v>1</v>
      </c>
      <c r="E148" s="35">
        <v>108.02</v>
      </c>
      <c r="F148" s="19">
        <f t="shared" si="36"/>
        <v>137.56347</v>
      </c>
      <c r="G148" s="43">
        <v>95635</v>
      </c>
      <c r="H148" s="18" t="s">
        <v>85</v>
      </c>
      <c r="I148" s="55">
        <f t="shared" si="33"/>
        <v>108.02</v>
      </c>
      <c r="J148" s="56">
        <f t="shared" si="34"/>
        <v>137.56347</v>
      </c>
      <c r="K148" s="14">
        <v>0</v>
      </c>
      <c r="L148" s="14">
        <f>'[1]Memória 01'!E141</f>
        <v>0</v>
      </c>
      <c r="M148" s="14">
        <f t="shared" si="35"/>
        <v>0</v>
      </c>
      <c r="N148" s="14">
        <f t="shared" si="37"/>
        <v>0</v>
      </c>
      <c r="O148" s="14">
        <f t="shared" si="38"/>
        <v>0</v>
      </c>
      <c r="P148" s="23">
        <f t="shared" si="39"/>
        <v>0</v>
      </c>
      <c r="Q148" s="14">
        <f t="shared" si="40"/>
        <v>137.56347</v>
      </c>
    </row>
    <row r="149" spans="1:17" ht="25.5" customHeight="1">
      <c r="A149" s="58" t="s">
        <v>321</v>
      </c>
      <c r="B149" s="18" t="s">
        <v>322</v>
      </c>
      <c r="C149" s="17" t="s">
        <v>31</v>
      </c>
      <c r="D149" s="19">
        <v>24.5</v>
      </c>
      <c r="E149" s="19">
        <v>218.93</v>
      </c>
      <c r="F149" s="19">
        <f t="shared" si="36"/>
        <v>278.80735500000003</v>
      </c>
      <c r="G149" s="42">
        <v>10759</v>
      </c>
      <c r="H149" s="20" t="s">
        <v>36</v>
      </c>
      <c r="I149" s="55">
        <f t="shared" si="33"/>
        <v>5363.7849999999999</v>
      </c>
      <c r="J149" s="56">
        <f t="shared" si="34"/>
        <v>6830.7801975000011</v>
      </c>
      <c r="K149" s="14">
        <v>0</v>
      </c>
      <c r="L149" s="14">
        <f>'[1]Memória 01'!E142</f>
        <v>0</v>
      </c>
      <c r="M149" s="14">
        <f t="shared" si="35"/>
        <v>0</v>
      </c>
      <c r="N149" s="14">
        <f t="shared" si="37"/>
        <v>0</v>
      </c>
      <c r="O149" s="14">
        <f t="shared" si="38"/>
        <v>0</v>
      </c>
      <c r="P149" s="23">
        <f t="shared" si="39"/>
        <v>0</v>
      </c>
      <c r="Q149" s="14">
        <f t="shared" si="40"/>
        <v>6830.7801975000011</v>
      </c>
    </row>
    <row r="150" spans="1:17" ht="34.35" customHeight="1">
      <c r="A150" s="57" t="s">
        <v>323</v>
      </c>
      <c r="B150" s="25" t="s">
        <v>324</v>
      </c>
      <c r="C150" s="34" t="s">
        <v>45</v>
      </c>
      <c r="D150" s="35">
        <v>6</v>
      </c>
      <c r="E150" s="35">
        <v>179.29</v>
      </c>
      <c r="F150" s="19">
        <f t="shared" si="36"/>
        <v>228.32581499999998</v>
      </c>
      <c r="G150" s="43">
        <v>86935</v>
      </c>
      <c r="H150" s="18" t="s">
        <v>85</v>
      </c>
      <c r="I150" s="55">
        <f t="shared" si="33"/>
        <v>1075.74</v>
      </c>
      <c r="J150" s="56">
        <f t="shared" si="34"/>
        <v>1369.95489</v>
      </c>
      <c r="K150" s="14">
        <v>0</v>
      </c>
      <c r="L150" s="14">
        <f>'[1]Memória 01'!E143</f>
        <v>0</v>
      </c>
      <c r="M150" s="14">
        <f t="shared" si="35"/>
        <v>0</v>
      </c>
      <c r="N150" s="14">
        <f t="shared" si="37"/>
        <v>0</v>
      </c>
      <c r="O150" s="14">
        <f t="shared" si="38"/>
        <v>0</v>
      </c>
      <c r="P150" s="23">
        <f t="shared" si="39"/>
        <v>0</v>
      </c>
      <c r="Q150" s="14">
        <f t="shared" si="40"/>
        <v>1369.95489</v>
      </c>
    </row>
    <row r="151" spans="1:17" ht="34.35" customHeight="1">
      <c r="A151" s="57" t="s">
        <v>325</v>
      </c>
      <c r="B151" s="25" t="s">
        <v>326</v>
      </c>
      <c r="C151" s="34" t="s">
        <v>45</v>
      </c>
      <c r="D151" s="35">
        <v>11</v>
      </c>
      <c r="E151" s="35">
        <v>98.14</v>
      </c>
      <c r="F151" s="19">
        <f t="shared" si="36"/>
        <v>124.98129</v>
      </c>
      <c r="G151" s="48">
        <v>2087</v>
      </c>
      <c r="H151" s="18" t="s">
        <v>90</v>
      </c>
      <c r="I151" s="55">
        <f t="shared" si="33"/>
        <v>1079.54</v>
      </c>
      <c r="J151" s="56">
        <f t="shared" si="34"/>
        <v>1374.7941900000001</v>
      </c>
      <c r="K151" s="14">
        <v>0</v>
      </c>
      <c r="L151" s="14">
        <f>'[1]Memória 01'!E144</f>
        <v>0</v>
      </c>
      <c r="M151" s="14">
        <f t="shared" si="35"/>
        <v>0</v>
      </c>
      <c r="N151" s="14">
        <f t="shared" si="37"/>
        <v>0</v>
      </c>
      <c r="O151" s="14">
        <f t="shared" si="38"/>
        <v>0</v>
      </c>
      <c r="P151" s="23">
        <f t="shared" si="39"/>
        <v>0</v>
      </c>
      <c r="Q151" s="14">
        <f t="shared" si="40"/>
        <v>1374.7941900000001</v>
      </c>
    </row>
    <row r="152" spans="1:17" ht="25.5" customHeight="1">
      <c r="A152" s="17" t="s">
        <v>327</v>
      </c>
      <c r="B152" s="25" t="s">
        <v>328</v>
      </c>
      <c r="C152" s="17" t="s">
        <v>45</v>
      </c>
      <c r="D152" s="19">
        <v>7</v>
      </c>
      <c r="E152" s="19">
        <v>77.86</v>
      </c>
      <c r="F152" s="19">
        <f t="shared" si="36"/>
        <v>99.154709999999994</v>
      </c>
      <c r="G152" s="42">
        <v>95546</v>
      </c>
      <c r="H152" s="25" t="s">
        <v>60</v>
      </c>
      <c r="I152" s="55">
        <f t="shared" si="33"/>
        <v>545.02</v>
      </c>
      <c r="J152" s="56">
        <f t="shared" si="34"/>
        <v>694.08296999999993</v>
      </c>
      <c r="K152" s="14">
        <v>0</v>
      </c>
      <c r="L152" s="14">
        <f>'[1]Memória 01'!E145</f>
        <v>0</v>
      </c>
      <c r="M152" s="14">
        <f t="shared" si="35"/>
        <v>0</v>
      </c>
      <c r="N152" s="14">
        <f t="shared" si="37"/>
        <v>0</v>
      </c>
      <c r="O152" s="14">
        <f t="shared" si="38"/>
        <v>0</v>
      </c>
      <c r="P152" s="23">
        <f t="shared" si="39"/>
        <v>0</v>
      </c>
      <c r="Q152" s="14">
        <f t="shared" si="40"/>
        <v>694.08296999999993</v>
      </c>
    </row>
    <row r="153" spans="1:17" ht="25.5" customHeight="1">
      <c r="A153" s="17" t="s">
        <v>329</v>
      </c>
      <c r="B153" s="25" t="s">
        <v>330</v>
      </c>
      <c r="C153" s="17" t="s">
        <v>45</v>
      </c>
      <c r="D153" s="19">
        <v>4</v>
      </c>
      <c r="E153" s="19">
        <v>23.03</v>
      </c>
      <c r="F153" s="19">
        <f t="shared" si="36"/>
        <v>29.328705000000003</v>
      </c>
      <c r="G153" s="42">
        <v>95544</v>
      </c>
      <c r="H153" s="25" t="s">
        <v>60</v>
      </c>
      <c r="I153" s="55">
        <f t="shared" si="33"/>
        <v>92.12</v>
      </c>
      <c r="J153" s="56">
        <f t="shared" si="34"/>
        <v>117.31482000000001</v>
      </c>
      <c r="K153" s="14">
        <v>0</v>
      </c>
      <c r="L153" s="14">
        <f>'[1]Memória 01'!E146</f>
        <v>0</v>
      </c>
      <c r="M153" s="14">
        <f t="shared" si="35"/>
        <v>0</v>
      </c>
      <c r="N153" s="14">
        <f t="shared" si="37"/>
        <v>0</v>
      </c>
      <c r="O153" s="14">
        <f t="shared" si="38"/>
        <v>0</v>
      </c>
      <c r="P153" s="23">
        <f t="shared" si="39"/>
        <v>0</v>
      </c>
      <c r="Q153" s="14">
        <f t="shared" si="40"/>
        <v>117.31482000000001</v>
      </c>
    </row>
    <row r="154" spans="1:17" ht="34.35" customHeight="1">
      <c r="A154" s="34" t="s">
        <v>331</v>
      </c>
      <c r="B154" s="18" t="s">
        <v>332</v>
      </c>
      <c r="C154" s="34" t="s">
        <v>45</v>
      </c>
      <c r="D154" s="35">
        <v>5</v>
      </c>
      <c r="E154" s="35">
        <v>55.03</v>
      </c>
      <c r="F154" s="19">
        <f t="shared" si="36"/>
        <v>70.080704999999995</v>
      </c>
      <c r="G154" s="43">
        <v>95547</v>
      </c>
      <c r="H154" s="18" t="s">
        <v>85</v>
      </c>
      <c r="I154" s="55">
        <f t="shared" si="33"/>
        <v>275.14999999999998</v>
      </c>
      <c r="J154" s="56">
        <f t="shared" si="34"/>
        <v>350.40352499999995</v>
      </c>
      <c r="K154" s="14">
        <v>0</v>
      </c>
      <c r="L154" s="14">
        <f>'[1]Memória 01'!E147</f>
        <v>0</v>
      </c>
      <c r="M154" s="14">
        <f t="shared" si="35"/>
        <v>0</v>
      </c>
      <c r="N154" s="14">
        <f t="shared" si="37"/>
        <v>0</v>
      </c>
      <c r="O154" s="14">
        <f t="shared" si="38"/>
        <v>0</v>
      </c>
      <c r="P154" s="23">
        <f t="shared" si="39"/>
        <v>0</v>
      </c>
      <c r="Q154" s="14">
        <f t="shared" si="40"/>
        <v>350.40352499999995</v>
      </c>
    </row>
    <row r="155" spans="1:17" ht="25.5" customHeight="1">
      <c r="A155" s="17" t="s">
        <v>333</v>
      </c>
      <c r="B155" s="25" t="s">
        <v>334</v>
      </c>
      <c r="C155" s="17" t="s">
        <v>45</v>
      </c>
      <c r="D155" s="19">
        <v>4</v>
      </c>
      <c r="E155" s="19">
        <v>22.59</v>
      </c>
      <c r="F155" s="19">
        <f t="shared" si="36"/>
        <v>28.768364999999999</v>
      </c>
      <c r="G155" s="42">
        <v>95545</v>
      </c>
      <c r="H155" s="25" t="s">
        <v>60</v>
      </c>
      <c r="I155" s="55">
        <f t="shared" si="33"/>
        <v>90.36</v>
      </c>
      <c r="J155" s="56">
        <f t="shared" si="34"/>
        <v>115.07346</v>
      </c>
      <c r="K155" s="14">
        <v>0</v>
      </c>
      <c r="L155" s="14">
        <f>'[1]Memória 01'!E148</f>
        <v>0</v>
      </c>
      <c r="M155" s="14">
        <f t="shared" si="35"/>
        <v>0</v>
      </c>
      <c r="N155" s="14">
        <f t="shared" si="37"/>
        <v>0</v>
      </c>
      <c r="O155" s="14">
        <f t="shared" si="38"/>
        <v>0</v>
      </c>
      <c r="P155" s="23">
        <f t="shared" si="39"/>
        <v>0</v>
      </c>
      <c r="Q155" s="14">
        <f t="shared" si="40"/>
        <v>115.07346</v>
      </c>
    </row>
    <row r="156" spans="1:17" ht="25.5" customHeight="1">
      <c r="A156" s="17" t="s">
        <v>335</v>
      </c>
      <c r="B156" s="25" t="s">
        <v>336</v>
      </c>
      <c r="C156" s="17" t="s">
        <v>45</v>
      </c>
      <c r="D156" s="19">
        <v>7</v>
      </c>
      <c r="E156" s="19">
        <v>62.91</v>
      </c>
      <c r="F156" s="19">
        <f t="shared" si="36"/>
        <v>80.115884999999992</v>
      </c>
      <c r="G156" s="42">
        <v>100860</v>
      </c>
      <c r="H156" s="25" t="s">
        <v>60</v>
      </c>
      <c r="I156" s="55">
        <f t="shared" si="33"/>
        <v>440.37</v>
      </c>
      <c r="J156" s="56">
        <f t="shared" si="34"/>
        <v>560.811195</v>
      </c>
      <c r="K156" s="14">
        <v>0</v>
      </c>
      <c r="L156" s="14">
        <f>'[1]Memória 01'!E149</f>
        <v>0</v>
      </c>
      <c r="M156" s="14">
        <f t="shared" si="35"/>
        <v>0</v>
      </c>
      <c r="N156" s="14">
        <f t="shared" si="37"/>
        <v>0</v>
      </c>
      <c r="O156" s="14">
        <f t="shared" si="38"/>
        <v>0</v>
      </c>
      <c r="P156" s="23">
        <f t="shared" si="39"/>
        <v>0</v>
      </c>
      <c r="Q156" s="14">
        <f t="shared" si="40"/>
        <v>560.811195</v>
      </c>
    </row>
    <row r="157" spans="1:17" ht="34.35" customHeight="1">
      <c r="A157" s="34" t="s">
        <v>337</v>
      </c>
      <c r="B157" s="25" t="s">
        <v>338</v>
      </c>
      <c r="C157" s="34" t="s">
        <v>45</v>
      </c>
      <c r="D157" s="35">
        <v>3</v>
      </c>
      <c r="E157" s="35">
        <v>364.92</v>
      </c>
      <c r="F157" s="19">
        <f t="shared" si="36"/>
        <v>464.72562000000005</v>
      </c>
      <c r="G157" s="43">
        <v>97902</v>
      </c>
      <c r="H157" s="18" t="s">
        <v>85</v>
      </c>
      <c r="I157" s="55">
        <f t="shared" si="33"/>
        <v>1094.76</v>
      </c>
      <c r="J157" s="56">
        <f t="shared" si="34"/>
        <v>1394.17686</v>
      </c>
      <c r="K157" s="14">
        <v>0</v>
      </c>
      <c r="L157" s="14">
        <f>'[1]Memória 01'!E150</f>
        <v>0</v>
      </c>
      <c r="M157" s="14">
        <f t="shared" si="35"/>
        <v>0</v>
      </c>
      <c r="N157" s="14">
        <f t="shared" si="37"/>
        <v>0</v>
      </c>
      <c r="O157" s="14">
        <f t="shared" si="38"/>
        <v>0</v>
      </c>
      <c r="P157" s="23">
        <f t="shared" si="39"/>
        <v>0</v>
      </c>
      <c r="Q157" s="14">
        <f t="shared" si="40"/>
        <v>1394.17686</v>
      </c>
    </row>
    <row r="158" spans="1:17" ht="34.35" customHeight="1">
      <c r="A158" s="34" t="s">
        <v>339</v>
      </c>
      <c r="B158" s="25" t="s">
        <v>340</v>
      </c>
      <c r="C158" s="34" t="s">
        <v>45</v>
      </c>
      <c r="D158" s="35">
        <v>2</v>
      </c>
      <c r="E158" s="35">
        <v>486.51</v>
      </c>
      <c r="F158" s="19">
        <f t="shared" si="36"/>
        <v>619.57048499999996</v>
      </c>
      <c r="G158" s="43">
        <v>99255</v>
      </c>
      <c r="H158" s="18" t="s">
        <v>85</v>
      </c>
      <c r="I158" s="55">
        <f t="shared" si="33"/>
        <v>973.02</v>
      </c>
      <c r="J158" s="56">
        <f t="shared" si="34"/>
        <v>1239.1409699999999</v>
      </c>
      <c r="K158" s="14">
        <v>0</v>
      </c>
      <c r="L158" s="14">
        <f>'[1]Memória 01'!E151</f>
        <v>0</v>
      </c>
      <c r="M158" s="14">
        <f t="shared" si="35"/>
        <v>0</v>
      </c>
      <c r="N158" s="14">
        <f t="shared" si="37"/>
        <v>0</v>
      </c>
      <c r="O158" s="14">
        <f t="shared" si="38"/>
        <v>0</v>
      </c>
      <c r="P158" s="23">
        <f t="shared" si="39"/>
        <v>0</v>
      </c>
      <c r="Q158" s="14">
        <f t="shared" si="40"/>
        <v>1239.1409699999999</v>
      </c>
    </row>
    <row r="159" spans="1:17" ht="34.35" customHeight="1">
      <c r="A159" s="34" t="s">
        <v>341</v>
      </c>
      <c r="B159" s="25" t="s">
        <v>342</v>
      </c>
      <c r="C159" s="34" t="s">
        <v>45</v>
      </c>
      <c r="D159" s="35">
        <v>11</v>
      </c>
      <c r="E159" s="35">
        <v>42.88</v>
      </c>
      <c r="F159" s="19">
        <f t="shared" si="36"/>
        <v>54.607680000000002</v>
      </c>
      <c r="G159" s="43">
        <v>86906</v>
      </c>
      <c r="H159" s="18" t="s">
        <v>85</v>
      </c>
      <c r="I159" s="55">
        <f t="shared" si="33"/>
        <v>471.68</v>
      </c>
      <c r="J159" s="56">
        <f t="shared" si="34"/>
        <v>600.68448000000001</v>
      </c>
      <c r="K159" s="14">
        <v>0</v>
      </c>
      <c r="L159" s="14">
        <f>'[1]Memória 01'!E152</f>
        <v>0</v>
      </c>
      <c r="M159" s="14">
        <f t="shared" si="35"/>
        <v>0</v>
      </c>
      <c r="N159" s="14">
        <f t="shared" si="37"/>
        <v>0</v>
      </c>
      <c r="O159" s="14">
        <f t="shared" si="38"/>
        <v>0</v>
      </c>
      <c r="P159" s="23">
        <f t="shared" si="39"/>
        <v>0</v>
      </c>
      <c r="Q159" s="14">
        <f t="shared" si="40"/>
        <v>600.68448000000001</v>
      </c>
    </row>
    <row r="160" spans="1:17" ht="34.35" customHeight="1">
      <c r="A160" s="34" t="s">
        <v>343</v>
      </c>
      <c r="B160" s="25" t="s">
        <v>344</v>
      </c>
      <c r="C160" s="34" t="s">
        <v>45</v>
      </c>
      <c r="D160" s="35">
        <v>6</v>
      </c>
      <c r="E160" s="35">
        <v>85.97</v>
      </c>
      <c r="F160" s="19">
        <f t="shared" si="36"/>
        <v>109.482795</v>
      </c>
      <c r="G160" s="43">
        <v>86909</v>
      </c>
      <c r="H160" s="18" t="s">
        <v>85</v>
      </c>
      <c r="I160" s="55">
        <f t="shared" si="33"/>
        <v>515.81999999999994</v>
      </c>
      <c r="J160" s="56">
        <f t="shared" si="34"/>
        <v>656.89676999999995</v>
      </c>
      <c r="K160" s="14">
        <v>0</v>
      </c>
      <c r="L160" s="14">
        <f>'[1]Memória 01'!E153</f>
        <v>0</v>
      </c>
      <c r="M160" s="14">
        <f t="shared" si="35"/>
        <v>0</v>
      </c>
      <c r="N160" s="14">
        <f t="shared" si="37"/>
        <v>0</v>
      </c>
      <c r="O160" s="14">
        <f t="shared" si="38"/>
        <v>0</v>
      </c>
      <c r="P160" s="23">
        <f t="shared" si="39"/>
        <v>0</v>
      </c>
      <c r="Q160" s="14">
        <f t="shared" si="40"/>
        <v>656.89676999999995</v>
      </c>
    </row>
    <row r="161" spans="1:17" ht="25.5" customHeight="1">
      <c r="A161" s="17" t="s">
        <v>345</v>
      </c>
      <c r="B161" s="25" t="s">
        <v>346</v>
      </c>
      <c r="C161" s="17" t="s">
        <v>45</v>
      </c>
      <c r="D161" s="19">
        <v>6</v>
      </c>
      <c r="E161" s="19">
        <v>5.9</v>
      </c>
      <c r="F161" s="19">
        <f t="shared" si="36"/>
        <v>7.5136500000000002</v>
      </c>
      <c r="G161" s="42">
        <v>86885</v>
      </c>
      <c r="H161" s="25" t="s">
        <v>60</v>
      </c>
      <c r="I161" s="55">
        <f t="shared" ref="I161:I164" si="41">D161*E161</f>
        <v>35.400000000000006</v>
      </c>
      <c r="J161" s="56">
        <f t="shared" ref="J161:J164" si="42">F161*D161</f>
        <v>45.081900000000005</v>
      </c>
      <c r="K161" s="14">
        <v>0</v>
      </c>
      <c r="L161" s="14">
        <f>'[1]Memória 01'!E154</f>
        <v>0</v>
      </c>
      <c r="M161" s="14">
        <f t="shared" si="35"/>
        <v>0</v>
      </c>
      <c r="N161" s="14">
        <f t="shared" si="37"/>
        <v>0</v>
      </c>
      <c r="O161" s="14">
        <f t="shared" si="38"/>
        <v>0</v>
      </c>
      <c r="P161" s="23">
        <f t="shared" si="39"/>
        <v>0</v>
      </c>
      <c r="Q161" s="14">
        <f t="shared" si="40"/>
        <v>45.081900000000005</v>
      </c>
    </row>
    <row r="162" spans="1:17" ht="25.5" customHeight="1">
      <c r="A162" s="17" t="s">
        <v>347</v>
      </c>
      <c r="B162" s="18" t="s">
        <v>348</v>
      </c>
      <c r="C162" s="17" t="s">
        <v>45</v>
      </c>
      <c r="D162" s="19">
        <v>1</v>
      </c>
      <c r="E162" s="19">
        <v>47.9</v>
      </c>
      <c r="F162" s="19">
        <f t="shared" si="36"/>
        <v>61.00065</v>
      </c>
      <c r="G162" s="50">
        <v>1482</v>
      </c>
      <c r="H162" s="20" t="s">
        <v>36</v>
      </c>
      <c r="I162" s="55">
        <f t="shared" si="41"/>
        <v>47.9</v>
      </c>
      <c r="J162" s="56">
        <f t="shared" si="42"/>
        <v>61.00065</v>
      </c>
      <c r="K162" s="14">
        <v>0</v>
      </c>
      <c r="L162" s="14">
        <f>'[1]Memória 01'!E155</f>
        <v>0</v>
      </c>
      <c r="M162" s="14">
        <f t="shared" si="35"/>
        <v>0</v>
      </c>
      <c r="N162" s="14">
        <f t="shared" si="37"/>
        <v>0</v>
      </c>
      <c r="O162" s="14">
        <f t="shared" si="38"/>
        <v>0</v>
      </c>
      <c r="P162" s="23">
        <f t="shared" si="39"/>
        <v>0</v>
      </c>
      <c r="Q162" s="14">
        <f t="shared" si="40"/>
        <v>61.00065</v>
      </c>
    </row>
    <row r="163" spans="1:17" ht="69" customHeight="1">
      <c r="A163" s="34" t="s">
        <v>349</v>
      </c>
      <c r="B163" s="25" t="s">
        <v>350</v>
      </c>
      <c r="C163" s="34" t="s">
        <v>45</v>
      </c>
      <c r="D163" s="35">
        <v>2</v>
      </c>
      <c r="E163" s="59">
        <v>1039.3800000000001</v>
      </c>
      <c r="F163" s="19">
        <f t="shared" si="36"/>
        <v>1323.6504300000001</v>
      </c>
      <c r="G163" s="48">
        <v>2647</v>
      </c>
      <c r="H163" s="41" t="s">
        <v>90</v>
      </c>
      <c r="I163" s="55">
        <f t="shared" si="41"/>
        <v>2078.7600000000002</v>
      </c>
      <c r="J163" s="56">
        <f t="shared" si="42"/>
        <v>2647.3008600000003</v>
      </c>
      <c r="K163" s="14">
        <v>0</v>
      </c>
      <c r="L163" s="14">
        <f>'[1]Memória 01'!E156</f>
        <v>0</v>
      </c>
      <c r="M163" s="14">
        <f t="shared" si="35"/>
        <v>0</v>
      </c>
      <c r="N163" s="14">
        <f t="shared" si="37"/>
        <v>0</v>
      </c>
      <c r="O163" s="14">
        <f t="shared" si="38"/>
        <v>0</v>
      </c>
      <c r="P163" s="23">
        <f t="shared" si="39"/>
        <v>0</v>
      </c>
      <c r="Q163" s="14">
        <f t="shared" si="40"/>
        <v>2647.3008600000003</v>
      </c>
    </row>
    <row r="164" spans="1:17" ht="35.1" customHeight="1">
      <c r="A164" s="34" t="s">
        <v>351</v>
      </c>
      <c r="B164" s="18" t="s">
        <v>352</v>
      </c>
      <c r="C164" s="34" t="s">
        <v>129</v>
      </c>
      <c r="D164" s="35">
        <v>45</v>
      </c>
      <c r="E164" s="35">
        <v>28.77</v>
      </c>
      <c r="F164" s="19">
        <f t="shared" si="36"/>
        <v>36.638595000000002</v>
      </c>
      <c r="G164" s="43">
        <v>89578</v>
      </c>
      <c r="H164" s="18" t="s">
        <v>85</v>
      </c>
      <c r="I164" s="55">
        <f t="shared" si="41"/>
        <v>1294.6500000000001</v>
      </c>
      <c r="J164" s="56">
        <f t="shared" si="42"/>
        <v>1648.7367750000001</v>
      </c>
      <c r="K164" s="14">
        <v>0</v>
      </c>
      <c r="L164" s="14">
        <f>'[1]Memória 01'!E157</f>
        <v>0</v>
      </c>
      <c r="M164" s="14">
        <f t="shared" si="35"/>
        <v>0</v>
      </c>
      <c r="N164" s="14">
        <f t="shared" si="37"/>
        <v>0</v>
      </c>
      <c r="O164" s="14">
        <f t="shared" si="38"/>
        <v>0</v>
      </c>
      <c r="P164" s="23">
        <f t="shared" si="39"/>
        <v>0</v>
      </c>
      <c r="Q164" s="14">
        <f t="shared" si="40"/>
        <v>1648.7367750000001</v>
      </c>
    </row>
    <row r="165" spans="1:17" ht="12.75" customHeight="1">
      <c r="A165" s="28" t="s">
        <v>353</v>
      </c>
      <c r="B165" s="139" t="s">
        <v>354</v>
      </c>
      <c r="C165" s="140"/>
      <c r="D165" s="140"/>
      <c r="E165" s="140"/>
      <c r="F165" s="140"/>
      <c r="G165" s="140"/>
      <c r="H165" s="60"/>
      <c r="I165" s="53">
        <f>SUM(I166:I217)</f>
        <v>21658.164599999996</v>
      </c>
      <c r="J165" s="54">
        <f>SUM(J166:J217)</f>
        <v>27581.672618100009</v>
      </c>
      <c r="K165" s="54"/>
      <c r="L165" s="14">
        <f>'[1]Memória 01'!E158</f>
        <v>0</v>
      </c>
      <c r="M165" s="54"/>
      <c r="N165" s="31">
        <f t="shared" ref="N165:Q165" si="43">SUM(N166:N217)</f>
        <v>0</v>
      </c>
      <c r="O165" s="31">
        <f t="shared" si="43"/>
        <v>0</v>
      </c>
      <c r="P165" s="31">
        <f t="shared" si="43"/>
        <v>0</v>
      </c>
      <c r="Q165" s="31">
        <f t="shared" si="43"/>
        <v>27581.672618100009</v>
      </c>
    </row>
    <row r="166" spans="1:17" ht="25.5" customHeight="1">
      <c r="A166" s="17" t="s">
        <v>355</v>
      </c>
      <c r="B166" s="18" t="s">
        <v>356</v>
      </c>
      <c r="C166" s="17" t="s">
        <v>45</v>
      </c>
      <c r="D166" s="19">
        <v>114</v>
      </c>
      <c r="E166" s="19">
        <v>4.99</v>
      </c>
      <c r="F166" s="19">
        <f t="shared" si="36"/>
        <v>6.3547650000000004</v>
      </c>
      <c r="G166" s="49" t="s">
        <v>357</v>
      </c>
      <c r="H166" s="20" t="s">
        <v>33</v>
      </c>
      <c r="I166" s="61">
        <f>E166*D166</f>
        <v>568.86</v>
      </c>
      <c r="J166" s="62">
        <f>F166*D166</f>
        <v>724.44321000000002</v>
      </c>
      <c r="K166" s="14">
        <v>0</v>
      </c>
      <c r="L166" s="14">
        <f>'[1]Memória 01'!E159</f>
        <v>0</v>
      </c>
      <c r="M166" s="14">
        <f t="shared" si="35"/>
        <v>0</v>
      </c>
      <c r="N166" s="14">
        <f t="shared" si="37"/>
        <v>0</v>
      </c>
      <c r="O166" s="14">
        <f t="shared" si="38"/>
        <v>0</v>
      </c>
      <c r="P166" s="23">
        <f t="shared" si="39"/>
        <v>0</v>
      </c>
      <c r="Q166" s="14">
        <f t="shared" si="40"/>
        <v>724.44321000000002</v>
      </c>
    </row>
    <row r="167" spans="1:17" ht="25.5" customHeight="1">
      <c r="A167" s="17" t="s">
        <v>358</v>
      </c>
      <c r="B167" s="25" t="s">
        <v>359</v>
      </c>
      <c r="C167" s="17" t="s">
        <v>45</v>
      </c>
      <c r="D167" s="19">
        <v>2</v>
      </c>
      <c r="E167" s="19">
        <v>13.33</v>
      </c>
      <c r="F167" s="19">
        <f t="shared" si="36"/>
        <v>16.975754999999999</v>
      </c>
      <c r="G167" s="42">
        <v>93018</v>
      </c>
      <c r="H167" s="25" t="s">
        <v>60</v>
      </c>
      <c r="I167" s="61">
        <f t="shared" ref="I167:I217" si="44">E167*D167</f>
        <v>26.66</v>
      </c>
      <c r="J167" s="62">
        <f t="shared" ref="J167:J217" si="45">F167*D167</f>
        <v>33.951509999999999</v>
      </c>
      <c r="K167" s="14">
        <v>0</v>
      </c>
      <c r="L167" s="14">
        <f>'[1]Memória 01'!E160</f>
        <v>0</v>
      </c>
      <c r="M167" s="14">
        <f t="shared" si="35"/>
        <v>0</v>
      </c>
      <c r="N167" s="14">
        <f t="shared" si="37"/>
        <v>0</v>
      </c>
      <c r="O167" s="14">
        <f t="shared" si="38"/>
        <v>0</v>
      </c>
      <c r="P167" s="23">
        <f t="shared" si="39"/>
        <v>0</v>
      </c>
      <c r="Q167" s="14">
        <f t="shared" si="40"/>
        <v>33.951509999999999</v>
      </c>
    </row>
    <row r="168" spans="1:17" ht="35.25" customHeight="1">
      <c r="A168" s="34" t="s">
        <v>360</v>
      </c>
      <c r="B168" s="25" t="s">
        <v>361</v>
      </c>
      <c r="C168" s="34" t="s">
        <v>45</v>
      </c>
      <c r="D168" s="35">
        <v>9</v>
      </c>
      <c r="E168" s="35">
        <v>9.89</v>
      </c>
      <c r="F168" s="19">
        <f t="shared" si="36"/>
        <v>12.594915</v>
      </c>
      <c r="G168" s="43">
        <v>91920</v>
      </c>
      <c r="H168" s="18" t="s">
        <v>85</v>
      </c>
      <c r="I168" s="61">
        <f t="shared" si="44"/>
        <v>89.01</v>
      </c>
      <c r="J168" s="62">
        <f t="shared" si="45"/>
        <v>113.354235</v>
      </c>
      <c r="K168" s="14">
        <v>0</v>
      </c>
      <c r="L168" s="14">
        <f>'[1]Memória 01'!E161</f>
        <v>0</v>
      </c>
      <c r="M168" s="14">
        <f t="shared" si="35"/>
        <v>0</v>
      </c>
      <c r="N168" s="14">
        <f t="shared" si="37"/>
        <v>0</v>
      </c>
      <c r="O168" s="14">
        <f t="shared" si="38"/>
        <v>0</v>
      </c>
      <c r="P168" s="23">
        <f t="shared" si="39"/>
        <v>0</v>
      </c>
      <c r="Q168" s="14">
        <f t="shared" si="40"/>
        <v>113.354235</v>
      </c>
    </row>
    <row r="169" spans="1:17" ht="34.35" customHeight="1">
      <c r="A169" s="34" t="s">
        <v>362</v>
      </c>
      <c r="B169" s="25" t="s">
        <v>363</v>
      </c>
      <c r="C169" s="34" t="s">
        <v>45</v>
      </c>
      <c r="D169" s="35">
        <v>47</v>
      </c>
      <c r="E169" s="35">
        <v>8.68</v>
      </c>
      <c r="F169" s="19">
        <f t="shared" si="36"/>
        <v>11.053979999999999</v>
      </c>
      <c r="G169" s="43">
        <v>91917</v>
      </c>
      <c r="H169" s="18" t="s">
        <v>85</v>
      </c>
      <c r="I169" s="61">
        <f t="shared" si="44"/>
        <v>407.96</v>
      </c>
      <c r="J169" s="62">
        <f t="shared" si="45"/>
        <v>519.53706</v>
      </c>
      <c r="K169" s="14">
        <v>0</v>
      </c>
      <c r="L169" s="14">
        <f>'[1]Memória 01'!E162</f>
        <v>0</v>
      </c>
      <c r="M169" s="14">
        <f t="shared" si="35"/>
        <v>0</v>
      </c>
      <c r="N169" s="14">
        <f t="shared" si="37"/>
        <v>0</v>
      </c>
      <c r="O169" s="14">
        <f t="shared" si="38"/>
        <v>0</v>
      </c>
      <c r="P169" s="23">
        <f t="shared" si="39"/>
        <v>0</v>
      </c>
      <c r="Q169" s="14">
        <f t="shared" si="40"/>
        <v>519.53706</v>
      </c>
    </row>
    <row r="170" spans="1:17" ht="34.35" customHeight="1">
      <c r="A170" s="34" t="s">
        <v>364</v>
      </c>
      <c r="B170" s="25" t="s">
        <v>365</v>
      </c>
      <c r="C170" s="34" t="s">
        <v>129</v>
      </c>
      <c r="D170" s="35">
        <v>173.77</v>
      </c>
      <c r="E170" s="35">
        <v>6.14</v>
      </c>
      <c r="F170" s="19">
        <f t="shared" si="36"/>
        <v>7.8192899999999996</v>
      </c>
      <c r="G170" s="43">
        <v>91836</v>
      </c>
      <c r="H170" s="18" t="s">
        <v>85</v>
      </c>
      <c r="I170" s="61">
        <f t="shared" si="44"/>
        <v>1066.9477999999999</v>
      </c>
      <c r="J170" s="62">
        <f t="shared" si="45"/>
        <v>1358.7580233000001</v>
      </c>
      <c r="K170" s="14">
        <v>0</v>
      </c>
      <c r="L170" s="14">
        <f>'[1]Memória 01'!E163</f>
        <v>0</v>
      </c>
      <c r="M170" s="14">
        <f t="shared" si="35"/>
        <v>0</v>
      </c>
      <c r="N170" s="14">
        <f t="shared" si="37"/>
        <v>0</v>
      </c>
      <c r="O170" s="14">
        <f t="shared" si="38"/>
        <v>0</v>
      </c>
      <c r="P170" s="23">
        <f t="shared" si="39"/>
        <v>0</v>
      </c>
      <c r="Q170" s="14">
        <f t="shared" si="40"/>
        <v>1358.7580233000001</v>
      </c>
    </row>
    <row r="171" spans="1:17" ht="34.35" customHeight="1">
      <c r="A171" s="34" t="s">
        <v>366</v>
      </c>
      <c r="B171" s="25" t="s">
        <v>367</v>
      </c>
      <c r="C171" s="34" t="s">
        <v>129</v>
      </c>
      <c r="D171" s="35">
        <v>18.05</v>
      </c>
      <c r="E171" s="35">
        <v>7.22</v>
      </c>
      <c r="F171" s="19">
        <f t="shared" si="36"/>
        <v>9.1946700000000003</v>
      </c>
      <c r="G171" s="43">
        <v>91840</v>
      </c>
      <c r="H171" s="18" t="s">
        <v>85</v>
      </c>
      <c r="I171" s="61">
        <f t="shared" si="44"/>
        <v>130.321</v>
      </c>
      <c r="J171" s="62">
        <f t="shared" si="45"/>
        <v>165.96379350000001</v>
      </c>
      <c r="K171" s="14">
        <v>0</v>
      </c>
      <c r="L171" s="14">
        <f>'[1]Memória 01'!E164</f>
        <v>0</v>
      </c>
      <c r="M171" s="14">
        <f t="shared" si="35"/>
        <v>0</v>
      </c>
      <c r="N171" s="14">
        <f t="shared" si="37"/>
        <v>0</v>
      </c>
      <c r="O171" s="14">
        <f t="shared" si="38"/>
        <v>0</v>
      </c>
      <c r="P171" s="23">
        <f t="shared" si="39"/>
        <v>0</v>
      </c>
      <c r="Q171" s="14">
        <f t="shared" si="40"/>
        <v>165.96379350000001</v>
      </c>
    </row>
    <row r="172" spans="1:17" ht="25.5" customHeight="1">
      <c r="A172" s="17" t="s">
        <v>368</v>
      </c>
      <c r="B172" s="25" t="s">
        <v>369</v>
      </c>
      <c r="C172" s="17" t="s">
        <v>129</v>
      </c>
      <c r="D172" s="19">
        <v>6</v>
      </c>
      <c r="E172" s="19">
        <v>4.58</v>
      </c>
      <c r="F172" s="19">
        <f t="shared" si="36"/>
        <v>5.83263</v>
      </c>
      <c r="G172" s="42">
        <v>97667</v>
      </c>
      <c r="H172" s="25" t="s">
        <v>60</v>
      </c>
      <c r="I172" s="61">
        <f t="shared" si="44"/>
        <v>27.48</v>
      </c>
      <c r="J172" s="62">
        <f t="shared" si="45"/>
        <v>34.995779999999996</v>
      </c>
      <c r="K172" s="14">
        <v>0</v>
      </c>
      <c r="L172" s="14">
        <f>'[1]Memória 01'!E165</f>
        <v>0</v>
      </c>
      <c r="M172" s="14">
        <f t="shared" si="35"/>
        <v>0</v>
      </c>
      <c r="N172" s="14">
        <f t="shared" si="37"/>
        <v>0</v>
      </c>
      <c r="O172" s="14">
        <f t="shared" si="38"/>
        <v>0</v>
      </c>
      <c r="P172" s="23">
        <f t="shared" si="39"/>
        <v>0</v>
      </c>
      <c r="Q172" s="14">
        <f t="shared" si="40"/>
        <v>34.995779999999996</v>
      </c>
    </row>
    <row r="173" spans="1:17" ht="34.35" customHeight="1">
      <c r="A173" s="34" t="s">
        <v>370</v>
      </c>
      <c r="B173" s="25" t="s">
        <v>371</v>
      </c>
      <c r="C173" s="34" t="s">
        <v>129</v>
      </c>
      <c r="D173" s="35">
        <v>68</v>
      </c>
      <c r="E173" s="35">
        <v>9.68</v>
      </c>
      <c r="F173" s="19">
        <f t="shared" si="36"/>
        <v>12.32748</v>
      </c>
      <c r="G173" s="43">
        <v>91865</v>
      </c>
      <c r="H173" s="18" t="s">
        <v>85</v>
      </c>
      <c r="I173" s="61">
        <f t="shared" si="44"/>
        <v>658.24</v>
      </c>
      <c r="J173" s="62">
        <f t="shared" si="45"/>
        <v>838.26864</v>
      </c>
      <c r="K173" s="14">
        <v>0</v>
      </c>
      <c r="L173" s="14">
        <f>'[1]Memória 01'!E166</f>
        <v>0</v>
      </c>
      <c r="M173" s="14">
        <f t="shared" si="35"/>
        <v>0</v>
      </c>
      <c r="N173" s="14">
        <f t="shared" si="37"/>
        <v>0</v>
      </c>
      <c r="O173" s="14">
        <f t="shared" si="38"/>
        <v>0</v>
      </c>
      <c r="P173" s="23">
        <f t="shared" si="39"/>
        <v>0</v>
      </c>
      <c r="Q173" s="14">
        <f t="shared" si="40"/>
        <v>838.26864</v>
      </c>
    </row>
    <row r="174" spans="1:17" ht="34.35" customHeight="1">
      <c r="A174" s="34" t="s">
        <v>372</v>
      </c>
      <c r="B174" s="25" t="s">
        <v>373</v>
      </c>
      <c r="C174" s="34" t="s">
        <v>129</v>
      </c>
      <c r="D174" s="35">
        <v>173.77</v>
      </c>
      <c r="E174" s="35">
        <v>7.85</v>
      </c>
      <c r="F174" s="19">
        <f t="shared" si="36"/>
        <v>9.9969749999999991</v>
      </c>
      <c r="G174" s="43">
        <v>91864</v>
      </c>
      <c r="H174" s="18" t="s">
        <v>85</v>
      </c>
      <c r="I174" s="61">
        <f t="shared" si="44"/>
        <v>1364.0944999999999</v>
      </c>
      <c r="J174" s="62">
        <f t="shared" si="45"/>
        <v>1737.1743457499999</v>
      </c>
      <c r="K174" s="14">
        <v>0</v>
      </c>
      <c r="L174" s="14">
        <f>'[1]Memória 01'!E167</f>
        <v>0</v>
      </c>
      <c r="M174" s="14">
        <f t="shared" si="35"/>
        <v>0</v>
      </c>
      <c r="N174" s="14">
        <f t="shared" si="37"/>
        <v>0</v>
      </c>
      <c r="O174" s="14">
        <f t="shared" si="38"/>
        <v>0</v>
      </c>
      <c r="P174" s="23">
        <f t="shared" si="39"/>
        <v>0</v>
      </c>
      <c r="Q174" s="14">
        <f t="shared" si="40"/>
        <v>1737.1743457499999</v>
      </c>
    </row>
    <row r="175" spans="1:17" ht="25.5" customHeight="1">
      <c r="A175" s="17" t="s">
        <v>374</v>
      </c>
      <c r="B175" s="25" t="s">
        <v>375</v>
      </c>
      <c r="C175" s="17" t="s">
        <v>129</v>
      </c>
      <c r="D175" s="19">
        <v>34.729999999999997</v>
      </c>
      <c r="E175" s="19">
        <v>8.23</v>
      </c>
      <c r="F175" s="19">
        <f t="shared" si="36"/>
        <v>10.480905</v>
      </c>
      <c r="G175" s="42">
        <v>93008</v>
      </c>
      <c r="H175" s="25" t="s">
        <v>60</v>
      </c>
      <c r="I175" s="61">
        <f t="shared" si="44"/>
        <v>285.8279</v>
      </c>
      <c r="J175" s="62">
        <f t="shared" si="45"/>
        <v>364.00183064999999</v>
      </c>
      <c r="K175" s="14">
        <v>0</v>
      </c>
      <c r="L175" s="14">
        <f>'[1]Memória 01'!E168</f>
        <v>0</v>
      </c>
      <c r="M175" s="14">
        <f t="shared" si="35"/>
        <v>0</v>
      </c>
      <c r="N175" s="14">
        <f t="shared" si="37"/>
        <v>0</v>
      </c>
      <c r="O175" s="14">
        <f t="shared" si="38"/>
        <v>0</v>
      </c>
      <c r="P175" s="23">
        <f t="shared" si="39"/>
        <v>0</v>
      </c>
      <c r="Q175" s="14">
        <f t="shared" si="40"/>
        <v>364.00183064999999</v>
      </c>
    </row>
    <row r="176" spans="1:17" ht="25.5" customHeight="1">
      <c r="A176" s="17" t="s">
        <v>376</v>
      </c>
      <c r="B176" s="25" t="s">
        <v>377</v>
      </c>
      <c r="C176" s="17" t="s">
        <v>45</v>
      </c>
      <c r="D176" s="19">
        <v>10</v>
      </c>
      <c r="E176" s="19">
        <v>7.18</v>
      </c>
      <c r="F176" s="19">
        <f t="shared" si="36"/>
        <v>9.1437299999999997</v>
      </c>
      <c r="G176" s="42">
        <v>93013</v>
      </c>
      <c r="H176" s="25" t="s">
        <v>60</v>
      </c>
      <c r="I176" s="61">
        <f t="shared" si="44"/>
        <v>71.8</v>
      </c>
      <c r="J176" s="62">
        <f t="shared" si="45"/>
        <v>91.437299999999993</v>
      </c>
      <c r="K176" s="14">
        <v>0</v>
      </c>
      <c r="L176" s="14">
        <f>'[1]Memória 01'!E169</f>
        <v>0</v>
      </c>
      <c r="M176" s="14">
        <f t="shared" si="35"/>
        <v>0</v>
      </c>
      <c r="N176" s="14">
        <f t="shared" si="37"/>
        <v>0</v>
      </c>
      <c r="O176" s="14">
        <f t="shared" si="38"/>
        <v>0</v>
      </c>
      <c r="P176" s="23">
        <f t="shared" si="39"/>
        <v>0</v>
      </c>
      <c r="Q176" s="14">
        <f t="shared" si="40"/>
        <v>91.437299999999993</v>
      </c>
    </row>
    <row r="177" spans="1:17" ht="34.35" customHeight="1">
      <c r="A177" s="34" t="s">
        <v>378</v>
      </c>
      <c r="B177" s="25" t="s">
        <v>379</v>
      </c>
      <c r="C177" s="34" t="s">
        <v>45</v>
      </c>
      <c r="D177" s="35">
        <v>20</v>
      </c>
      <c r="E177" s="35">
        <v>5.55</v>
      </c>
      <c r="F177" s="19">
        <f t="shared" si="36"/>
        <v>7.0679249999999998</v>
      </c>
      <c r="G177" s="43">
        <v>91877</v>
      </c>
      <c r="H177" s="18" t="s">
        <v>85</v>
      </c>
      <c r="I177" s="61">
        <f t="shared" si="44"/>
        <v>111</v>
      </c>
      <c r="J177" s="62">
        <f t="shared" si="45"/>
        <v>141.35849999999999</v>
      </c>
      <c r="K177" s="14">
        <v>0</v>
      </c>
      <c r="L177" s="14">
        <f>'[1]Memória 01'!E170</f>
        <v>0</v>
      </c>
      <c r="M177" s="14">
        <f t="shared" si="35"/>
        <v>0</v>
      </c>
      <c r="N177" s="14">
        <f t="shared" si="37"/>
        <v>0</v>
      </c>
      <c r="O177" s="14">
        <f t="shared" si="38"/>
        <v>0</v>
      </c>
      <c r="P177" s="23">
        <f t="shared" si="39"/>
        <v>0</v>
      </c>
      <c r="Q177" s="14">
        <f t="shared" si="40"/>
        <v>141.35849999999999</v>
      </c>
    </row>
    <row r="178" spans="1:17" ht="34.35" customHeight="1">
      <c r="A178" s="34" t="s">
        <v>380</v>
      </c>
      <c r="B178" s="25" t="s">
        <v>381</v>
      </c>
      <c r="C178" s="34" t="s">
        <v>45</v>
      </c>
      <c r="D178" s="35">
        <v>94</v>
      </c>
      <c r="E178" s="35">
        <v>4.21</v>
      </c>
      <c r="F178" s="19">
        <f t="shared" si="36"/>
        <v>5.3614350000000002</v>
      </c>
      <c r="G178" s="43">
        <v>91876</v>
      </c>
      <c r="H178" s="18" t="s">
        <v>85</v>
      </c>
      <c r="I178" s="61">
        <f t="shared" si="44"/>
        <v>395.74</v>
      </c>
      <c r="J178" s="62">
        <f t="shared" si="45"/>
        <v>503.97489000000002</v>
      </c>
      <c r="K178" s="14">
        <v>0</v>
      </c>
      <c r="L178" s="14">
        <f>'[1]Memória 01'!E171</f>
        <v>0</v>
      </c>
      <c r="M178" s="14">
        <f t="shared" si="35"/>
        <v>0</v>
      </c>
      <c r="N178" s="14">
        <f t="shared" si="37"/>
        <v>0</v>
      </c>
      <c r="O178" s="14">
        <f t="shared" si="38"/>
        <v>0</v>
      </c>
      <c r="P178" s="23">
        <f t="shared" si="39"/>
        <v>0</v>
      </c>
      <c r="Q178" s="14">
        <f t="shared" si="40"/>
        <v>503.97489000000002</v>
      </c>
    </row>
    <row r="179" spans="1:17" ht="25.5" customHeight="1">
      <c r="A179" s="17" t="s">
        <v>382</v>
      </c>
      <c r="B179" s="25" t="s">
        <v>383</v>
      </c>
      <c r="C179" s="17" t="s">
        <v>45</v>
      </c>
      <c r="D179" s="19">
        <v>1</v>
      </c>
      <c r="E179" s="19">
        <v>421.46</v>
      </c>
      <c r="F179" s="19">
        <f t="shared" si="36"/>
        <v>536.72930999999994</v>
      </c>
      <c r="G179" s="42">
        <v>101883</v>
      </c>
      <c r="H179" s="25" t="s">
        <v>60</v>
      </c>
      <c r="I179" s="61">
        <f t="shared" si="44"/>
        <v>421.46</v>
      </c>
      <c r="J179" s="62">
        <f t="shared" si="45"/>
        <v>536.72930999999994</v>
      </c>
      <c r="K179" s="14">
        <v>0</v>
      </c>
      <c r="L179" s="14">
        <f>'[1]Memória 01'!E172</f>
        <v>0</v>
      </c>
      <c r="M179" s="14">
        <f t="shared" si="35"/>
        <v>0</v>
      </c>
      <c r="N179" s="14">
        <f t="shared" si="37"/>
        <v>0</v>
      </c>
      <c r="O179" s="14">
        <f t="shared" si="38"/>
        <v>0</v>
      </c>
      <c r="P179" s="23">
        <f t="shared" si="39"/>
        <v>0</v>
      </c>
      <c r="Q179" s="14">
        <f t="shared" si="40"/>
        <v>536.72930999999994</v>
      </c>
    </row>
    <row r="180" spans="1:17" ht="25.5" customHeight="1">
      <c r="A180" s="17" t="s">
        <v>384</v>
      </c>
      <c r="B180" s="25" t="s">
        <v>385</v>
      </c>
      <c r="C180" s="17" t="s">
        <v>45</v>
      </c>
      <c r="D180" s="19">
        <v>1</v>
      </c>
      <c r="E180" s="19">
        <v>421.46</v>
      </c>
      <c r="F180" s="19">
        <f t="shared" si="36"/>
        <v>536.72930999999994</v>
      </c>
      <c r="G180" s="42">
        <v>101883</v>
      </c>
      <c r="H180" s="25" t="s">
        <v>60</v>
      </c>
      <c r="I180" s="61">
        <f t="shared" si="44"/>
        <v>421.46</v>
      </c>
      <c r="J180" s="62">
        <f t="shared" si="45"/>
        <v>536.72930999999994</v>
      </c>
      <c r="K180" s="14">
        <v>0</v>
      </c>
      <c r="L180" s="14">
        <f>'[1]Memória 01'!E173</f>
        <v>0</v>
      </c>
      <c r="M180" s="14">
        <f t="shared" si="35"/>
        <v>0</v>
      </c>
      <c r="N180" s="14">
        <f t="shared" si="37"/>
        <v>0</v>
      </c>
      <c r="O180" s="14">
        <f t="shared" si="38"/>
        <v>0</v>
      </c>
      <c r="P180" s="23">
        <f t="shared" si="39"/>
        <v>0</v>
      </c>
      <c r="Q180" s="14">
        <f t="shared" si="40"/>
        <v>536.72930999999994</v>
      </c>
    </row>
    <row r="181" spans="1:17" ht="25.5" customHeight="1">
      <c r="A181" s="17" t="s">
        <v>386</v>
      </c>
      <c r="B181" s="18" t="s">
        <v>387</v>
      </c>
      <c r="C181" s="17" t="s">
        <v>45</v>
      </c>
      <c r="D181" s="19">
        <v>70</v>
      </c>
      <c r="E181" s="19">
        <v>17.46</v>
      </c>
      <c r="F181" s="19">
        <f t="shared" si="36"/>
        <v>22.235310000000002</v>
      </c>
      <c r="G181" s="42">
        <v>91996</v>
      </c>
      <c r="H181" s="25" t="s">
        <v>60</v>
      </c>
      <c r="I181" s="61">
        <f t="shared" si="44"/>
        <v>1222.2</v>
      </c>
      <c r="J181" s="62">
        <f t="shared" si="45"/>
        <v>1556.4717000000001</v>
      </c>
      <c r="K181" s="14">
        <v>0</v>
      </c>
      <c r="L181" s="14">
        <f>'[1]Memória 01'!E174</f>
        <v>0</v>
      </c>
      <c r="M181" s="14">
        <f t="shared" si="35"/>
        <v>0</v>
      </c>
      <c r="N181" s="14">
        <f t="shared" si="37"/>
        <v>0</v>
      </c>
      <c r="O181" s="14">
        <f t="shared" si="38"/>
        <v>0</v>
      </c>
      <c r="P181" s="23">
        <f t="shared" si="39"/>
        <v>0</v>
      </c>
      <c r="Q181" s="14">
        <f t="shared" si="40"/>
        <v>1556.4717000000001</v>
      </c>
    </row>
    <row r="182" spans="1:17" ht="34.35" customHeight="1">
      <c r="A182" s="34" t="s">
        <v>388</v>
      </c>
      <c r="B182" s="18" t="s">
        <v>389</v>
      </c>
      <c r="C182" s="34" t="s">
        <v>45</v>
      </c>
      <c r="D182" s="35">
        <v>7</v>
      </c>
      <c r="E182" s="35">
        <v>23.39</v>
      </c>
      <c r="F182" s="19">
        <f t="shared" si="36"/>
        <v>29.787165000000002</v>
      </c>
      <c r="G182" s="43">
        <v>91959</v>
      </c>
      <c r="H182" s="18" t="s">
        <v>85</v>
      </c>
      <c r="I182" s="61">
        <f t="shared" si="44"/>
        <v>163.73000000000002</v>
      </c>
      <c r="J182" s="62">
        <f t="shared" si="45"/>
        <v>208.510155</v>
      </c>
      <c r="K182" s="14">
        <v>0</v>
      </c>
      <c r="L182" s="14">
        <f>'[1]Memória 01'!E175</f>
        <v>0</v>
      </c>
      <c r="M182" s="14">
        <f t="shared" si="35"/>
        <v>0</v>
      </c>
      <c r="N182" s="14">
        <f t="shared" si="37"/>
        <v>0</v>
      </c>
      <c r="O182" s="14">
        <f t="shared" si="38"/>
        <v>0</v>
      </c>
      <c r="P182" s="23">
        <f t="shared" si="39"/>
        <v>0</v>
      </c>
      <c r="Q182" s="14">
        <f t="shared" si="40"/>
        <v>208.510155</v>
      </c>
    </row>
    <row r="183" spans="1:17" ht="34.35" customHeight="1">
      <c r="A183" s="34" t="s">
        <v>390</v>
      </c>
      <c r="B183" s="18" t="s">
        <v>391</v>
      </c>
      <c r="C183" s="34" t="s">
        <v>45</v>
      </c>
      <c r="D183" s="35">
        <v>2</v>
      </c>
      <c r="E183" s="35">
        <v>42.26</v>
      </c>
      <c r="F183" s="19">
        <f t="shared" si="36"/>
        <v>53.818109999999997</v>
      </c>
      <c r="G183" s="43">
        <v>91969</v>
      </c>
      <c r="H183" s="18" t="s">
        <v>85</v>
      </c>
      <c r="I183" s="61">
        <f t="shared" si="44"/>
        <v>84.52</v>
      </c>
      <c r="J183" s="62">
        <f t="shared" si="45"/>
        <v>107.63621999999999</v>
      </c>
      <c r="K183" s="14">
        <v>0</v>
      </c>
      <c r="L183" s="14">
        <f>'[1]Memória 01'!E176</f>
        <v>0</v>
      </c>
      <c r="M183" s="14">
        <f t="shared" si="35"/>
        <v>0</v>
      </c>
      <c r="N183" s="14">
        <f t="shared" si="37"/>
        <v>0</v>
      </c>
      <c r="O183" s="14">
        <f t="shared" si="38"/>
        <v>0</v>
      </c>
      <c r="P183" s="23">
        <f t="shared" si="39"/>
        <v>0</v>
      </c>
      <c r="Q183" s="14">
        <f t="shared" si="40"/>
        <v>107.63621999999999</v>
      </c>
    </row>
    <row r="184" spans="1:17" ht="35.25" customHeight="1">
      <c r="A184" s="57" t="s">
        <v>392</v>
      </c>
      <c r="B184" s="18" t="s">
        <v>393</v>
      </c>
      <c r="C184" s="34" t="s">
        <v>45</v>
      </c>
      <c r="D184" s="35">
        <v>17</v>
      </c>
      <c r="E184" s="35">
        <v>14.76</v>
      </c>
      <c r="F184" s="19">
        <f t="shared" si="36"/>
        <v>18.796860000000002</v>
      </c>
      <c r="G184" s="36">
        <v>91953</v>
      </c>
      <c r="H184" s="18" t="s">
        <v>85</v>
      </c>
      <c r="I184" s="61">
        <f t="shared" si="44"/>
        <v>250.92</v>
      </c>
      <c r="J184" s="62">
        <f t="shared" si="45"/>
        <v>319.54662000000002</v>
      </c>
      <c r="K184" s="14">
        <v>0</v>
      </c>
      <c r="L184" s="14">
        <f>'[1]Memória 01'!E177</f>
        <v>0</v>
      </c>
      <c r="M184" s="14">
        <f t="shared" si="35"/>
        <v>0</v>
      </c>
      <c r="N184" s="14">
        <f t="shared" si="37"/>
        <v>0</v>
      </c>
      <c r="O184" s="14">
        <f t="shared" si="38"/>
        <v>0</v>
      </c>
      <c r="P184" s="23">
        <f t="shared" si="39"/>
        <v>0</v>
      </c>
      <c r="Q184" s="14">
        <f t="shared" si="40"/>
        <v>319.54662000000002</v>
      </c>
    </row>
    <row r="185" spans="1:17" ht="25.5" customHeight="1">
      <c r="A185" s="58" t="s">
        <v>394</v>
      </c>
      <c r="B185" s="25" t="s">
        <v>395</v>
      </c>
      <c r="C185" s="17" t="s">
        <v>45</v>
      </c>
      <c r="D185" s="19">
        <v>38</v>
      </c>
      <c r="E185" s="19">
        <v>4.8</v>
      </c>
      <c r="F185" s="19">
        <f t="shared" si="36"/>
        <v>6.1128</v>
      </c>
      <c r="G185" s="33">
        <v>92866</v>
      </c>
      <c r="H185" s="25" t="s">
        <v>60</v>
      </c>
      <c r="I185" s="61">
        <f t="shared" si="44"/>
        <v>182.4</v>
      </c>
      <c r="J185" s="62">
        <f t="shared" si="45"/>
        <v>232.28640000000001</v>
      </c>
      <c r="K185" s="14">
        <v>0</v>
      </c>
      <c r="L185" s="14">
        <f>'[1]Memória 01'!E178</f>
        <v>0</v>
      </c>
      <c r="M185" s="14">
        <f t="shared" si="35"/>
        <v>0</v>
      </c>
      <c r="N185" s="14">
        <f t="shared" si="37"/>
        <v>0</v>
      </c>
      <c r="O185" s="14">
        <f t="shared" si="38"/>
        <v>0</v>
      </c>
      <c r="P185" s="23">
        <f t="shared" si="39"/>
        <v>0</v>
      </c>
      <c r="Q185" s="14">
        <f t="shared" si="40"/>
        <v>232.28640000000001</v>
      </c>
    </row>
    <row r="186" spans="1:17" ht="25.5" customHeight="1">
      <c r="A186" s="58" t="s">
        <v>396</v>
      </c>
      <c r="B186" s="18" t="s">
        <v>397</v>
      </c>
      <c r="C186" s="17" t="s">
        <v>45</v>
      </c>
      <c r="D186" s="19">
        <v>17</v>
      </c>
      <c r="E186" s="19">
        <v>25.58</v>
      </c>
      <c r="F186" s="19">
        <f t="shared" si="36"/>
        <v>32.576129999999999</v>
      </c>
      <c r="G186" s="33">
        <v>97592</v>
      </c>
      <c r="H186" s="25" t="s">
        <v>60</v>
      </c>
      <c r="I186" s="61">
        <f t="shared" si="44"/>
        <v>434.85999999999996</v>
      </c>
      <c r="J186" s="62">
        <f t="shared" si="45"/>
        <v>553.79421000000002</v>
      </c>
      <c r="K186" s="14">
        <v>0</v>
      </c>
      <c r="L186" s="14">
        <f>'[1]Memória 01'!E179</f>
        <v>0</v>
      </c>
      <c r="M186" s="14">
        <f t="shared" si="35"/>
        <v>0</v>
      </c>
      <c r="N186" s="14">
        <f t="shared" si="37"/>
        <v>0</v>
      </c>
      <c r="O186" s="14">
        <f t="shared" si="38"/>
        <v>0</v>
      </c>
      <c r="P186" s="23">
        <f t="shared" si="39"/>
        <v>0</v>
      </c>
      <c r="Q186" s="14">
        <f t="shared" si="40"/>
        <v>553.79421000000002</v>
      </c>
    </row>
    <row r="187" spans="1:17" ht="25.5" customHeight="1">
      <c r="A187" s="58" t="s">
        <v>398</v>
      </c>
      <c r="B187" s="18" t="s">
        <v>399</v>
      </c>
      <c r="C187" s="17" t="s">
        <v>45</v>
      </c>
      <c r="D187" s="19">
        <v>21</v>
      </c>
      <c r="E187" s="19">
        <v>60.19</v>
      </c>
      <c r="F187" s="19">
        <f t="shared" si="36"/>
        <v>76.65196499999999</v>
      </c>
      <c r="G187" s="33">
        <v>12971</v>
      </c>
      <c r="H187" s="20" t="s">
        <v>36</v>
      </c>
      <c r="I187" s="61">
        <f t="shared" si="44"/>
        <v>1263.99</v>
      </c>
      <c r="J187" s="62">
        <f t="shared" si="45"/>
        <v>1609.6912649999997</v>
      </c>
      <c r="K187" s="14">
        <v>0</v>
      </c>
      <c r="L187" s="14">
        <f>'[1]Memória 01'!E180</f>
        <v>0</v>
      </c>
      <c r="M187" s="14">
        <f t="shared" si="35"/>
        <v>0</v>
      </c>
      <c r="N187" s="14">
        <f t="shared" si="37"/>
        <v>0</v>
      </c>
      <c r="O187" s="14">
        <f t="shared" si="38"/>
        <v>0</v>
      </c>
      <c r="P187" s="23">
        <f t="shared" si="39"/>
        <v>0</v>
      </c>
      <c r="Q187" s="14">
        <f t="shared" si="40"/>
        <v>1609.6912649999997</v>
      </c>
    </row>
    <row r="188" spans="1:17" ht="25.5" customHeight="1">
      <c r="A188" s="58" t="s">
        <v>400</v>
      </c>
      <c r="B188" s="25" t="s">
        <v>401</v>
      </c>
      <c r="C188" s="17" t="s">
        <v>45</v>
      </c>
      <c r="D188" s="19">
        <v>2</v>
      </c>
      <c r="E188" s="19">
        <v>44.98</v>
      </c>
      <c r="F188" s="19">
        <f t="shared" si="36"/>
        <v>57.282029999999999</v>
      </c>
      <c r="G188" s="33">
        <v>93672</v>
      </c>
      <c r="H188" s="25" t="s">
        <v>60</v>
      </c>
      <c r="I188" s="61">
        <f t="shared" si="44"/>
        <v>89.96</v>
      </c>
      <c r="J188" s="62">
        <f t="shared" si="45"/>
        <v>114.56406</v>
      </c>
      <c r="K188" s="14">
        <v>0</v>
      </c>
      <c r="L188" s="14">
        <f>'[1]Memória 01'!E181</f>
        <v>0</v>
      </c>
      <c r="M188" s="14">
        <f t="shared" si="35"/>
        <v>0</v>
      </c>
      <c r="N188" s="14">
        <f t="shared" si="37"/>
        <v>0</v>
      </c>
      <c r="O188" s="14">
        <f t="shared" si="38"/>
        <v>0</v>
      </c>
      <c r="P188" s="23">
        <f t="shared" si="39"/>
        <v>0</v>
      </c>
      <c r="Q188" s="14">
        <f t="shared" si="40"/>
        <v>114.56406</v>
      </c>
    </row>
    <row r="189" spans="1:17" ht="25.5" customHeight="1">
      <c r="A189" s="58" t="s">
        <v>402</v>
      </c>
      <c r="B189" s="18" t="s">
        <v>403</v>
      </c>
      <c r="C189" s="17" t="s">
        <v>45</v>
      </c>
      <c r="D189" s="19">
        <v>4</v>
      </c>
      <c r="E189" s="19">
        <v>111.18</v>
      </c>
      <c r="F189" s="19">
        <f t="shared" si="36"/>
        <v>141.58773000000002</v>
      </c>
      <c r="G189" s="17" t="s">
        <v>404</v>
      </c>
      <c r="H189" s="20" t="s">
        <v>33</v>
      </c>
      <c r="I189" s="61">
        <f t="shared" si="44"/>
        <v>444.72</v>
      </c>
      <c r="J189" s="62">
        <f t="shared" si="45"/>
        <v>566.35092000000009</v>
      </c>
      <c r="K189" s="14">
        <v>0</v>
      </c>
      <c r="L189" s="14">
        <f>'[1]Memória 01'!E182</f>
        <v>0</v>
      </c>
      <c r="M189" s="14">
        <f t="shared" si="35"/>
        <v>0</v>
      </c>
      <c r="N189" s="14">
        <f t="shared" si="37"/>
        <v>0</v>
      </c>
      <c r="O189" s="14">
        <f t="shared" si="38"/>
        <v>0</v>
      </c>
      <c r="P189" s="23">
        <f t="shared" si="39"/>
        <v>0</v>
      </c>
      <c r="Q189" s="14">
        <f t="shared" si="40"/>
        <v>566.35092000000009</v>
      </c>
    </row>
    <row r="190" spans="1:17" ht="25.5" customHeight="1">
      <c r="A190" s="58" t="s">
        <v>405</v>
      </c>
      <c r="B190" s="25" t="s">
        <v>406</v>
      </c>
      <c r="C190" s="17" t="s">
        <v>45</v>
      </c>
      <c r="D190" s="19">
        <v>12</v>
      </c>
      <c r="E190" s="19">
        <v>6.88</v>
      </c>
      <c r="F190" s="19">
        <f t="shared" si="36"/>
        <v>8.7616800000000001</v>
      </c>
      <c r="G190" s="33">
        <v>93656</v>
      </c>
      <c r="H190" s="25" t="s">
        <v>60</v>
      </c>
      <c r="I190" s="61">
        <f t="shared" si="44"/>
        <v>82.56</v>
      </c>
      <c r="J190" s="62">
        <f t="shared" si="45"/>
        <v>105.14016000000001</v>
      </c>
      <c r="K190" s="14">
        <v>0</v>
      </c>
      <c r="L190" s="14">
        <f>'[1]Memória 01'!E183</f>
        <v>0</v>
      </c>
      <c r="M190" s="14">
        <f t="shared" si="35"/>
        <v>0</v>
      </c>
      <c r="N190" s="14">
        <f t="shared" si="37"/>
        <v>0</v>
      </c>
      <c r="O190" s="14">
        <f t="shared" si="38"/>
        <v>0</v>
      </c>
      <c r="P190" s="23">
        <f t="shared" si="39"/>
        <v>0</v>
      </c>
      <c r="Q190" s="14">
        <f t="shared" si="40"/>
        <v>105.14016000000001</v>
      </c>
    </row>
    <row r="191" spans="1:17" ht="25.5" customHeight="1">
      <c r="A191" s="58" t="s">
        <v>407</v>
      </c>
      <c r="B191" s="25" t="s">
        <v>408</v>
      </c>
      <c r="C191" s="17" t="s">
        <v>45</v>
      </c>
      <c r="D191" s="19">
        <v>2</v>
      </c>
      <c r="E191" s="19">
        <v>5.96</v>
      </c>
      <c r="F191" s="19">
        <f t="shared" si="36"/>
        <v>7.5900600000000003</v>
      </c>
      <c r="G191" s="33">
        <v>93653</v>
      </c>
      <c r="H191" s="25" t="s">
        <v>60</v>
      </c>
      <c r="I191" s="61">
        <f t="shared" si="44"/>
        <v>11.92</v>
      </c>
      <c r="J191" s="62">
        <f t="shared" si="45"/>
        <v>15.180120000000001</v>
      </c>
      <c r="K191" s="14">
        <v>0</v>
      </c>
      <c r="L191" s="14">
        <f>'[1]Memória 01'!E184</f>
        <v>0</v>
      </c>
      <c r="M191" s="14">
        <f t="shared" si="35"/>
        <v>0</v>
      </c>
      <c r="N191" s="14">
        <f t="shared" si="37"/>
        <v>0</v>
      </c>
      <c r="O191" s="14">
        <f t="shared" si="38"/>
        <v>0</v>
      </c>
      <c r="P191" s="23">
        <f t="shared" si="39"/>
        <v>0</v>
      </c>
      <c r="Q191" s="14">
        <f t="shared" si="40"/>
        <v>15.180120000000001</v>
      </c>
    </row>
    <row r="192" spans="1:17" ht="25.5" customHeight="1">
      <c r="A192" s="58" t="s">
        <v>409</v>
      </c>
      <c r="B192" s="25" t="s">
        <v>410</v>
      </c>
      <c r="C192" s="17" t="s">
        <v>45</v>
      </c>
      <c r="D192" s="19">
        <v>1</v>
      </c>
      <c r="E192" s="19">
        <v>49.47</v>
      </c>
      <c r="F192" s="19">
        <f t="shared" si="36"/>
        <v>63.000045</v>
      </c>
      <c r="G192" s="33">
        <v>93673</v>
      </c>
      <c r="H192" s="25" t="s">
        <v>60</v>
      </c>
      <c r="I192" s="61">
        <f t="shared" si="44"/>
        <v>49.47</v>
      </c>
      <c r="J192" s="62">
        <f t="shared" si="45"/>
        <v>63.000045</v>
      </c>
      <c r="K192" s="14">
        <v>0</v>
      </c>
      <c r="L192" s="14">
        <f>'[1]Memória 01'!E185</f>
        <v>0</v>
      </c>
      <c r="M192" s="14">
        <f t="shared" si="35"/>
        <v>0</v>
      </c>
      <c r="N192" s="14">
        <f t="shared" si="37"/>
        <v>0</v>
      </c>
      <c r="O192" s="14">
        <f t="shared" si="38"/>
        <v>0</v>
      </c>
      <c r="P192" s="23">
        <f t="shared" si="39"/>
        <v>0</v>
      </c>
      <c r="Q192" s="14">
        <f t="shared" si="40"/>
        <v>63.000045</v>
      </c>
    </row>
    <row r="193" spans="1:17" ht="25.5" customHeight="1">
      <c r="A193" s="58" t="s">
        <v>411</v>
      </c>
      <c r="B193" s="18" t="s">
        <v>412</v>
      </c>
      <c r="C193" s="17" t="s">
        <v>45</v>
      </c>
      <c r="D193" s="19">
        <v>4</v>
      </c>
      <c r="E193" s="19">
        <v>34.659999999999997</v>
      </c>
      <c r="F193" s="19">
        <f t="shared" si="36"/>
        <v>44.139509999999994</v>
      </c>
      <c r="G193" s="33">
        <v>39465</v>
      </c>
      <c r="H193" s="25" t="s">
        <v>60</v>
      </c>
      <c r="I193" s="61">
        <f t="shared" si="44"/>
        <v>138.63999999999999</v>
      </c>
      <c r="J193" s="62">
        <f t="shared" si="45"/>
        <v>176.55803999999998</v>
      </c>
      <c r="K193" s="14">
        <v>0</v>
      </c>
      <c r="L193" s="14">
        <f>'[1]Memória 01'!E186</f>
        <v>0</v>
      </c>
      <c r="M193" s="14">
        <f t="shared" si="35"/>
        <v>0</v>
      </c>
      <c r="N193" s="14">
        <f t="shared" si="37"/>
        <v>0</v>
      </c>
      <c r="O193" s="14">
        <f t="shared" si="38"/>
        <v>0</v>
      </c>
      <c r="P193" s="23">
        <f t="shared" si="39"/>
        <v>0</v>
      </c>
      <c r="Q193" s="14">
        <f t="shared" si="40"/>
        <v>176.55803999999998</v>
      </c>
    </row>
    <row r="194" spans="1:17" ht="25.5" customHeight="1">
      <c r="A194" s="58" t="s">
        <v>413</v>
      </c>
      <c r="B194" s="25" t="s">
        <v>414</v>
      </c>
      <c r="C194" s="17" t="s">
        <v>129</v>
      </c>
      <c r="D194" s="19">
        <v>80</v>
      </c>
      <c r="E194" s="19">
        <v>17.670000000000002</v>
      </c>
      <c r="F194" s="19">
        <f t="shared" si="36"/>
        <v>22.502745000000001</v>
      </c>
      <c r="G194" s="24">
        <v>9006</v>
      </c>
      <c r="H194" s="20" t="s">
        <v>36</v>
      </c>
      <c r="I194" s="61">
        <f t="shared" si="44"/>
        <v>1413.6000000000001</v>
      </c>
      <c r="J194" s="62">
        <f t="shared" si="45"/>
        <v>1800.2196000000001</v>
      </c>
      <c r="K194" s="14">
        <v>0</v>
      </c>
      <c r="L194" s="14">
        <f>'[1]Memória 01'!E187</f>
        <v>0</v>
      </c>
      <c r="M194" s="14">
        <f t="shared" si="35"/>
        <v>0</v>
      </c>
      <c r="N194" s="14">
        <f t="shared" si="37"/>
        <v>0</v>
      </c>
      <c r="O194" s="14">
        <f t="shared" si="38"/>
        <v>0</v>
      </c>
      <c r="P194" s="23">
        <f t="shared" si="39"/>
        <v>0</v>
      </c>
      <c r="Q194" s="14">
        <f t="shared" si="40"/>
        <v>1800.2196000000001</v>
      </c>
    </row>
    <row r="195" spans="1:17" ht="25.5" customHeight="1">
      <c r="A195" s="58" t="s">
        <v>415</v>
      </c>
      <c r="B195" s="18" t="s">
        <v>416</v>
      </c>
      <c r="C195" s="17" t="s">
        <v>129</v>
      </c>
      <c r="D195" s="19">
        <v>20</v>
      </c>
      <c r="E195" s="19">
        <v>10.28</v>
      </c>
      <c r="F195" s="19">
        <f t="shared" si="36"/>
        <v>13.09158</v>
      </c>
      <c r="G195" s="17" t="s">
        <v>417</v>
      </c>
      <c r="H195" s="20" t="s">
        <v>33</v>
      </c>
      <c r="I195" s="61">
        <f t="shared" si="44"/>
        <v>205.6</v>
      </c>
      <c r="J195" s="62">
        <f t="shared" si="45"/>
        <v>261.83159999999998</v>
      </c>
      <c r="K195" s="14">
        <v>0</v>
      </c>
      <c r="L195" s="14">
        <f>'[1]Memória 01'!E188</f>
        <v>0</v>
      </c>
      <c r="M195" s="14">
        <f t="shared" si="35"/>
        <v>0</v>
      </c>
      <c r="N195" s="14">
        <f t="shared" si="37"/>
        <v>0</v>
      </c>
      <c r="O195" s="14">
        <f t="shared" si="38"/>
        <v>0</v>
      </c>
      <c r="P195" s="23">
        <f t="shared" si="39"/>
        <v>0</v>
      </c>
      <c r="Q195" s="14">
        <f t="shared" si="40"/>
        <v>261.83159999999998</v>
      </c>
    </row>
    <row r="196" spans="1:17" ht="25.5" customHeight="1">
      <c r="A196" s="58" t="s">
        <v>418</v>
      </c>
      <c r="B196" s="25" t="s">
        <v>419</v>
      </c>
      <c r="C196" s="17" t="s">
        <v>129</v>
      </c>
      <c r="D196" s="19">
        <v>48</v>
      </c>
      <c r="E196" s="19">
        <v>12</v>
      </c>
      <c r="F196" s="19">
        <f t="shared" si="36"/>
        <v>15.282</v>
      </c>
      <c r="G196" s="24">
        <v>9140</v>
      </c>
      <c r="H196" s="20" t="s">
        <v>36</v>
      </c>
      <c r="I196" s="61">
        <f t="shared" si="44"/>
        <v>576</v>
      </c>
      <c r="J196" s="62">
        <f t="shared" si="45"/>
        <v>733.53600000000006</v>
      </c>
      <c r="K196" s="14">
        <v>0</v>
      </c>
      <c r="L196" s="14">
        <f>'[1]Memória 01'!E189</f>
        <v>0</v>
      </c>
      <c r="M196" s="14">
        <f t="shared" si="35"/>
        <v>0</v>
      </c>
      <c r="N196" s="14">
        <f t="shared" si="37"/>
        <v>0</v>
      </c>
      <c r="O196" s="14">
        <f t="shared" si="38"/>
        <v>0</v>
      </c>
      <c r="P196" s="23">
        <f t="shared" si="39"/>
        <v>0</v>
      </c>
      <c r="Q196" s="14">
        <f t="shared" si="40"/>
        <v>733.53600000000006</v>
      </c>
    </row>
    <row r="197" spans="1:17" ht="25.5" customHeight="1">
      <c r="A197" s="58" t="s">
        <v>420</v>
      </c>
      <c r="B197" s="18" t="s">
        <v>421</v>
      </c>
      <c r="C197" s="17" t="s">
        <v>129</v>
      </c>
      <c r="D197" s="19">
        <v>12</v>
      </c>
      <c r="E197" s="19">
        <v>7.64</v>
      </c>
      <c r="F197" s="19">
        <f t="shared" si="36"/>
        <v>9.7295400000000001</v>
      </c>
      <c r="G197" s="17" t="s">
        <v>422</v>
      </c>
      <c r="H197" s="20" t="s">
        <v>33</v>
      </c>
      <c r="I197" s="61">
        <f t="shared" si="44"/>
        <v>91.679999999999993</v>
      </c>
      <c r="J197" s="62">
        <f t="shared" si="45"/>
        <v>116.75448</v>
      </c>
      <c r="K197" s="14">
        <v>0</v>
      </c>
      <c r="L197" s="14">
        <f>'[1]Memória 01'!E190</f>
        <v>0</v>
      </c>
      <c r="M197" s="14">
        <f t="shared" si="35"/>
        <v>0</v>
      </c>
      <c r="N197" s="14">
        <f t="shared" si="37"/>
        <v>0</v>
      </c>
      <c r="O197" s="14">
        <f t="shared" si="38"/>
        <v>0</v>
      </c>
      <c r="P197" s="23">
        <f t="shared" si="39"/>
        <v>0</v>
      </c>
      <c r="Q197" s="14">
        <f t="shared" si="40"/>
        <v>116.75448</v>
      </c>
    </row>
    <row r="198" spans="1:17" ht="34.35" customHeight="1">
      <c r="A198" s="57" t="s">
        <v>423</v>
      </c>
      <c r="B198" s="25" t="s">
        <v>424</v>
      </c>
      <c r="C198" s="34" t="s">
        <v>129</v>
      </c>
      <c r="D198" s="59">
        <v>1222.72</v>
      </c>
      <c r="E198" s="35">
        <v>4.93</v>
      </c>
      <c r="F198" s="19">
        <f t="shared" si="36"/>
        <v>6.2783549999999995</v>
      </c>
      <c r="G198" s="36">
        <v>91928</v>
      </c>
      <c r="H198" s="18" t="s">
        <v>85</v>
      </c>
      <c r="I198" s="61">
        <f t="shared" si="44"/>
        <v>6028.0095999999994</v>
      </c>
      <c r="J198" s="62">
        <f t="shared" si="45"/>
        <v>7676.6702255999999</v>
      </c>
      <c r="K198" s="14">
        <v>0</v>
      </c>
      <c r="L198" s="14">
        <f>'[1]Memória 01'!E191</f>
        <v>0</v>
      </c>
      <c r="M198" s="14">
        <f t="shared" si="35"/>
        <v>0</v>
      </c>
      <c r="N198" s="14">
        <f t="shared" si="37"/>
        <v>0</v>
      </c>
      <c r="O198" s="14">
        <f t="shared" si="38"/>
        <v>0</v>
      </c>
      <c r="P198" s="23">
        <f t="shared" si="39"/>
        <v>0</v>
      </c>
      <c r="Q198" s="14">
        <f t="shared" si="40"/>
        <v>7676.6702255999999</v>
      </c>
    </row>
    <row r="199" spans="1:17" ht="34.35" customHeight="1">
      <c r="A199" s="57" t="s">
        <v>425</v>
      </c>
      <c r="B199" s="25" t="s">
        <v>426</v>
      </c>
      <c r="C199" s="34" t="s">
        <v>129</v>
      </c>
      <c r="D199" s="35">
        <v>541.80999999999995</v>
      </c>
      <c r="E199" s="35">
        <v>1.98</v>
      </c>
      <c r="F199" s="19">
        <f t="shared" si="36"/>
        <v>2.5215300000000003</v>
      </c>
      <c r="G199" s="36">
        <v>91924</v>
      </c>
      <c r="H199" s="18" t="s">
        <v>85</v>
      </c>
      <c r="I199" s="61">
        <f t="shared" si="44"/>
        <v>1072.7837999999999</v>
      </c>
      <c r="J199" s="62">
        <f t="shared" si="45"/>
        <v>1366.1901693</v>
      </c>
      <c r="K199" s="14">
        <v>0</v>
      </c>
      <c r="L199" s="14">
        <f>'[1]Memória 01'!E192</f>
        <v>0</v>
      </c>
      <c r="M199" s="14">
        <f t="shared" si="35"/>
        <v>0</v>
      </c>
      <c r="N199" s="14">
        <f t="shared" si="37"/>
        <v>0</v>
      </c>
      <c r="O199" s="14">
        <f t="shared" si="38"/>
        <v>0</v>
      </c>
      <c r="P199" s="23">
        <f t="shared" si="39"/>
        <v>0</v>
      </c>
      <c r="Q199" s="14">
        <f t="shared" si="40"/>
        <v>1366.1901693</v>
      </c>
    </row>
    <row r="200" spans="1:17" ht="12.75" customHeight="1">
      <c r="A200" s="29"/>
      <c r="B200" s="44" t="s">
        <v>427</v>
      </c>
      <c r="C200" s="29"/>
      <c r="D200" s="29"/>
      <c r="E200" s="29"/>
      <c r="F200" s="19"/>
      <c r="G200" s="29"/>
      <c r="H200" s="29"/>
      <c r="I200" s="61"/>
      <c r="J200" s="62"/>
      <c r="K200" s="14">
        <v>0</v>
      </c>
      <c r="L200" s="14">
        <f>'[1]Memória 01'!E193</f>
        <v>0</v>
      </c>
      <c r="M200" s="14">
        <f t="shared" si="35"/>
        <v>0</v>
      </c>
      <c r="N200" s="14">
        <f t="shared" si="37"/>
        <v>0</v>
      </c>
      <c r="O200" s="14">
        <f t="shared" si="38"/>
        <v>0</v>
      </c>
      <c r="P200" s="23">
        <f t="shared" si="39"/>
        <v>0</v>
      </c>
      <c r="Q200" s="14">
        <f t="shared" si="40"/>
        <v>0</v>
      </c>
    </row>
    <row r="201" spans="1:17" ht="25.5" customHeight="1">
      <c r="A201" s="58" t="s">
        <v>428</v>
      </c>
      <c r="B201" s="18" t="s">
        <v>429</v>
      </c>
      <c r="C201" s="17" t="s">
        <v>45</v>
      </c>
      <c r="D201" s="19">
        <v>1</v>
      </c>
      <c r="E201" s="19">
        <v>622.1</v>
      </c>
      <c r="F201" s="19">
        <f t="shared" si="36"/>
        <v>792.24435000000005</v>
      </c>
      <c r="G201" s="24">
        <v>330</v>
      </c>
      <c r="H201" s="20" t="s">
        <v>36</v>
      </c>
      <c r="I201" s="61">
        <f t="shared" si="44"/>
        <v>622.1</v>
      </c>
      <c r="J201" s="62">
        <f t="shared" si="45"/>
        <v>792.24435000000005</v>
      </c>
      <c r="K201" s="14">
        <v>0</v>
      </c>
      <c r="L201" s="14">
        <f>'[1]Memória 01'!E194</f>
        <v>0</v>
      </c>
      <c r="M201" s="14">
        <f t="shared" si="35"/>
        <v>0</v>
      </c>
      <c r="N201" s="14">
        <f t="shared" si="37"/>
        <v>0</v>
      </c>
      <c r="O201" s="14">
        <f t="shared" si="38"/>
        <v>0</v>
      </c>
      <c r="P201" s="23">
        <f t="shared" si="39"/>
        <v>0</v>
      </c>
      <c r="Q201" s="14">
        <f t="shared" si="40"/>
        <v>792.24435000000005</v>
      </c>
    </row>
    <row r="202" spans="1:17" ht="25.5" customHeight="1">
      <c r="A202" s="58" t="s">
        <v>430</v>
      </c>
      <c r="B202" s="18" t="s">
        <v>431</v>
      </c>
      <c r="C202" s="17" t="s">
        <v>45</v>
      </c>
      <c r="D202" s="19">
        <v>1</v>
      </c>
      <c r="E202" s="19">
        <v>9.34</v>
      </c>
      <c r="F202" s="19">
        <f t="shared" si="36"/>
        <v>11.894489999999999</v>
      </c>
      <c r="G202" s="33">
        <v>421</v>
      </c>
      <c r="H202" s="25" t="s">
        <v>60</v>
      </c>
      <c r="I202" s="61">
        <f t="shared" si="44"/>
        <v>9.34</v>
      </c>
      <c r="J202" s="62">
        <f t="shared" si="45"/>
        <v>11.894489999999999</v>
      </c>
      <c r="K202" s="14">
        <v>0</v>
      </c>
      <c r="L202" s="14">
        <f>'[1]Memória 01'!E195</f>
        <v>0</v>
      </c>
      <c r="M202" s="14">
        <f t="shared" si="35"/>
        <v>0</v>
      </c>
      <c r="N202" s="14">
        <f t="shared" si="37"/>
        <v>0</v>
      </c>
      <c r="O202" s="14">
        <f t="shared" si="38"/>
        <v>0</v>
      </c>
      <c r="P202" s="23">
        <f t="shared" si="39"/>
        <v>0</v>
      </c>
      <c r="Q202" s="14">
        <f t="shared" si="40"/>
        <v>11.894489999999999</v>
      </c>
    </row>
    <row r="203" spans="1:17" ht="25.5" customHeight="1">
      <c r="A203" s="58" t="s">
        <v>432</v>
      </c>
      <c r="B203" s="18" t="s">
        <v>433</v>
      </c>
      <c r="C203" s="17" t="s">
        <v>45</v>
      </c>
      <c r="D203" s="19">
        <v>1</v>
      </c>
      <c r="E203" s="19">
        <v>7.07</v>
      </c>
      <c r="F203" s="19">
        <f t="shared" si="36"/>
        <v>9.0036450000000006</v>
      </c>
      <c r="G203" s="33">
        <v>91893</v>
      </c>
      <c r="H203" s="25" t="s">
        <v>60</v>
      </c>
      <c r="I203" s="61">
        <f t="shared" si="44"/>
        <v>7.07</v>
      </c>
      <c r="J203" s="62">
        <f t="shared" si="45"/>
        <v>9.0036450000000006</v>
      </c>
      <c r="K203" s="14">
        <v>0</v>
      </c>
      <c r="L203" s="14">
        <f>'[1]Memória 01'!E196</f>
        <v>0</v>
      </c>
      <c r="M203" s="14">
        <f t="shared" si="35"/>
        <v>0</v>
      </c>
      <c r="N203" s="14">
        <f t="shared" si="37"/>
        <v>0</v>
      </c>
      <c r="O203" s="14">
        <f t="shared" si="38"/>
        <v>0</v>
      </c>
      <c r="P203" s="23">
        <f t="shared" si="39"/>
        <v>0</v>
      </c>
      <c r="Q203" s="14">
        <f t="shared" si="40"/>
        <v>9.0036450000000006</v>
      </c>
    </row>
    <row r="204" spans="1:17" ht="25.5" customHeight="1">
      <c r="A204" s="58" t="s">
        <v>434</v>
      </c>
      <c r="B204" s="18" t="s">
        <v>435</v>
      </c>
      <c r="C204" s="17" t="s">
        <v>45</v>
      </c>
      <c r="D204" s="19">
        <v>2</v>
      </c>
      <c r="E204" s="19">
        <v>7.95</v>
      </c>
      <c r="F204" s="19">
        <f t="shared" si="36"/>
        <v>10.124325000000001</v>
      </c>
      <c r="G204" s="42">
        <v>91895</v>
      </c>
      <c r="H204" s="25" t="s">
        <v>60</v>
      </c>
      <c r="I204" s="61">
        <f t="shared" si="44"/>
        <v>15.9</v>
      </c>
      <c r="J204" s="62">
        <f t="shared" si="45"/>
        <v>20.248650000000001</v>
      </c>
      <c r="K204" s="14">
        <v>0</v>
      </c>
      <c r="L204" s="14">
        <f>'[1]Memória 01'!E197</f>
        <v>0</v>
      </c>
      <c r="M204" s="14">
        <f t="shared" ref="M204:M267" si="46">K204+L204</f>
        <v>0</v>
      </c>
      <c r="N204" s="14">
        <f t="shared" si="37"/>
        <v>0</v>
      </c>
      <c r="O204" s="14">
        <f t="shared" si="38"/>
        <v>0</v>
      </c>
      <c r="P204" s="23">
        <f t="shared" si="39"/>
        <v>0</v>
      </c>
      <c r="Q204" s="14">
        <f t="shared" si="40"/>
        <v>20.248650000000001</v>
      </c>
    </row>
    <row r="205" spans="1:17" ht="25.5" customHeight="1">
      <c r="A205" s="58" t="s">
        <v>436</v>
      </c>
      <c r="B205" s="18" t="s">
        <v>437</v>
      </c>
      <c r="C205" s="17" t="s">
        <v>45</v>
      </c>
      <c r="D205" s="19">
        <v>4</v>
      </c>
      <c r="E205" s="19">
        <v>4.21</v>
      </c>
      <c r="F205" s="19">
        <f t="shared" ref="F205:F266" si="47">E205+E205*27.35/100</f>
        <v>5.3614350000000002</v>
      </c>
      <c r="G205" s="42">
        <v>91876</v>
      </c>
      <c r="H205" s="25" t="s">
        <v>60</v>
      </c>
      <c r="I205" s="61">
        <f t="shared" si="44"/>
        <v>16.84</v>
      </c>
      <c r="J205" s="62">
        <f t="shared" si="45"/>
        <v>21.445740000000001</v>
      </c>
      <c r="K205" s="14">
        <v>0</v>
      </c>
      <c r="L205" s="14">
        <f>'[1]Memória 01'!E198</f>
        <v>0</v>
      </c>
      <c r="M205" s="14">
        <f t="shared" si="46"/>
        <v>0</v>
      </c>
      <c r="N205" s="14">
        <f t="shared" ref="N205:N267" si="48">ROUND(K205*F205,2)</f>
        <v>0</v>
      </c>
      <c r="O205" s="14">
        <f t="shared" ref="O205:O267" si="49">ROUND(L205*F205,2)</f>
        <v>0</v>
      </c>
      <c r="P205" s="23">
        <f t="shared" ref="P205:P267" si="50">ROUND(M205*F205,2)</f>
        <v>0</v>
      </c>
      <c r="Q205" s="14">
        <f t="shared" ref="Q205:Q267" si="51">J205-P205</f>
        <v>21.445740000000001</v>
      </c>
    </row>
    <row r="206" spans="1:17" ht="25.5" customHeight="1">
      <c r="A206" s="58" t="s">
        <v>438</v>
      </c>
      <c r="B206" s="18" t="s">
        <v>439</v>
      </c>
      <c r="C206" s="17" t="s">
        <v>129</v>
      </c>
      <c r="D206" s="19">
        <v>11</v>
      </c>
      <c r="E206" s="19">
        <v>6.61</v>
      </c>
      <c r="F206" s="19">
        <f t="shared" si="47"/>
        <v>8.4178350000000002</v>
      </c>
      <c r="G206" s="42">
        <v>91868</v>
      </c>
      <c r="H206" s="25" t="s">
        <v>60</v>
      </c>
      <c r="I206" s="61">
        <f t="shared" si="44"/>
        <v>72.710000000000008</v>
      </c>
      <c r="J206" s="62">
        <f t="shared" si="45"/>
        <v>92.596185000000006</v>
      </c>
      <c r="K206" s="14">
        <v>0</v>
      </c>
      <c r="L206" s="14">
        <f>'[1]Memória 01'!E199</f>
        <v>0</v>
      </c>
      <c r="M206" s="14">
        <f t="shared" si="46"/>
        <v>0</v>
      </c>
      <c r="N206" s="14">
        <f t="shared" si="48"/>
        <v>0</v>
      </c>
      <c r="O206" s="14">
        <f t="shared" si="49"/>
        <v>0</v>
      </c>
      <c r="P206" s="23">
        <f t="shared" si="50"/>
        <v>0</v>
      </c>
      <c r="Q206" s="14">
        <f t="shared" si="51"/>
        <v>92.596185000000006</v>
      </c>
    </row>
    <row r="207" spans="1:17" ht="25.5" customHeight="1">
      <c r="A207" s="58" t="s">
        <v>440</v>
      </c>
      <c r="B207" s="25" t="s">
        <v>441</v>
      </c>
      <c r="C207" s="17" t="s">
        <v>129</v>
      </c>
      <c r="D207" s="19">
        <v>2.2000000000000002</v>
      </c>
      <c r="E207" s="19">
        <v>3.9</v>
      </c>
      <c r="F207" s="19">
        <f t="shared" si="47"/>
        <v>4.9666499999999996</v>
      </c>
      <c r="G207" s="42">
        <v>91866</v>
      </c>
      <c r="H207" s="25" t="s">
        <v>60</v>
      </c>
      <c r="I207" s="61">
        <f t="shared" si="44"/>
        <v>8.58</v>
      </c>
      <c r="J207" s="62">
        <f t="shared" si="45"/>
        <v>10.926629999999999</v>
      </c>
      <c r="K207" s="14">
        <v>0</v>
      </c>
      <c r="L207" s="14">
        <f>'[1]Memória 01'!E200</f>
        <v>0</v>
      </c>
      <c r="M207" s="14">
        <f t="shared" si="46"/>
        <v>0</v>
      </c>
      <c r="N207" s="14">
        <f t="shared" si="48"/>
        <v>0</v>
      </c>
      <c r="O207" s="14">
        <f t="shared" si="49"/>
        <v>0</v>
      </c>
      <c r="P207" s="23">
        <f t="shared" si="50"/>
        <v>0</v>
      </c>
      <c r="Q207" s="14">
        <f t="shared" si="51"/>
        <v>10.926629999999999</v>
      </c>
    </row>
    <row r="208" spans="1:17" ht="25.5" customHeight="1">
      <c r="A208" s="58" t="s">
        <v>442</v>
      </c>
      <c r="B208" s="18" t="s">
        <v>443</v>
      </c>
      <c r="C208" s="17" t="s">
        <v>45</v>
      </c>
      <c r="D208" s="19">
        <v>1</v>
      </c>
      <c r="E208" s="19">
        <v>4.32</v>
      </c>
      <c r="F208" s="19">
        <f t="shared" si="47"/>
        <v>5.5015200000000002</v>
      </c>
      <c r="G208" s="42">
        <v>91887</v>
      </c>
      <c r="H208" s="25" t="s">
        <v>60</v>
      </c>
      <c r="I208" s="61">
        <f t="shared" si="44"/>
        <v>4.32</v>
      </c>
      <c r="J208" s="62">
        <f t="shared" si="45"/>
        <v>5.5015200000000002</v>
      </c>
      <c r="K208" s="14">
        <v>0</v>
      </c>
      <c r="L208" s="14">
        <f>'[1]Memória 01'!E201</f>
        <v>0</v>
      </c>
      <c r="M208" s="14">
        <f t="shared" si="46"/>
        <v>0</v>
      </c>
      <c r="N208" s="14">
        <f t="shared" si="48"/>
        <v>0</v>
      </c>
      <c r="O208" s="14">
        <f t="shared" si="49"/>
        <v>0</v>
      </c>
      <c r="P208" s="23">
        <f t="shared" si="50"/>
        <v>0</v>
      </c>
      <c r="Q208" s="14">
        <f t="shared" si="51"/>
        <v>5.5015200000000002</v>
      </c>
    </row>
    <row r="209" spans="1:17" ht="25.5" customHeight="1">
      <c r="A209" s="58" t="s">
        <v>444</v>
      </c>
      <c r="B209" s="18" t="s">
        <v>445</v>
      </c>
      <c r="C209" s="17" t="s">
        <v>129</v>
      </c>
      <c r="D209" s="19">
        <v>10</v>
      </c>
      <c r="E209" s="19">
        <v>3.19</v>
      </c>
      <c r="F209" s="19">
        <f t="shared" si="47"/>
        <v>4.0624649999999995</v>
      </c>
      <c r="G209" s="50">
        <v>3155</v>
      </c>
      <c r="H209" s="20" t="s">
        <v>36</v>
      </c>
      <c r="I209" s="61">
        <f t="shared" si="44"/>
        <v>31.9</v>
      </c>
      <c r="J209" s="62">
        <f t="shared" si="45"/>
        <v>40.624649999999995</v>
      </c>
      <c r="K209" s="14">
        <v>0</v>
      </c>
      <c r="L209" s="14">
        <f>'[1]Memória 01'!E202</f>
        <v>0</v>
      </c>
      <c r="M209" s="14">
        <f t="shared" si="46"/>
        <v>0</v>
      </c>
      <c r="N209" s="14">
        <f t="shared" si="48"/>
        <v>0</v>
      </c>
      <c r="O209" s="14">
        <f t="shared" si="49"/>
        <v>0</v>
      </c>
      <c r="P209" s="23">
        <f t="shared" si="50"/>
        <v>0</v>
      </c>
      <c r="Q209" s="14">
        <f t="shared" si="51"/>
        <v>40.624649999999995</v>
      </c>
    </row>
    <row r="210" spans="1:17" ht="25.5" customHeight="1">
      <c r="A210" s="58" t="s">
        <v>446</v>
      </c>
      <c r="B210" s="18" t="s">
        <v>447</v>
      </c>
      <c r="C210" s="17" t="s">
        <v>45</v>
      </c>
      <c r="D210" s="19">
        <v>1</v>
      </c>
      <c r="E210" s="19">
        <v>124.62</v>
      </c>
      <c r="F210" s="19">
        <f t="shared" si="47"/>
        <v>158.70357000000001</v>
      </c>
      <c r="G210" s="42">
        <v>39809</v>
      </c>
      <c r="H210" s="25" t="s">
        <v>60</v>
      </c>
      <c r="I210" s="61">
        <f t="shared" si="44"/>
        <v>124.62</v>
      </c>
      <c r="J210" s="62">
        <f t="shared" si="45"/>
        <v>158.70357000000001</v>
      </c>
      <c r="K210" s="14">
        <v>0</v>
      </c>
      <c r="L210" s="14">
        <f>'[1]Memória 01'!E203</f>
        <v>0</v>
      </c>
      <c r="M210" s="14">
        <f t="shared" si="46"/>
        <v>0</v>
      </c>
      <c r="N210" s="14">
        <f t="shared" si="48"/>
        <v>0</v>
      </c>
      <c r="O210" s="14">
        <f t="shared" si="49"/>
        <v>0</v>
      </c>
      <c r="P210" s="23">
        <f t="shared" si="50"/>
        <v>0</v>
      </c>
      <c r="Q210" s="14">
        <f t="shared" si="51"/>
        <v>158.70357000000001</v>
      </c>
    </row>
    <row r="211" spans="1:17" ht="25.5" customHeight="1">
      <c r="A211" s="58" t="s">
        <v>448</v>
      </c>
      <c r="B211" s="18" t="s">
        <v>449</v>
      </c>
      <c r="C211" s="17" t="s">
        <v>45</v>
      </c>
      <c r="D211" s="19">
        <v>1</v>
      </c>
      <c r="E211" s="19">
        <v>74.66</v>
      </c>
      <c r="F211" s="19">
        <f t="shared" si="47"/>
        <v>95.079509999999999</v>
      </c>
      <c r="G211" s="50">
        <v>8001</v>
      </c>
      <c r="H211" s="20" t="s">
        <v>36</v>
      </c>
      <c r="I211" s="61">
        <f t="shared" si="44"/>
        <v>74.66</v>
      </c>
      <c r="J211" s="62">
        <f t="shared" si="45"/>
        <v>95.079509999999999</v>
      </c>
      <c r="K211" s="14">
        <v>0</v>
      </c>
      <c r="L211" s="14">
        <f>'[1]Memória 01'!E204</f>
        <v>0</v>
      </c>
      <c r="M211" s="14">
        <f t="shared" si="46"/>
        <v>0</v>
      </c>
      <c r="N211" s="14">
        <f t="shared" si="48"/>
        <v>0</v>
      </c>
      <c r="O211" s="14">
        <f t="shared" si="49"/>
        <v>0</v>
      </c>
      <c r="P211" s="23">
        <f t="shared" si="50"/>
        <v>0</v>
      </c>
      <c r="Q211" s="14">
        <f t="shared" si="51"/>
        <v>95.079509999999999</v>
      </c>
    </row>
    <row r="212" spans="1:17" ht="25.5" customHeight="1">
      <c r="A212" s="58" t="s">
        <v>450</v>
      </c>
      <c r="B212" s="18" t="s">
        <v>451</v>
      </c>
      <c r="C212" s="17" t="s">
        <v>129</v>
      </c>
      <c r="D212" s="19">
        <v>28</v>
      </c>
      <c r="E212" s="19">
        <v>8.34</v>
      </c>
      <c r="F212" s="19">
        <f t="shared" si="47"/>
        <v>10.620989999999999</v>
      </c>
      <c r="G212" s="33">
        <v>985</v>
      </c>
      <c r="H212" s="25" t="s">
        <v>60</v>
      </c>
      <c r="I212" s="61">
        <f t="shared" si="44"/>
        <v>233.51999999999998</v>
      </c>
      <c r="J212" s="62">
        <f t="shared" si="45"/>
        <v>297.38771999999994</v>
      </c>
      <c r="K212" s="14">
        <v>0</v>
      </c>
      <c r="L212" s="14">
        <f>'[1]Memória 01'!E205</f>
        <v>0</v>
      </c>
      <c r="M212" s="14">
        <f t="shared" si="46"/>
        <v>0</v>
      </c>
      <c r="N212" s="14">
        <f t="shared" si="48"/>
        <v>0</v>
      </c>
      <c r="O212" s="14">
        <f t="shared" si="49"/>
        <v>0</v>
      </c>
      <c r="P212" s="23">
        <f t="shared" si="50"/>
        <v>0</v>
      </c>
      <c r="Q212" s="14">
        <f t="shared" si="51"/>
        <v>297.38771999999994</v>
      </c>
    </row>
    <row r="213" spans="1:17" ht="25.5" customHeight="1">
      <c r="A213" s="58" t="s">
        <v>452</v>
      </c>
      <c r="B213" s="18" t="s">
        <v>453</v>
      </c>
      <c r="C213" s="17" t="s">
        <v>129</v>
      </c>
      <c r="D213" s="19">
        <v>9</v>
      </c>
      <c r="E213" s="19">
        <v>8.6999999999999993</v>
      </c>
      <c r="F213" s="19">
        <f t="shared" si="47"/>
        <v>11.07945</v>
      </c>
      <c r="G213" s="49" t="s">
        <v>454</v>
      </c>
      <c r="H213" s="20" t="s">
        <v>33</v>
      </c>
      <c r="I213" s="61">
        <f t="shared" si="44"/>
        <v>78.3</v>
      </c>
      <c r="J213" s="62">
        <f t="shared" si="45"/>
        <v>99.715049999999991</v>
      </c>
      <c r="K213" s="14">
        <v>0</v>
      </c>
      <c r="L213" s="14">
        <f>'[1]Memória 01'!E206</f>
        <v>0</v>
      </c>
      <c r="M213" s="14">
        <f t="shared" si="46"/>
        <v>0</v>
      </c>
      <c r="N213" s="14">
        <f t="shared" si="48"/>
        <v>0</v>
      </c>
      <c r="O213" s="14">
        <f t="shared" si="49"/>
        <v>0</v>
      </c>
      <c r="P213" s="23">
        <f t="shared" si="50"/>
        <v>0</v>
      </c>
      <c r="Q213" s="14">
        <f t="shared" si="51"/>
        <v>99.715049999999991</v>
      </c>
    </row>
    <row r="214" spans="1:17" ht="25.5" customHeight="1">
      <c r="A214" s="58" t="s">
        <v>455</v>
      </c>
      <c r="B214" s="25" t="s">
        <v>456</v>
      </c>
      <c r="C214" s="17" t="s">
        <v>45</v>
      </c>
      <c r="D214" s="19">
        <v>3</v>
      </c>
      <c r="E214" s="19">
        <v>14.47</v>
      </c>
      <c r="F214" s="19">
        <f t="shared" si="47"/>
        <v>18.427545000000002</v>
      </c>
      <c r="G214" s="42">
        <v>98111</v>
      </c>
      <c r="H214" s="25" t="s">
        <v>60</v>
      </c>
      <c r="I214" s="61">
        <f t="shared" si="44"/>
        <v>43.410000000000004</v>
      </c>
      <c r="J214" s="62">
        <f t="shared" si="45"/>
        <v>55.282635000000006</v>
      </c>
      <c r="K214" s="14">
        <v>0</v>
      </c>
      <c r="L214" s="14">
        <f>'[1]Memória 01'!E207</f>
        <v>0</v>
      </c>
      <c r="M214" s="14">
        <f t="shared" si="46"/>
        <v>0</v>
      </c>
      <c r="N214" s="14">
        <f t="shared" si="48"/>
        <v>0</v>
      </c>
      <c r="O214" s="14">
        <f t="shared" si="49"/>
        <v>0</v>
      </c>
      <c r="P214" s="23">
        <f t="shared" si="50"/>
        <v>0</v>
      </c>
      <c r="Q214" s="14">
        <f t="shared" si="51"/>
        <v>55.282635000000006</v>
      </c>
    </row>
    <row r="215" spans="1:17" ht="25.5" customHeight="1">
      <c r="A215" s="58" t="s">
        <v>457</v>
      </c>
      <c r="B215" s="18" t="s">
        <v>458</v>
      </c>
      <c r="C215" s="17" t="s">
        <v>45</v>
      </c>
      <c r="D215" s="19">
        <v>3</v>
      </c>
      <c r="E215" s="19">
        <v>82.06</v>
      </c>
      <c r="F215" s="19">
        <f t="shared" si="47"/>
        <v>104.50341</v>
      </c>
      <c r="G215" s="49" t="s">
        <v>459</v>
      </c>
      <c r="H215" s="20" t="s">
        <v>33</v>
      </c>
      <c r="I215" s="61">
        <f t="shared" si="44"/>
        <v>246.18</v>
      </c>
      <c r="J215" s="62">
        <f t="shared" si="45"/>
        <v>313.51022999999998</v>
      </c>
      <c r="K215" s="14">
        <v>0</v>
      </c>
      <c r="L215" s="14">
        <f>'[1]Memória 01'!E208</f>
        <v>0</v>
      </c>
      <c r="M215" s="14">
        <f t="shared" si="46"/>
        <v>0</v>
      </c>
      <c r="N215" s="14">
        <f t="shared" si="48"/>
        <v>0</v>
      </c>
      <c r="O215" s="14">
        <f t="shared" si="49"/>
        <v>0</v>
      </c>
      <c r="P215" s="23">
        <f t="shared" si="50"/>
        <v>0</v>
      </c>
      <c r="Q215" s="14">
        <f t="shared" si="51"/>
        <v>313.51022999999998</v>
      </c>
    </row>
    <row r="216" spans="1:17" ht="34.35" customHeight="1">
      <c r="A216" s="57" t="s">
        <v>460</v>
      </c>
      <c r="B216" s="25" t="s">
        <v>461</v>
      </c>
      <c r="C216" s="34" t="s">
        <v>45</v>
      </c>
      <c r="D216" s="35">
        <v>1</v>
      </c>
      <c r="E216" s="35">
        <v>165.69</v>
      </c>
      <c r="F216" s="19">
        <f t="shared" si="47"/>
        <v>211.006215</v>
      </c>
      <c r="G216" s="43">
        <v>97887</v>
      </c>
      <c r="H216" s="18" t="s">
        <v>85</v>
      </c>
      <c r="I216" s="61">
        <f t="shared" si="44"/>
        <v>165.69</v>
      </c>
      <c r="J216" s="62">
        <f t="shared" si="45"/>
        <v>211.006215</v>
      </c>
      <c r="K216" s="14">
        <v>0</v>
      </c>
      <c r="L216" s="14">
        <f>'[1]Memória 01'!E209</f>
        <v>0</v>
      </c>
      <c r="M216" s="14">
        <f t="shared" si="46"/>
        <v>0</v>
      </c>
      <c r="N216" s="14">
        <f t="shared" si="48"/>
        <v>0</v>
      </c>
      <c r="O216" s="14">
        <f t="shared" si="49"/>
        <v>0</v>
      </c>
      <c r="P216" s="23">
        <f t="shared" si="50"/>
        <v>0</v>
      </c>
      <c r="Q216" s="14">
        <f t="shared" si="51"/>
        <v>211.006215</v>
      </c>
    </row>
    <row r="217" spans="1:17" ht="25.5" customHeight="1">
      <c r="A217" s="58" t="s">
        <v>462</v>
      </c>
      <c r="B217" s="18" t="s">
        <v>463</v>
      </c>
      <c r="C217" s="17" t="s">
        <v>45</v>
      </c>
      <c r="D217" s="19">
        <v>3</v>
      </c>
      <c r="E217" s="19">
        <v>16.2</v>
      </c>
      <c r="F217" s="19">
        <f t="shared" si="47"/>
        <v>20.630699999999997</v>
      </c>
      <c r="G217" s="42">
        <v>38056</v>
      </c>
      <c r="H217" s="25" t="s">
        <v>60</v>
      </c>
      <c r="I217" s="61">
        <f t="shared" si="44"/>
        <v>48.599999999999994</v>
      </c>
      <c r="J217" s="62">
        <f t="shared" si="45"/>
        <v>61.892099999999992</v>
      </c>
      <c r="K217" s="14">
        <v>0</v>
      </c>
      <c r="L217" s="14">
        <f>'[1]Memória 01'!E210</f>
        <v>0</v>
      </c>
      <c r="M217" s="14">
        <f t="shared" si="46"/>
        <v>0</v>
      </c>
      <c r="N217" s="14">
        <f t="shared" si="48"/>
        <v>0</v>
      </c>
      <c r="O217" s="14">
        <f t="shared" si="49"/>
        <v>0</v>
      </c>
      <c r="P217" s="23">
        <f t="shared" si="50"/>
        <v>0</v>
      </c>
      <c r="Q217" s="14">
        <f t="shared" si="51"/>
        <v>61.892099999999992</v>
      </c>
    </row>
    <row r="218" spans="1:17" ht="12.75" customHeight="1">
      <c r="A218" s="63" t="s">
        <v>464</v>
      </c>
      <c r="B218" s="139" t="s">
        <v>465</v>
      </c>
      <c r="C218" s="140"/>
      <c r="D218" s="140"/>
      <c r="E218" s="140"/>
      <c r="F218" s="140"/>
      <c r="G218" s="141"/>
      <c r="H218" s="37"/>
      <c r="I218" s="30">
        <f>SUM(I219:I236)</f>
        <v>40531.556300000004</v>
      </c>
      <c r="J218" s="31">
        <f>SUM(J219:J236)</f>
        <v>51616.936948050003</v>
      </c>
      <c r="K218" s="31"/>
      <c r="L218" s="14">
        <f>'[1]Memória 01'!E211</f>
        <v>0</v>
      </c>
      <c r="M218" s="31"/>
      <c r="N218" s="31">
        <f t="shared" ref="N218:Q218" si="52">SUM(N219:N236)</f>
        <v>0</v>
      </c>
      <c r="O218" s="31">
        <f t="shared" si="52"/>
        <v>0</v>
      </c>
      <c r="P218" s="31">
        <f t="shared" si="52"/>
        <v>0</v>
      </c>
      <c r="Q218" s="31">
        <f t="shared" si="52"/>
        <v>51616.936948050003</v>
      </c>
    </row>
    <row r="219" spans="1:17" ht="34.35" customHeight="1">
      <c r="A219" s="57" t="s">
        <v>466</v>
      </c>
      <c r="B219" s="18" t="s">
        <v>467</v>
      </c>
      <c r="C219" s="34" t="s">
        <v>31</v>
      </c>
      <c r="D219" s="35">
        <v>35.729999999999997</v>
      </c>
      <c r="E219" s="35">
        <v>325.48</v>
      </c>
      <c r="F219" s="19">
        <f t="shared" si="47"/>
        <v>414.49878000000001</v>
      </c>
      <c r="G219" s="48">
        <v>191</v>
      </c>
      <c r="H219" s="18" t="s">
        <v>90</v>
      </c>
      <c r="I219" s="38">
        <f>E219*D219</f>
        <v>11629.4004</v>
      </c>
      <c r="J219" s="39">
        <f>F219*D219</f>
        <v>14810.041409399999</v>
      </c>
      <c r="K219" s="14">
        <v>0</v>
      </c>
      <c r="L219" s="14">
        <f>'[1]Memória 01'!E212</f>
        <v>0</v>
      </c>
      <c r="M219" s="14">
        <f t="shared" si="46"/>
        <v>0</v>
      </c>
      <c r="N219" s="14">
        <f t="shared" si="48"/>
        <v>0</v>
      </c>
      <c r="O219" s="14">
        <f t="shared" si="49"/>
        <v>0</v>
      </c>
      <c r="P219" s="23">
        <f t="shared" si="50"/>
        <v>0</v>
      </c>
      <c r="Q219" s="14">
        <f t="shared" si="51"/>
        <v>14810.041409399999</v>
      </c>
    </row>
    <row r="220" spans="1:17" ht="25.5" customHeight="1">
      <c r="A220" s="58" t="s">
        <v>468</v>
      </c>
      <c r="B220" s="25" t="s">
        <v>469</v>
      </c>
      <c r="C220" s="17" t="s">
        <v>31</v>
      </c>
      <c r="D220" s="19">
        <v>454</v>
      </c>
      <c r="E220" s="19">
        <v>26.44</v>
      </c>
      <c r="F220" s="19">
        <f t="shared" si="47"/>
        <v>33.671340000000001</v>
      </c>
      <c r="G220" s="42">
        <v>96109</v>
      </c>
      <c r="H220" s="25" t="s">
        <v>60</v>
      </c>
      <c r="I220" s="38">
        <f t="shared" ref="I220:I236" si="53">E220*D220</f>
        <v>12003.76</v>
      </c>
      <c r="J220" s="39">
        <f t="shared" ref="J220:J236" si="54">F220*D220</f>
        <v>15286.78836</v>
      </c>
      <c r="K220" s="14">
        <v>0</v>
      </c>
      <c r="L220" s="14">
        <f>'[1]Memória 01'!E213</f>
        <v>0</v>
      </c>
      <c r="M220" s="14">
        <f t="shared" si="46"/>
        <v>0</v>
      </c>
      <c r="N220" s="14">
        <f t="shared" si="48"/>
        <v>0</v>
      </c>
      <c r="O220" s="14">
        <f t="shared" si="49"/>
        <v>0</v>
      </c>
      <c r="P220" s="23">
        <f t="shared" si="50"/>
        <v>0</v>
      </c>
      <c r="Q220" s="14">
        <f t="shared" si="51"/>
        <v>15286.78836</v>
      </c>
    </row>
    <row r="221" spans="1:17" ht="25.5" customHeight="1">
      <c r="A221" s="58" t="s">
        <v>470</v>
      </c>
      <c r="B221" s="25" t="s">
        <v>471</v>
      </c>
      <c r="C221" s="17" t="s">
        <v>45</v>
      </c>
      <c r="D221" s="19">
        <v>3</v>
      </c>
      <c r="E221" s="19">
        <v>146.87</v>
      </c>
      <c r="F221" s="19">
        <f t="shared" si="47"/>
        <v>187.03894500000001</v>
      </c>
      <c r="G221" s="42">
        <v>101908</v>
      </c>
      <c r="H221" s="25" t="s">
        <v>60</v>
      </c>
      <c r="I221" s="38">
        <f t="shared" si="53"/>
        <v>440.61</v>
      </c>
      <c r="J221" s="39">
        <f t="shared" si="54"/>
        <v>561.11683500000004</v>
      </c>
      <c r="K221" s="14">
        <v>0</v>
      </c>
      <c r="L221" s="14">
        <f>'[1]Memória 01'!E214</f>
        <v>0</v>
      </c>
      <c r="M221" s="14">
        <f t="shared" si="46"/>
        <v>0</v>
      </c>
      <c r="N221" s="14">
        <f t="shared" si="48"/>
        <v>0</v>
      </c>
      <c r="O221" s="14">
        <f t="shared" si="49"/>
        <v>0</v>
      </c>
      <c r="P221" s="23">
        <f t="shared" si="50"/>
        <v>0</v>
      </c>
      <c r="Q221" s="14">
        <f t="shared" si="51"/>
        <v>561.11683500000004</v>
      </c>
    </row>
    <row r="222" spans="1:17" ht="34.35" customHeight="1">
      <c r="A222" s="57" t="s">
        <v>472</v>
      </c>
      <c r="B222" s="25" t="s">
        <v>473</v>
      </c>
      <c r="C222" s="34" t="s">
        <v>45</v>
      </c>
      <c r="D222" s="35">
        <v>2</v>
      </c>
      <c r="E222" s="35">
        <v>151.49</v>
      </c>
      <c r="F222" s="19">
        <f t="shared" si="47"/>
        <v>192.922515</v>
      </c>
      <c r="G222" s="43">
        <v>101905</v>
      </c>
      <c r="H222" s="18" t="s">
        <v>85</v>
      </c>
      <c r="I222" s="38">
        <f t="shared" si="53"/>
        <v>302.98</v>
      </c>
      <c r="J222" s="39">
        <f t="shared" si="54"/>
        <v>385.84503000000001</v>
      </c>
      <c r="K222" s="14">
        <v>0</v>
      </c>
      <c r="L222" s="14">
        <f>'[1]Memória 01'!E215</f>
        <v>0</v>
      </c>
      <c r="M222" s="14">
        <f t="shared" si="46"/>
        <v>0</v>
      </c>
      <c r="N222" s="14">
        <f t="shared" si="48"/>
        <v>0</v>
      </c>
      <c r="O222" s="14">
        <f t="shared" si="49"/>
        <v>0</v>
      </c>
      <c r="P222" s="23">
        <f t="shared" si="50"/>
        <v>0</v>
      </c>
      <c r="Q222" s="14">
        <f t="shared" si="51"/>
        <v>385.84503000000001</v>
      </c>
    </row>
    <row r="223" spans="1:17" ht="25.5" customHeight="1">
      <c r="A223" s="58" t="s">
        <v>474</v>
      </c>
      <c r="B223" s="18" t="s">
        <v>475</v>
      </c>
      <c r="C223" s="17" t="s">
        <v>45</v>
      </c>
      <c r="D223" s="19">
        <v>5</v>
      </c>
      <c r="E223" s="19">
        <v>30.98</v>
      </c>
      <c r="F223" s="19">
        <f t="shared" si="47"/>
        <v>39.453029999999998</v>
      </c>
      <c r="G223" s="49" t="s">
        <v>476</v>
      </c>
      <c r="H223" s="20" t="s">
        <v>33</v>
      </c>
      <c r="I223" s="38">
        <f t="shared" si="53"/>
        <v>154.9</v>
      </c>
      <c r="J223" s="39">
        <f t="shared" si="54"/>
        <v>197.26515000000001</v>
      </c>
      <c r="K223" s="14">
        <v>0</v>
      </c>
      <c r="L223" s="14">
        <f>'[1]Memória 01'!E216</f>
        <v>0</v>
      </c>
      <c r="M223" s="14">
        <f t="shared" si="46"/>
        <v>0</v>
      </c>
      <c r="N223" s="14">
        <f t="shared" si="48"/>
        <v>0</v>
      </c>
      <c r="O223" s="14">
        <f t="shared" si="49"/>
        <v>0</v>
      </c>
      <c r="P223" s="23">
        <f t="shared" si="50"/>
        <v>0</v>
      </c>
      <c r="Q223" s="14">
        <f t="shared" si="51"/>
        <v>197.26515000000001</v>
      </c>
    </row>
    <row r="224" spans="1:17" ht="46.7" customHeight="1">
      <c r="A224" s="34" t="s">
        <v>477</v>
      </c>
      <c r="B224" s="25" t="s">
        <v>478</v>
      </c>
      <c r="C224" s="34" t="s">
        <v>45</v>
      </c>
      <c r="D224" s="35">
        <v>4</v>
      </c>
      <c r="E224" s="35">
        <v>33.42</v>
      </c>
      <c r="F224" s="19">
        <f t="shared" si="47"/>
        <v>42.560370000000006</v>
      </c>
      <c r="G224" s="43">
        <v>11853</v>
      </c>
      <c r="H224" s="18" t="s">
        <v>90</v>
      </c>
      <c r="I224" s="38">
        <f t="shared" si="53"/>
        <v>133.68</v>
      </c>
      <c r="J224" s="39">
        <f t="shared" si="54"/>
        <v>170.24148000000002</v>
      </c>
      <c r="K224" s="14">
        <v>0</v>
      </c>
      <c r="L224" s="14">
        <f>'[1]Memória 01'!E217</f>
        <v>0</v>
      </c>
      <c r="M224" s="14">
        <f t="shared" si="46"/>
        <v>0</v>
      </c>
      <c r="N224" s="14">
        <f t="shared" si="48"/>
        <v>0</v>
      </c>
      <c r="O224" s="14">
        <f t="shared" si="49"/>
        <v>0</v>
      </c>
      <c r="P224" s="23">
        <f t="shared" si="50"/>
        <v>0</v>
      </c>
      <c r="Q224" s="14">
        <f t="shared" si="51"/>
        <v>170.24148000000002</v>
      </c>
    </row>
    <row r="225" spans="1:17" ht="45.75" customHeight="1">
      <c r="A225" s="17" t="s">
        <v>479</v>
      </c>
      <c r="B225" s="25" t="s">
        <v>480</v>
      </c>
      <c r="C225" s="17" t="s">
        <v>45</v>
      </c>
      <c r="D225" s="19">
        <v>10</v>
      </c>
      <c r="E225" s="19">
        <v>25.43</v>
      </c>
      <c r="F225" s="19">
        <f t="shared" si="47"/>
        <v>32.385104999999996</v>
      </c>
      <c r="G225" s="42">
        <v>11852</v>
      </c>
      <c r="H225" s="18" t="s">
        <v>90</v>
      </c>
      <c r="I225" s="38">
        <f t="shared" si="53"/>
        <v>254.3</v>
      </c>
      <c r="J225" s="39">
        <f t="shared" si="54"/>
        <v>323.85104999999999</v>
      </c>
      <c r="K225" s="14">
        <v>0</v>
      </c>
      <c r="L225" s="14">
        <f>'[1]Memória 01'!E218</f>
        <v>0</v>
      </c>
      <c r="M225" s="14">
        <f t="shared" si="46"/>
        <v>0</v>
      </c>
      <c r="N225" s="14">
        <f t="shared" si="48"/>
        <v>0</v>
      </c>
      <c r="O225" s="14">
        <f t="shared" si="49"/>
        <v>0</v>
      </c>
      <c r="P225" s="23">
        <f t="shared" si="50"/>
        <v>0</v>
      </c>
      <c r="Q225" s="14">
        <f t="shared" si="51"/>
        <v>323.85104999999999</v>
      </c>
    </row>
    <row r="226" spans="1:17" ht="25.5" customHeight="1">
      <c r="A226" s="17" t="s">
        <v>481</v>
      </c>
      <c r="B226" s="25" t="s">
        <v>482</v>
      </c>
      <c r="C226" s="17" t="s">
        <v>31</v>
      </c>
      <c r="D226" s="19">
        <v>15.89</v>
      </c>
      <c r="E226" s="19">
        <v>12.71</v>
      </c>
      <c r="F226" s="19">
        <f t="shared" si="47"/>
        <v>16.186185000000002</v>
      </c>
      <c r="G226" s="42">
        <v>72947</v>
      </c>
      <c r="H226" s="25" t="s">
        <v>60</v>
      </c>
      <c r="I226" s="38">
        <f t="shared" si="53"/>
        <v>201.96190000000001</v>
      </c>
      <c r="J226" s="39">
        <f t="shared" si="54"/>
        <v>257.19847965000002</v>
      </c>
      <c r="K226" s="14">
        <v>0</v>
      </c>
      <c r="L226" s="14">
        <f>'[1]Memória 01'!E219</f>
        <v>0</v>
      </c>
      <c r="M226" s="14">
        <f t="shared" si="46"/>
        <v>0</v>
      </c>
      <c r="N226" s="14">
        <f t="shared" si="48"/>
        <v>0</v>
      </c>
      <c r="O226" s="14">
        <f t="shared" si="49"/>
        <v>0</v>
      </c>
      <c r="P226" s="23">
        <f t="shared" si="50"/>
        <v>0</v>
      </c>
      <c r="Q226" s="14">
        <f t="shared" si="51"/>
        <v>257.19847965000002</v>
      </c>
    </row>
    <row r="227" spans="1:17" ht="25.5" customHeight="1">
      <c r="A227" s="17" t="s">
        <v>483</v>
      </c>
      <c r="B227" s="18" t="s">
        <v>484</v>
      </c>
      <c r="C227" s="17" t="s">
        <v>129</v>
      </c>
      <c r="D227" s="19">
        <v>20.399999999999999</v>
      </c>
      <c r="E227" s="19">
        <v>6.44</v>
      </c>
      <c r="F227" s="19">
        <f t="shared" si="47"/>
        <v>8.2013400000000001</v>
      </c>
      <c r="G227" s="50">
        <v>2228</v>
      </c>
      <c r="H227" s="20" t="s">
        <v>36</v>
      </c>
      <c r="I227" s="38">
        <f t="shared" si="53"/>
        <v>131.376</v>
      </c>
      <c r="J227" s="39">
        <f t="shared" si="54"/>
        <v>167.30733599999999</v>
      </c>
      <c r="K227" s="14">
        <v>0</v>
      </c>
      <c r="L227" s="14">
        <f>'[1]Memória 01'!E220</f>
        <v>0</v>
      </c>
      <c r="M227" s="14">
        <f t="shared" si="46"/>
        <v>0</v>
      </c>
      <c r="N227" s="14">
        <f t="shared" si="48"/>
        <v>0</v>
      </c>
      <c r="O227" s="14">
        <f t="shared" si="49"/>
        <v>0</v>
      </c>
      <c r="P227" s="23">
        <f t="shared" si="50"/>
        <v>0</v>
      </c>
      <c r="Q227" s="14">
        <f t="shared" si="51"/>
        <v>167.30733599999999</v>
      </c>
    </row>
    <row r="228" spans="1:17" ht="25.5" customHeight="1">
      <c r="A228" s="17" t="s">
        <v>485</v>
      </c>
      <c r="B228" s="25" t="s">
        <v>486</v>
      </c>
      <c r="C228" s="17" t="s">
        <v>31</v>
      </c>
      <c r="D228" s="19">
        <v>35</v>
      </c>
      <c r="E228" s="19">
        <v>148.82</v>
      </c>
      <c r="F228" s="19">
        <f t="shared" si="47"/>
        <v>189.52226999999999</v>
      </c>
      <c r="G228" s="49" t="s">
        <v>487</v>
      </c>
      <c r="H228" s="20" t="s">
        <v>33</v>
      </c>
      <c r="I228" s="38">
        <f t="shared" si="53"/>
        <v>5208.7</v>
      </c>
      <c r="J228" s="39">
        <f t="shared" si="54"/>
        <v>6633.27945</v>
      </c>
      <c r="K228" s="14">
        <v>0</v>
      </c>
      <c r="L228" s="14">
        <f>'[1]Memória 01'!E221</f>
        <v>0</v>
      </c>
      <c r="M228" s="14">
        <f t="shared" si="46"/>
        <v>0</v>
      </c>
      <c r="N228" s="14">
        <f t="shared" si="48"/>
        <v>0</v>
      </c>
      <c r="O228" s="14">
        <f t="shared" si="49"/>
        <v>0</v>
      </c>
      <c r="P228" s="23">
        <f t="shared" si="50"/>
        <v>0</v>
      </c>
      <c r="Q228" s="14">
        <f t="shared" si="51"/>
        <v>6633.27945</v>
      </c>
    </row>
    <row r="229" spans="1:17" ht="25.5" customHeight="1">
      <c r="A229" s="17" t="s">
        <v>488</v>
      </c>
      <c r="B229" s="25" t="s">
        <v>489</v>
      </c>
      <c r="C229" s="17" t="s">
        <v>45</v>
      </c>
      <c r="D229" s="19">
        <v>1</v>
      </c>
      <c r="E229" s="19">
        <v>614.72</v>
      </c>
      <c r="F229" s="19">
        <f t="shared" si="47"/>
        <v>782.84591999999998</v>
      </c>
      <c r="G229" s="42">
        <v>100875</v>
      </c>
      <c r="H229" s="25" t="s">
        <v>60</v>
      </c>
      <c r="I229" s="38">
        <f t="shared" si="53"/>
        <v>614.72</v>
      </c>
      <c r="J229" s="39">
        <f t="shared" si="54"/>
        <v>782.84591999999998</v>
      </c>
      <c r="K229" s="14">
        <v>0</v>
      </c>
      <c r="L229" s="14">
        <f>'[1]Memória 01'!E222</f>
        <v>0</v>
      </c>
      <c r="M229" s="14">
        <f t="shared" si="46"/>
        <v>0</v>
      </c>
      <c r="N229" s="14">
        <f t="shared" si="48"/>
        <v>0</v>
      </c>
      <c r="O229" s="14">
        <f t="shared" si="49"/>
        <v>0</v>
      </c>
      <c r="P229" s="23">
        <f t="shared" si="50"/>
        <v>0</v>
      </c>
      <c r="Q229" s="14">
        <f t="shared" si="51"/>
        <v>782.84591999999998</v>
      </c>
    </row>
    <row r="230" spans="1:17" ht="25.5" customHeight="1">
      <c r="A230" s="17" t="s">
        <v>490</v>
      </c>
      <c r="B230" s="25" t="s">
        <v>491</v>
      </c>
      <c r="C230" s="17" t="s">
        <v>45</v>
      </c>
      <c r="D230" s="19">
        <v>4</v>
      </c>
      <c r="E230" s="19">
        <v>109.14</v>
      </c>
      <c r="F230" s="19">
        <f t="shared" si="47"/>
        <v>138.98979</v>
      </c>
      <c r="G230" s="42">
        <v>11867</v>
      </c>
      <c r="H230" s="20" t="s">
        <v>36</v>
      </c>
      <c r="I230" s="38">
        <f t="shared" si="53"/>
        <v>436.56</v>
      </c>
      <c r="J230" s="39">
        <f t="shared" si="54"/>
        <v>555.95916</v>
      </c>
      <c r="K230" s="14">
        <v>0</v>
      </c>
      <c r="L230" s="14">
        <f>'[1]Memória 01'!E223</f>
        <v>0</v>
      </c>
      <c r="M230" s="14">
        <f t="shared" si="46"/>
        <v>0</v>
      </c>
      <c r="N230" s="14">
        <f t="shared" si="48"/>
        <v>0</v>
      </c>
      <c r="O230" s="14">
        <f t="shared" si="49"/>
        <v>0</v>
      </c>
      <c r="P230" s="23">
        <f t="shared" si="50"/>
        <v>0</v>
      </c>
      <c r="Q230" s="14">
        <f t="shared" si="51"/>
        <v>555.95916</v>
      </c>
    </row>
    <row r="231" spans="1:17" ht="25.5" customHeight="1">
      <c r="A231" s="17" t="s">
        <v>492</v>
      </c>
      <c r="B231" s="18" t="s">
        <v>493</v>
      </c>
      <c r="C231" s="17" t="s">
        <v>129</v>
      </c>
      <c r="D231" s="19">
        <v>10</v>
      </c>
      <c r="E231" s="19">
        <v>70.5</v>
      </c>
      <c r="F231" s="19">
        <f t="shared" si="47"/>
        <v>89.781750000000002</v>
      </c>
      <c r="G231" s="50">
        <v>4264</v>
      </c>
      <c r="H231" s="20" t="s">
        <v>36</v>
      </c>
      <c r="I231" s="38">
        <f t="shared" si="53"/>
        <v>705</v>
      </c>
      <c r="J231" s="39">
        <f t="shared" si="54"/>
        <v>897.8175</v>
      </c>
      <c r="K231" s="14">
        <v>0</v>
      </c>
      <c r="L231" s="14">
        <f>'[1]Memória 01'!E224</f>
        <v>0</v>
      </c>
      <c r="M231" s="14">
        <f t="shared" si="46"/>
        <v>0</v>
      </c>
      <c r="N231" s="14">
        <f t="shared" si="48"/>
        <v>0</v>
      </c>
      <c r="O231" s="14">
        <f t="shared" si="49"/>
        <v>0</v>
      </c>
      <c r="P231" s="23">
        <f t="shared" si="50"/>
        <v>0</v>
      </c>
      <c r="Q231" s="14">
        <f t="shared" si="51"/>
        <v>897.8175</v>
      </c>
    </row>
    <row r="232" spans="1:17" ht="45.75" customHeight="1">
      <c r="A232" s="17" t="s">
        <v>494</v>
      </c>
      <c r="B232" s="25" t="s">
        <v>495</v>
      </c>
      <c r="C232" s="17" t="s">
        <v>129</v>
      </c>
      <c r="D232" s="19">
        <v>5.82</v>
      </c>
      <c r="E232" s="27">
        <v>910.4</v>
      </c>
      <c r="F232" s="19">
        <f t="shared" si="47"/>
        <v>1159.3943999999999</v>
      </c>
      <c r="G232" s="42">
        <v>12385</v>
      </c>
      <c r="H232" s="18" t="s">
        <v>90</v>
      </c>
      <c r="I232" s="38">
        <f t="shared" si="53"/>
        <v>5298.5280000000002</v>
      </c>
      <c r="J232" s="39">
        <f t="shared" si="54"/>
        <v>6747.6754080000001</v>
      </c>
      <c r="K232" s="14">
        <v>0</v>
      </c>
      <c r="L232" s="14">
        <f>'[1]Memória 01'!E225</f>
        <v>0</v>
      </c>
      <c r="M232" s="14">
        <f t="shared" si="46"/>
        <v>0</v>
      </c>
      <c r="N232" s="14">
        <f t="shared" si="48"/>
        <v>0</v>
      </c>
      <c r="O232" s="14">
        <f t="shared" si="49"/>
        <v>0</v>
      </c>
      <c r="P232" s="23">
        <f t="shared" si="50"/>
        <v>0</v>
      </c>
      <c r="Q232" s="14">
        <f t="shared" si="51"/>
        <v>6747.6754080000001</v>
      </c>
    </row>
    <row r="233" spans="1:17" ht="34.35" customHeight="1">
      <c r="A233" s="34" t="s">
        <v>496</v>
      </c>
      <c r="B233" s="18" t="s">
        <v>497</v>
      </c>
      <c r="C233" s="34" t="s">
        <v>45</v>
      </c>
      <c r="D233" s="35">
        <v>2</v>
      </c>
      <c r="E233" s="35">
        <v>183.53</v>
      </c>
      <c r="F233" s="19">
        <f t="shared" si="47"/>
        <v>233.72545500000001</v>
      </c>
      <c r="G233" s="43">
        <v>100869</v>
      </c>
      <c r="H233" s="18" t="s">
        <v>85</v>
      </c>
      <c r="I233" s="38">
        <f t="shared" si="53"/>
        <v>367.06</v>
      </c>
      <c r="J233" s="39">
        <f t="shared" si="54"/>
        <v>467.45091000000002</v>
      </c>
      <c r="K233" s="14">
        <v>0</v>
      </c>
      <c r="L233" s="14">
        <f>'[1]Memória 01'!E226</f>
        <v>0</v>
      </c>
      <c r="M233" s="14">
        <f t="shared" si="46"/>
        <v>0</v>
      </c>
      <c r="N233" s="14">
        <f t="shared" si="48"/>
        <v>0</v>
      </c>
      <c r="O233" s="14">
        <f t="shared" si="49"/>
        <v>0</v>
      </c>
      <c r="P233" s="23">
        <f t="shared" si="50"/>
        <v>0</v>
      </c>
      <c r="Q233" s="14">
        <f t="shared" si="51"/>
        <v>467.45091000000002</v>
      </c>
    </row>
    <row r="234" spans="1:17" ht="34.35" customHeight="1">
      <c r="A234" s="34" t="s">
        <v>498</v>
      </c>
      <c r="B234" s="18" t="s">
        <v>499</v>
      </c>
      <c r="C234" s="34" t="s">
        <v>45</v>
      </c>
      <c r="D234" s="35">
        <v>1</v>
      </c>
      <c r="E234" s="35">
        <v>157.9</v>
      </c>
      <c r="F234" s="19">
        <f t="shared" si="47"/>
        <v>201.08565000000002</v>
      </c>
      <c r="G234" s="43">
        <v>100866</v>
      </c>
      <c r="H234" s="18" t="s">
        <v>85</v>
      </c>
      <c r="I234" s="38">
        <f t="shared" si="53"/>
        <v>157.9</v>
      </c>
      <c r="J234" s="39">
        <f t="shared" si="54"/>
        <v>201.08565000000002</v>
      </c>
      <c r="K234" s="14">
        <v>0</v>
      </c>
      <c r="L234" s="14">
        <f>'[1]Memória 01'!E227</f>
        <v>0</v>
      </c>
      <c r="M234" s="14">
        <f t="shared" si="46"/>
        <v>0</v>
      </c>
      <c r="N234" s="14">
        <f t="shared" si="48"/>
        <v>0</v>
      </c>
      <c r="O234" s="14">
        <f t="shared" si="49"/>
        <v>0</v>
      </c>
      <c r="P234" s="23">
        <f t="shared" si="50"/>
        <v>0</v>
      </c>
      <c r="Q234" s="14">
        <f t="shared" si="51"/>
        <v>201.08565000000002</v>
      </c>
    </row>
    <row r="235" spans="1:17" ht="34.35" customHeight="1">
      <c r="A235" s="34" t="s">
        <v>500</v>
      </c>
      <c r="B235" s="25" t="s">
        <v>501</v>
      </c>
      <c r="C235" s="34" t="s">
        <v>45</v>
      </c>
      <c r="D235" s="35">
        <v>2</v>
      </c>
      <c r="E235" s="35">
        <v>334.66</v>
      </c>
      <c r="F235" s="19">
        <f t="shared" si="47"/>
        <v>426.18951000000004</v>
      </c>
      <c r="G235" s="43">
        <v>100865</v>
      </c>
      <c r="H235" s="18" t="s">
        <v>85</v>
      </c>
      <c r="I235" s="38">
        <f t="shared" si="53"/>
        <v>669.32</v>
      </c>
      <c r="J235" s="39">
        <f t="shared" si="54"/>
        <v>852.37902000000008</v>
      </c>
      <c r="K235" s="14">
        <v>0</v>
      </c>
      <c r="L235" s="14">
        <f>'[1]Memória 01'!E228</f>
        <v>0</v>
      </c>
      <c r="M235" s="14">
        <f t="shared" si="46"/>
        <v>0</v>
      </c>
      <c r="N235" s="14">
        <f t="shared" si="48"/>
        <v>0</v>
      </c>
      <c r="O235" s="14">
        <f t="shared" si="49"/>
        <v>0</v>
      </c>
      <c r="P235" s="23">
        <f t="shared" si="50"/>
        <v>0</v>
      </c>
      <c r="Q235" s="14">
        <f t="shared" si="51"/>
        <v>852.37902000000008</v>
      </c>
    </row>
    <row r="236" spans="1:17" ht="25.5" customHeight="1">
      <c r="A236" s="17" t="s">
        <v>502</v>
      </c>
      <c r="B236" s="25" t="s">
        <v>503</v>
      </c>
      <c r="C236" s="17" t="s">
        <v>45</v>
      </c>
      <c r="D236" s="19">
        <v>2</v>
      </c>
      <c r="E236" s="27">
        <v>910.4</v>
      </c>
      <c r="F236" s="19">
        <f t="shared" si="47"/>
        <v>1159.3943999999999</v>
      </c>
      <c r="G236" s="42">
        <v>100874</v>
      </c>
      <c r="H236" s="25" t="s">
        <v>60</v>
      </c>
      <c r="I236" s="38">
        <f t="shared" si="53"/>
        <v>1820.8</v>
      </c>
      <c r="J236" s="39">
        <f t="shared" si="54"/>
        <v>2318.7887999999998</v>
      </c>
      <c r="K236" s="14">
        <v>0</v>
      </c>
      <c r="L236" s="14">
        <f>'[1]Memória 01'!E229</f>
        <v>0</v>
      </c>
      <c r="M236" s="14">
        <f t="shared" si="46"/>
        <v>0</v>
      </c>
      <c r="N236" s="14">
        <f t="shared" si="48"/>
        <v>0</v>
      </c>
      <c r="O236" s="14">
        <f t="shared" si="49"/>
        <v>0</v>
      </c>
      <c r="P236" s="23">
        <f t="shared" si="50"/>
        <v>0</v>
      </c>
      <c r="Q236" s="14">
        <f t="shared" si="51"/>
        <v>2318.7887999999998</v>
      </c>
    </row>
    <row r="237" spans="1:17" ht="14.25" customHeight="1">
      <c r="A237" s="28" t="s">
        <v>504</v>
      </c>
      <c r="B237" s="139" t="s">
        <v>505</v>
      </c>
      <c r="C237" s="140"/>
      <c r="D237" s="140"/>
      <c r="E237" s="140"/>
      <c r="F237" s="140"/>
      <c r="G237" s="141"/>
      <c r="H237" s="29"/>
      <c r="I237" s="53">
        <v>2734.78</v>
      </c>
      <c r="J237" s="54">
        <f>SUM(J238:J245)</f>
        <v>3482.7475566500002</v>
      </c>
      <c r="K237" s="54"/>
      <c r="L237" s="14">
        <f>'[1]Memória 01'!E230</f>
        <v>0</v>
      </c>
      <c r="M237" s="54"/>
      <c r="N237" s="31">
        <f t="shared" ref="N237:Q237" si="55">SUM(N238:N245)</f>
        <v>0</v>
      </c>
      <c r="O237" s="31">
        <f t="shared" si="55"/>
        <v>0</v>
      </c>
      <c r="P237" s="31">
        <f t="shared" si="55"/>
        <v>0</v>
      </c>
      <c r="Q237" s="31">
        <f t="shared" si="55"/>
        <v>3482.7475566500002</v>
      </c>
    </row>
    <row r="238" spans="1:17" ht="25.5" customHeight="1">
      <c r="A238" s="17" t="s">
        <v>506</v>
      </c>
      <c r="B238" s="25" t="s">
        <v>507</v>
      </c>
      <c r="C238" s="17" t="s">
        <v>31</v>
      </c>
      <c r="D238" s="19">
        <v>0.85</v>
      </c>
      <c r="E238" s="19">
        <v>133.34</v>
      </c>
      <c r="F238" s="19">
        <f t="shared" si="47"/>
        <v>169.80849000000001</v>
      </c>
      <c r="G238" s="42">
        <v>10160</v>
      </c>
      <c r="H238" s="20" t="s">
        <v>36</v>
      </c>
      <c r="I238" s="61">
        <f>D238*E238</f>
        <v>113.339</v>
      </c>
      <c r="J238" s="62">
        <f>F238*D238</f>
        <v>144.33721650000001</v>
      </c>
      <c r="K238" s="14">
        <v>0</v>
      </c>
      <c r="L238" s="14">
        <f>'[1]Memória 01'!E231</f>
        <v>0</v>
      </c>
      <c r="M238" s="14">
        <f t="shared" si="46"/>
        <v>0</v>
      </c>
      <c r="N238" s="14">
        <f t="shared" si="48"/>
        <v>0</v>
      </c>
      <c r="O238" s="14">
        <f t="shared" si="49"/>
        <v>0</v>
      </c>
      <c r="P238" s="23">
        <f t="shared" si="50"/>
        <v>0</v>
      </c>
      <c r="Q238" s="14">
        <f t="shared" si="51"/>
        <v>144.33721650000001</v>
      </c>
    </row>
    <row r="239" spans="1:17" ht="34.35" customHeight="1">
      <c r="A239" s="34" t="s">
        <v>508</v>
      </c>
      <c r="B239" s="18" t="s">
        <v>509</v>
      </c>
      <c r="C239" s="34" t="s">
        <v>31</v>
      </c>
      <c r="D239" s="35">
        <v>6.3</v>
      </c>
      <c r="E239" s="35">
        <v>67.89</v>
      </c>
      <c r="F239" s="19">
        <f t="shared" si="47"/>
        <v>86.457915</v>
      </c>
      <c r="G239" s="36">
        <v>3378</v>
      </c>
      <c r="H239" s="18" t="s">
        <v>90</v>
      </c>
      <c r="I239" s="61">
        <f t="shared" ref="I239:I245" si="56">D239*E239</f>
        <v>427.70699999999999</v>
      </c>
      <c r="J239" s="62">
        <f t="shared" ref="J239:J244" si="57">F239*D239</f>
        <v>544.6848645</v>
      </c>
      <c r="K239" s="14">
        <v>0</v>
      </c>
      <c r="L239" s="14">
        <f>'[1]Memória 01'!E232</f>
        <v>0</v>
      </c>
      <c r="M239" s="14">
        <f t="shared" si="46"/>
        <v>0</v>
      </c>
      <c r="N239" s="14">
        <f t="shared" si="48"/>
        <v>0</v>
      </c>
      <c r="O239" s="14">
        <f t="shared" si="49"/>
        <v>0</v>
      </c>
      <c r="P239" s="23">
        <f t="shared" si="50"/>
        <v>0</v>
      </c>
      <c r="Q239" s="14">
        <f t="shared" si="51"/>
        <v>544.6848645</v>
      </c>
    </row>
    <row r="240" spans="1:17" ht="35.25" customHeight="1">
      <c r="A240" s="57" t="s">
        <v>510</v>
      </c>
      <c r="B240" s="25" t="s">
        <v>511</v>
      </c>
      <c r="C240" s="34" t="s">
        <v>59</v>
      </c>
      <c r="D240" s="35">
        <v>0.32</v>
      </c>
      <c r="E240" s="35">
        <v>246.47</v>
      </c>
      <c r="F240" s="19">
        <f t="shared" si="47"/>
        <v>313.87954500000001</v>
      </c>
      <c r="G240" s="36">
        <v>94963</v>
      </c>
      <c r="H240" s="18" t="s">
        <v>85</v>
      </c>
      <c r="I240" s="61">
        <v>77.64</v>
      </c>
      <c r="J240" s="62">
        <v>98.87</v>
      </c>
      <c r="K240" s="14">
        <v>0</v>
      </c>
      <c r="L240" s="14">
        <f>'[1]Memória 01'!E233</f>
        <v>0</v>
      </c>
      <c r="M240" s="14">
        <f t="shared" si="46"/>
        <v>0</v>
      </c>
      <c r="N240" s="14">
        <f t="shared" si="48"/>
        <v>0</v>
      </c>
      <c r="O240" s="14">
        <f t="shared" si="49"/>
        <v>0</v>
      </c>
      <c r="P240" s="23">
        <f t="shared" si="50"/>
        <v>0</v>
      </c>
      <c r="Q240" s="14">
        <f t="shared" si="51"/>
        <v>98.87</v>
      </c>
    </row>
    <row r="241" spans="1:17" ht="25.5" customHeight="1">
      <c r="A241" s="58" t="s">
        <v>512</v>
      </c>
      <c r="B241" s="18" t="s">
        <v>513</v>
      </c>
      <c r="C241" s="17" t="s">
        <v>31</v>
      </c>
      <c r="D241" s="19">
        <v>3.15</v>
      </c>
      <c r="E241" s="19">
        <v>15.26</v>
      </c>
      <c r="F241" s="19">
        <f t="shared" si="47"/>
        <v>19.433610000000002</v>
      </c>
      <c r="G241" s="17" t="s">
        <v>514</v>
      </c>
      <c r="H241" s="20" t="s">
        <v>33</v>
      </c>
      <c r="I241" s="61">
        <f t="shared" si="56"/>
        <v>48.068999999999996</v>
      </c>
      <c r="J241" s="62">
        <f t="shared" si="57"/>
        <v>61.215871500000006</v>
      </c>
      <c r="K241" s="14">
        <v>0</v>
      </c>
      <c r="L241" s="14">
        <f>'[1]Memória 01'!E234</f>
        <v>0</v>
      </c>
      <c r="M241" s="14">
        <f t="shared" si="46"/>
        <v>0</v>
      </c>
      <c r="N241" s="14">
        <f t="shared" si="48"/>
        <v>0</v>
      </c>
      <c r="O241" s="14">
        <f t="shared" si="49"/>
        <v>0</v>
      </c>
      <c r="P241" s="23">
        <f t="shared" si="50"/>
        <v>0</v>
      </c>
      <c r="Q241" s="14">
        <f t="shared" si="51"/>
        <v>61.215871500000006</v>
      </c>
    </row>
    <row r="242" spans="1:17" ht="45.75" customHeight="1">
      <c r="A242" s="58" t="s">
        <v>515</v>
      </c>
      <c r="B242" s="25" t="s">
        <v>143</v>
      </c>
      <c r="C242" s="17" t="s">
        <v>31</v>
      </c>
      <c r="D242" s="19">
        <v>12.54</v>
      </c>
      <c r="E242" s="19">
        <v>3.66</v>
      </c>
      <c r="F242" s="19">
        <f t="shared" si="47"/>
        <v>4.6610100000000001</v>
      </c>
      <c r="G242" s="33">
        <v>87894</v>
      </c>
      <c r="H242" s="18" t="s">
        <v>85</v>
      </c>
      <c r="I242" s="61">
        <f t="shared" si="56"/>
        <v>45.8964</v>
      </c>
      <c r="J242" s="62">
        <f t="shared" si="57"/>
        <v>58.449065399999995</v>
      </c>
      <c r="K242" s="14">
        <v>0</v>
      </c>
      <c r="L242" s="14">
        <f>'[1]Memória 01'!E235</f>
        <v>0</v>
      </c>
      <c r="M242" s="14">
        <f t="shared" si="46"/>
        <v>0</v>
      </c>
      <c r="N242" s="14">
        <f t="shared" si="48"/>
        <v>0</v>
      </c>
      <c r="O242" s="14">
        <f t="shared" si="49"/>
        <v>0</v>
      </c>
      <c r="P242" s="23">
        <f t="shared" si="50"/>
        <v>0</v>
      </c>
      <c r="Q242" s="14">
        <f t="shared" si="51"/>
        <v>58.449065399999995</v>
      </c>
    </row>
    <row r="243" spans="1:17" ht="91.7" customHeight="1">
      <c r="A243" s="57" t="s">
        <v>516</v>
      </c>
      <c r="B243" s="25" t="s">
        <v>517</v>
      </c>
      <c r="C243" s="34" t="s">
        <v>31</v>
      </c>
      <c r="D243" s="35">
        <v>12.54</v>
      </c>
      <c r="E243" s="35">
        <v>16.36</v>
      </c>
      <c r="F243" s="19">
        <f t="shared" si="47"/>
        <v>20.83446</v>
      </c>
      <c r="G243" s="36">
        <v>87535</v>
      </c>
      <c r="H243" s="41" t="s">
        <v>85</v>
      </c>
      <c r="I243" s="61">
        <f t="shared" si="56"/>
        <v>205.15439999999998</v>
      </c>
      <c r="J243" s="62">
        <f t="shared" si="57"/>
        <v>261.2641284</v>
      </c>
      <c r="K243" s="14">
        <v>0</v>
      </c>
      <c r="L243" s="14">
        <f>'[1]Memória 01'!E236</f>
        <v>0</v>
      </c>
      <c r="M243" s="14">
        <f t="shared" si="46"/>
        <v>0</v>
      </c>
      <c r="N243" s="14">
        <f t="shared" si="48"/>
        <v>0</v>
      </c>
      <c r="O243" s="14">
        <f t="shared" si="49"/>
        <v>0</v>
      </c>
      <c r="P243" s="23">
        <f t="shared" si="50"/>
        <v>0</v>
      </c>
      <c r="Q243" s="14">
        <f t="shared" si="51"/>
        <v>261.2641284</v>
      </c>
    </row>
    <row r="244" spans="1:17" ht="57.2" customHeight="1">
      <c r="A244" s="57" t="s">
        <v>518</v>
      </c>
      <c r="B244" s="25" t="s">
        <v>519</v>
      </c>
      <c r="C244" s="34" t="s">
        <v>31</v>
      </c>
      <c r="D244" s="35">
        <v>1.79</v>
      </c>
      <c r="E244" s="35">
        <v>52.39</v>
      </c>
      <c r="F244" s="19">
        <f t="shared" si="47"/>
        <v>66.718665000000001</v>
      </c>
      <c r="G244" s="36">
        <v>87495</v>
      </c>
      <c r="H244" s="18" t="s">
        <v>85</v>
      </c>
      <c r="I244" s="61">
        <f t="shared" si="56"/>
        <v>93.778100000000009</v>
      </c>
      <c r="J244" s="62">
        <f t="shared" si="57"/>
        <v>119.42641035000001</v>
      </c>
      <c r="K244" s="14">
        <v>0</v>
      </c>
      <c r="L244" s="14">
        <f>'[1]Memória 01'!E237</f>
        <v>0</v>
      </c>
      <c r="M244" s="14">
        <f t="shared" si="46"/>
        <v>0</v>
      </c>
      <c r="N244" s="14">
        <f t="shared" si="48"/>
        <v>0</v>
      </c>
      <c r="O244" s="14">
        <f t="shared" si="49"/>
        <v>0</v>
      </c>
      <c r="P244" s="23">
        <f t="shared" si="50"/>
        <v>0</v>
      </c>
      <c r="Q244" s="14">
        <f t="shared" si="51"/>
        <v>119.42641035000001</v>
      </c>
    </row>
    <row r="245" spans="1:17" ht="35.1" customHeight="1">
      <c r="A245" s="57" t="s">
        <v>520</v>
      </c>
      <c r="B245" s="25" t="s">
        <v>521</v>
      </c>
      <c r="C245" s="34" t="s">
        <v>31</v>
      </c>
      <c r="D245" s="35">
        <v>19.77</v>
      </c>
      <c r="E245" s="35">
        <v>87.18</v>
      </c>
      <c r="F245" s="19">
        <f t="shared" si="47"/>
        <v>111.02373000000001</v>
      </c>
      <c r="G245" s="36">
        <v>87259</v>
      </c>
      <c r="H245" s="18" t="s">
        <v>85</v>
      </c>
      <c r="I245" s="61">
        <f t="shared" si="56"/>
        <v>1723.5486000000001</v>
      </c>
      <c r="J245" s="62">
        <v>2194.5</v>
      </c>
      <c r="K245" s="14">
        <v>0</v>
      </c>
      <c r="L245" s="14">
        <f>'[1]Memória 01'!E238</f>
        <v>0</v>
      </c>
      <c r="M245" s="14">
        <f t="shared" si="46"/>
        <v>0</v>
      </c>
      <c r="N245" s="14">
        <f t="shared" si="48"/>
        <v>0</v>
      </c>
      <c r="O245" s="14">
        <f t="shared" si="49"/>
        <v>0</v>
      </c>
      <c r="P245" s="23">
        <f t="shared" si="50"/>
        <v>0</v>
      </c>
      <c r="Q245" s="14">
        <f t="shared" si="51"/>
        <v>2194.5</v>
      </c>
    </row>
    <row r="246" spans="1:17" ht="12.75" customHeight="1">
      <c r="A246" s="63" t="s">
        <v>522</v>
      </c>
      <c r="B246" s="139" t="s">
        <v>523</v>
      </c>
      <c r="C246" s="140"/>
      <c r="D246" s="140"/>
      <c r="E246" s="140"/>
      <c r="F246" s="140"/>
      <c r="G246" s="141"/>
      <c r="H246" s="37"/>
      <c r="I246" s="30">
        <f>SUM(I247:I258)</f>
        <v>54432.684600000001</v>
      </c>
      <c r="J246" s="31">
        <f>SUM(J247:J258)</f>
        <v>69320.023838100009</v>
      </c>
      <c r="K246" s="31"/>
      <c r="L246" s="14">
        <f>'[1]Memória 01'!E239</f>
        <v>0</v>
      </c>
      <c r="M246" s="31"/>
      <c r="N246" s="31">
        <f t="shared" ref="N246:Q246" si="58">SUM(N247:N258)</f>
        <v>0</v>
      </c>
      <c r="O246" s="31">
        <f t="shared" si="58"/>
        <v>0</v>
      </c>
      <c r="P246" s="31">
        <f t="shared" si="58"/>
        <v>0</v>
      </c>
      <c r="Q246" s="31">
        <f t="shared" si="58"/>
        <v>69320.023838100009</v>
      </c>
    </row>
    <row r="247" spans="1:17" ht="57.2" customHeight="1">
      <c r="A247" s="57" t="s">
        <v>524</v>
      </c>
      <c r="B247" s="25" t="s">
        <v>525</v>
      </c>
      <c r="C247" s="34" t="s">
        <v>45</v>
      </c>
      <c r="D247" s="35">
        <v>3</v>
      </c>
      <c r="E247" s="35">
        <v>454.96</v>
      </c>
      <c r="F247" s="19">
        <f t="shared" si="47"/>
        <v>579.39156000000003</v>
      </c>
      <c r="G247" s="36">
        <v>91014</v>
      </c>
      <c r="H247" s="41" t="s">
        <v>85</v>
      </c>
      <c r="I247" s="38">
        <f>D247*E247</f>
        <v>1364.8799999999999</v>
      </c>
      <c r="J247" s="39">
        <f>D247*F247</f>
        <v>1738.1746800000001</v>
      </c>
      <c r="K247" s="14">
        <v>0</v>
      </c>
      <c r="L247" s="14">
        <f>'[1]Memória 01'!E240</f>
        <v>0</v>
      </c>
      <c r="M247" s="14">
        <f t="shared" si="46"/>
        <v>0</v>
      </c>
      <c r="N247" s="14">
        <f t="shared" si="48"/>
        <v>0</v>
      </c>
      <c r="O247" s="14">
        <f t="shared" si="49"/>
        <v>0</v>
      </c>
      <c r="P247" s="23">
        <f t="shared" si="50"/>
        <v>0</v>
      </c>
      <c r="Q247" s="14">
        <f t="shared" si="51"/>
        <v>1738.1746800000001</v>
      </c>
    </row>
    <row r="248" spans="1:17" ht="57.2" customHeight="1">
      <c r="A248" s="57" t="s">
        <v>526</v>
      </c>
      <c r="B248" s="18" t="s">
        <v>527</v>
      </c>
      <c r="C248" s="34" t="s">
        <v>45</v>
      </c>
      <c r="D248" s="35">
        <v>1</v>
      </c>
      <c r="E248" s="35">
        <v>487.1</v>
      </c>
      <c r="F248" s="19">
        <f t="shared" si="47"/>
        <v>620.32185000000004</v>
      </c>
      <c r="G248" s="36">
        <v>91015</v>
      </c>
      <c r="H248" s="18" t="s">
        <v>85</v>
      </c>
      <c r="I248" s="38">
        <f t="shared" ref="I248:I258" si="59">D248*E248</f>
        <v>487.1</v>
      </c>
      <c r="J248" s="39">
        <f t="shared" ref="J248:J258" si="60">D248*F248</f>
        <v>620.32185000000004</v>
      </c>
      <c r="K248" s="14">
        <v>0</v>
      </c>
      <c r="L248" s="14">
        <f>'[1]Memória 01'!E241</f>
        <v>0</v>
      </c>
      <c r="M248" s="14">
        <f t="shared" si="46"/>
        <v>0</v>
      </c>
      <c r="N248" s="14">
        <f t="shared" si="48"/>
        <v>0</v>
      </c>
      <c r="O248" s="14">
        <f t="shared" si="49"/>
        <v>0</v>
      </c>
      <c r="P248" s="23">
        <f t="shared" si="50"/>
        <v>0</v>
      </c>
      <c r="Q248" s="14">
        <f t="shared" si="51"/>
        <v>620.32185000000004</v>
      </c>
    </row>
    <row r="249" spans="1:17" ht="57.2" customHeight="1">
      <c r="A249" s="57" t="s">
        <v>528</v>
      </c>
      <c r="B249" s="25" t="s">
        <v>529</v>
      </c>
      <c r="C249" s="34" t="s">
        <v>45</v>
      </c>
      <c r="D249" s="35">
        <v>13</v>
      </c>
      <c r="E249" s="35">
        <v>511.96</v>
      </c>
      <c r="F249" s="19">
        <f t="shared" si="47"/>
        <v>651.98105999999996</v>
      </c>
      <c r="G249" s="36">
        <v>91016</v>
      </c>
      <c r="H249" s="18" t="s">
        <v>85</v>
      </c>
      <c r="I249" s="38">
        <f t="shared" si="59"/>
        <v>6655.48</v>
      </c>
      <c r="J249" s="39">
        <f t="shared" si="60"/>
        <v>8475.7537799999991</v>
      </c>
      <c r="K249" s="14">
        <v>0</v>
      </c>
      <c r="L249" s="14">
        <f>'[1]Memória 01'!E242</f>
        <v>0</v>
      </c>
      <c r="M249" s="14">
        <f t="shared" si="46"/>
        <v>0</v>
      </c>
      <c r="N249" s="14">
        <f t="shared" si="48"/>
        <v>0</v>
      </c>
      <c r="O249" s="14">
        <f t="shared" si="49"/>
        <v>0</v>
      </c>
      <c r="P249" s="23">
        <f t="shared" si="50"/>
        <v>0</v>
      </c>
      <c r="Q249" s="14">
        <f t="shared" si="51"/>
        <v>8475.7537799999991</v>
      </c>
    </row>
    <row r="250" spans="1:17" ht="35.25" customHeight="1">
      <c r="A250" s="34" t="s">
        <v>530</v>
      </c>
      <c r="B250" s="25" t="s">
        <v>531</v>
      </c>
      <c r="C250" s="34" t="s">
        <v>31</v>
      </c>
      <c r="D250" s="35">
        <v>11</v>
      </c>
      <c r="E250" s="35">
        <v>579.35</v>
      </c>
      <c r="F250" s="19">
        <f t="shared" si="47"/>
        <v>737.80222500000002</v>
      </c>
      <c r="G250" s="43">
        <v>100702</v>
      </c>
      <c r="H250" s="18" t="s">
        <v>85</v>
      </c>
      <c r="I250" s="38">
        <f t="shared" si="59"/>
        <v>6372.85</v>
      </c>
      <c r="J250" s="39">
        <f t="shared" si="60"/>
        <v>8115.8244750000003</v>
      </c>
      <c r="K250" s="14">
        <v>0</v>
      </c>
      <c r="L250" s="14">
        <f>'[1]Memória 01'!E243</f>
        <v>0</v>
      </c>
      <c r="M250" s="14">
        <f t="shared" si="46"/>
        <v>0</v>
      </c>
      <c r="N250" s="14">
        <f t="shared" si="48"/>
        <v>0</v>
      </c>
      <c r="O250" s="14">
        <f t="shared" si="49"/>
        <v>0</v>
      </c>
      <c r="P250" s="23">
        <f t="shared" si="50"/>
        <v>0</v>
      </c>
      <c r="Q250" s="14">
        <f t="shared" si="51"/>
        <v>8115.8244750000003</v>
      </c>
    </row>
    <row r="251" spans="1:17" ht="25.5" customHeight="1">
      <c r="A251" s="17" t="s">
        <v>532</v>
      </c>
      <c r="B251" s="25" t="s">
        <v>533</v>
      </c>
      <c r="C251" s="17" t="s">
        <v>31</v>
      </c>
      <c r="D251" s="19">
        <v>8.5</v>
      </c>
      <c r="E251" s="19">
        <v>600.20000000000005</v>
      </c>
      <c r="F251" s="19">
        <f t="shared" si="47"/>
        <v>764.35470000000009</v>
      </c>
      <c r="G251" s="33">
        <v>9072</v>
      </c>
      <c r="H251" s="20" t="s">
        <v>36</v>
      </c>
      <c r="I251" s="38">
        <f t="shared" si="59"/>
        <v>5101.7000000000007</v>
      </c>
      <c r="J251" s="39">
        <f t="shared" si="60"/>
        <v>6497.0149500000007</v>
      </c>
      <c r="K251" s="14">
        <v>0</v>
      </c>
      <c r="L251" s="14">
        <f>'[1]Memória 01'!E244</f>
        <v>0</v>
      </c>
      <c r="M251" s="14">
        <f t="shared" si="46"/>
        <v>0</v>
      </c>
      <c r="N251" s="14">
        <f t="shared" si="48"/>
        <v>0</v>
      </c>
      <c r="O251" s="14">
        <f t="shared" si="49"/>
        <v>0</v>
      </c>
      <c r="P251" s="23">
        <f t="shared" si="50"/>
        <v>0</v>
      </c>
      <c r="Q251" s="14">
        <f t="shared" si="51"/>
        <v>6497.0149500000007</v>
      </c>
    </row>
    <row r="252" spans="1:17" ht="34.35" customHeight="1">
      <c r="A252" s="34" t="s">
        <v>534</v>
      </c>
      <c r="B252" s="18" t="s">
        <v>535</v>
      </c>
      <c r="C252" s="34" t="s">
        <v>31</v>
      </c>
      <c r="D252" s="35">
        <v>7.95</v>
      </c>
      <c r="E252" s="59">
        <v>953.74</v>
      </c>
      <c r="F252" s="19">
        <f t="shared" si="47"/>
        <v>1214.58789</v>
      </c>
      <c r="G252" s="43">
        <v>91338</v>
      </c>
      <c r="H252" s="18" t="s">
        <v>85</v>
      </c>
      <c r="I252" s="38">
        <f t="shared" si="59"/>
        <v>7582.2330000000002</v>
      </c>
      <c r="J252" s="39">
        <f t="shared" si="60"/>
        <v>9655.9737255</v>
      </c>
      <c r="K252" s="14">
        <v>0</v>
      </c>
      <c r="L252" s="14">
        <f>'[1]Memória 01'!E245</f>
        <v>0</v>
      </c>
      <c r="M252" s="14">
        <f t="shared" si="46"/>
        <v>0</v>
      </c>
      <c r="N252" s="14">
        <f t="shared" si="48"/>
        <v>0</v>
      </c>
      <c r="O252" s="14">
        <f t="shared" si="49"/>
        <v>0</v>
      </c>
      <c r="P252" s="23">
        <f t="shared" si="50"/>
        <v>0</v>
      </c>
      <c r="Q252" s="14">
        <f t="shared" si="51"/>
        <v>9655.9737255</v>
      </c>
    </row>
    <row r="253" spans="1:17" ht="34.35" customHeight="1">
      <c r="A253" s="34" t="s">
        <v>536</v>
      </c>
      <c r="B253" s="25" t="s">
        <v>537</v>
      </c>
      <c r="C253" s="34" t="s">
        <v>31</v>
      </c>
      <c r="D253" s="35">
        <v>14.28</v>
      </c>
      <c r="E253" s="35">
        <v>690.92</v>
      </c>
      <c r="F253" s="19">
        <f t="shared" si="47"/>
        <v>879.88661999999999</v>
      </c>
      <c r="G253" s="43">
        <v>91341</v>
      </c>
      <c r="H253" s="18" t="s">
        <v>85</v>
      </c>
      <c r="I253" s="38">
        <f t="shared" si="59"/>
        <v>9866.3375999999989</v>
      </c>
      <c r="J253" s="39">
        <f t="shared" si="60"/>
        <v>12564.780933599999</v>
      </c>
      <c r="K253" s="14">
        <v>0</v>
      </c>
      <c r="L253" s="14">
        <f>'[1]Memória 01'!E246</f>
        <v>0</v>
      </c>
      <c r="M253" s="14">
        <f t="shared" si="46"/>
        <v>0</v>
      </c>
      <c r="N253" s="14">
        <f t="shared" si="48"/>
        <v>0</v>
      </c>
      <c r="O253" s="14">
        <f t="shared" si="49"/>
        <v>0</v>
      </c>
      <c r="P253" s="23">
        <f t="shared" si="50"/>
        <v>0</v>
      </c>
      <c r="Q253" s="14">
        <f t="shared" si="51"/>
        <v>12564.780933599999</v>
      </c>
    </row>
    <row r="254" spans="1:17" ht="45.75" customHeight="1">
      <c r="A254" s="17" t="s">
        <v>538</v>
      </c>
      <c r="B254" s="25" t="s">
        <v>539</v>
      </c>
      <c r="C254" s="17" t="s">
        <v>31</v>
      </c>
      <c r="D254" s="19">
        <v>34.1</v>
      </c>
      <c r="E254" s="19">
        <v>377.22</v>
      </c>
      <c r="F254" s="19">
        <f t="shared" si="47"/>
        <v>480.38967000000002</v>
      </c>
      <c r="G254" s="42">
        <v>94573</v>
      </c>
      <c r="H254" s="18" t="s">
        <v>85</v>
      </c>
      <c r="I254" s="38">
        <f t="shared" si="59"/>
        <v>12863.202000000001</v>
      </c>
      <c r="J254" s="39">
        <f t="shared" si="60"/>
        <v>16381.287747000002</v>
      </c>
      <c r="K254" s="14">
        <v>0</v>
      </c>
      <c r="L254" s="14">
        <f>'[1]Memória 01'!E247</f>
        <v>0</v>
      </c>
      <c r="M254" s="14">
        <f t="shared" si="46"/>
        <v>0</v>
      </c>
      <c r="N254" s="14">
        <f t="shared" si="48"/>
        <v>0</v>
      </c>
      <c r="O254" s="14">
        <f t="shared" si="49"/>
        <v>0</v>
      </c>
      <c r="P254" s="23">
        <f t="shared" si="50"/>
        <v>0</v>
      </c>
      <c r="Q254" s="14">
        <f t="shared" si="51"/>
        <v>16381.287747000002</v>
      </c>
    </row>
    <row r="255" spans="1:17" ht="33.75" customHeight="1">
      <c r="A255" s="34" t="s">
        <v>540</v>
      </c>
      <c r="B255" s="25" t="s">
        <v>541</v>
      </c>
      <c r="C255" s="34" t="s">
        <v>31</v>
      </c>
      <c r="D255" s="35">
        <v>4.2</v>
      </c>
      <c r="E255" s="35">
        <v>512.21</v>
      </c>
      <c r="F255" s="19">
        <f t="shared" si="47"/>
        <v>652.29943500000002</v>
      </c>
      <c r="G255" s="43">
        <v>94569</v>
      </c>
      <c r="H255" s="18" t="s">
        <v>85</v>
      </c>
      <c r="I255" s="38">
        <f t="shared" si="59"/>
        <v>2151.2820000000002</v>
      </c>
      <c r="J255" s="39">
        <f t="shared" si="60"/>
        <v>2739.657627</v>
      </c>
      <c r="K255" s="14">
        <v>0</v>
      </c>
      <c r="L255" s="14">
        <f>'[1]Memória 01'!E248</f>
        <v>0</v>
      </c>
      <c r="M255" s="14">
        <f t="shared" si="46"/>
        <v>0</v>
      </c>
      <c r="N255" s="14">
        <f t="shared" si="48"/>
        <v>0</v>
      </c>
      <c r="O255" s="14">
        <f t="shared" si="49"/>
        <v>0</v>
      </c>
      <c r="P255" s="23">
        <f t="shared" si="50"/>
        <v>0</v>
      </c>
      <c r="Q255" s="14">
        <f t="shared" si="51"/>
        <v>2739.657627</v>
      </c>
    </row>
    <row r="256" spans="1:17" ht="34.35" customHeight="1">
      <c r="A256" s="34" t="s">
        <v>542</v>
      </c>
      <c r="B256" s="25" t="s">
        <v>543</v>
      </c>
      <c r="C256" s="34" t="s">
        <v>31</v>
      </c>
      <c r="D256" s="35">
        <v>0.75</v>
      </c>
      <c r="E256" s="35">
        <v>361.12</v>
      </c>
      <c r="F256" s="19">
        <f t="shared" si="47"/>
        <v>459.88632000000001</v>
      </c>
      <c r="G256" s="43">
        <v>100674</v>
      </c>
      <c r="H256" s="18" t="s">
        <v>85</v>
      </c>
      <c r="I256" s="38">
        <f t="shared" si="59"/>
        <v>270.84000000000003</v>
      </c>
      <c r="J256" s="39">
        <f t="shared" si="60"/>
        <v>344.91473999999999</v>
      </c>
      <c r="K256" s="14">
        <v>0</v>
      </c>
      <c r="L256" s="14">
        <f>'[1]Memória 01'!E249</f>
        <v>0</v>
      </c>
      <c r="M256" s="14">
        <f t="shared" si="46"/>
        <v>0</v>
      </c>
      <c r="N256" s="14">
        <f t="shared" si="48"/>
        <v>0</v>
      </c>
      <c r="O256" s="14">
        <f t="shared" si="49"/>
        <v>0</v>
      </c>
      <c r="P256" s="23">
        <f t="shared" si="50"/>
        <v>0</v>
      </c>
      <c r="Q256" s="14">
        <f t="shared" si="51"/>
        <v>344.91473999999999</v>
      </c>
    </row>
    <row r="257" spans="1:17" ht="34.35" customHeight="1">
      <c r="A257" s="34" t="s">
        <v>544</v>
      </c>
      <c r="B257" s="25" t="s">
        <v>545</v>
      </c>
      <c r="C257" s="34" t="s">
        <v>45</v>
      </c>
      <c r="D257" s="35">
        <v>22</v>
      </c>
      <c r="E257" s="35">
        <v>52.47</v>
      </c>
      <c r="F257" s="19">
        <f t="shared" si="47"/>
        <v>66.820544999999996</v>
      </c>
      <c r="G257" s="43">
        <v>91304</v>
      </c>
      <c r="H257" s="18" t="s">
        <v>85</v>
      </c>
      <c r="I257" s="38">
        <f t="shared" si="59"/>
        <v>1154.3399999999999</v>
      </c>
      <c r="J257" s="39">
        <f t="shared" si="60"/>
        <v>1470.0519899999999</v>
      </c>
      <c r="K257" s="14">
        <v>0</v>
      </c>
      <c r="L257" s="14">
        <f>'[1]Memória 01'!E250</f>
        <v>0</v>
      </c>
      <c r="M257" s="14">
        <f t="shared" si="46"/>
        <v>0</v>
      </c>
      <c r="N257" s="14">
        <f t="shared" si="48"/>
        <v>0</v>
      </c>
      <c r="O257" s="14">
        <f t="shared" si="49"/>
        <v>0</v>
      </c>
      <c r="P257" s="23">
        <f t="shared" si="50"/>
        <v>0</v>
      </c>
      <c r="Q257" s="14">
        <f t="shared" si="51"/>
        <v>1470.0519899999999</v>
      </c>
    </row>
    <row r="258" spans="1:17" ht="25.5" customHeight="1">
      <c r="A258" s="17" t="s">
        <v>546</v>
      </c>
      <c r="B258" s="18" t="s">
        <v>547</v>
      </c>
      <c r="C258" s="17" t="s">
        <v>45</v>
      </c>
      <c r="D258" s="19">
        <v>12</v>
      </c>
      <c r="E258" s="19">
        <v>46.87</v>
      </c>
      <c r="F258" s="19">
        <f t="shared" si="47"/>
        <v>59.688944999999997</v>
      </c>
      <c r="G258" s="42">
        <v>100705</v>
      </c>
      <c r="H258" s="25" t="s">
        <v>60</v>
      </c>
      <c r="I258" s="38">
        <f t="shared" si="59"/>
        <v>562.43999999999994</v>
      </c>
      <c r="J258" s="39">
        <f t="shared" si="60"/>
        <v>716.26733999999999</v>
      </c>
      <c r="K258" s="14">
        <v>0</v>
      </c>
      <c r="L258" s="14">
        <f>'[1]Memória 01'!E251</f>
        <v>0</v>
      </c>
      <c r="M258" s="14">
        <f t="shared" si="46"/>
        <v>0</v>
      </c>
      <c r="N258" s="14">
        <f t="shared" si="48"/>
        <v>0</v>
      </c>
      <c r="O258" s="14">
        <f t="shared" si="49"/>
        <v>0</v>
      </c>
      <c r="P258" s="23">
        <f t="shared" si="50"/>
        <v>0</v>
      </c>
      <c r="Q258" s="14">
        <f t="shared" si="51"/>
        <v>716.26733999999999</v>
      </c>
    </row>
    <row r="259" spans="1:17" ht="12.75" customHeight="1">
      <c r="A259" s="28" t="s">
        <v>548</v>
      </c>
      <c r="B259" s="139" t="s">
        <v>549</v>
      </c>
      <c r="C259" s="140"/>
      <c r="D259" s="140"/>
      <c r="E259" s="140"/>
      <c r="F259" s="140"/>
      <c r="G259" s="141"/>
      <c r="H259" s="37"/>
      <c r="I259" s="30">
        <f>SUM(I260:I262)</f>
        <v>16872.0461</v>
      </c>
      <c r="J259" s="31">
        <f>SUM(J260:J262)</f>
        <v>21486.550708350002</v>
      </c>
      <c r="K259" s="31"/>
      <c r="L259" s="14">
        <f>'[1]Memória 01'!E252</f>
        <v>0</v>
      </c>
      <c r="M259" s="31"/>
      <c r="N259" s="31">
        <f t="shared" ref="N259:Q259" si="61">SUM(N260:N262)</f>
        <v>0</v>
      </c>
      <c r="O259" s="31">
        <f t="shared" si="61"/>
        <v>0</v>
      </c>
      <c r="P259" s="31">
        <f t="shared" si="61"/>
        <v>0</v>
      </c>
      <c r="Q259" s="31">
        <f t="shared" si="61"/>
        <v>21486.550708350002</v>
      </c>
    </row>
    <row r="260" spans="1:17" ht="34.35" customHeight="1">
      <c r="A260" s="34" t="s">
        <v>550</v>
      </c>
      <c r="B260" s="25" t="s">
        <v>551</v>
      </c>
      <c r="C260" s="34" t="s">
        <v>31</v>
      </c>
      <c r="D260" s="35">
        <v>15.73</v>
      </c>
      <c r="E260" s="35">
        <v>256</v>
      </c>
      <c r="F260" s="19">
        <f t="shared" si="47"/>
        <v>326.01600000000002</v>
      </c>
      <c r="G260" s="43">
        <v>12182</v>
      </c>
      <c r="H260" s="18" t="s">
        <v>90</v>
      </c>
      <c r="I260" s="38">
        <f>D260*E260</f>
        <v>4026.88</v>
      </c>
      <c r="J260" s="39">
        <f>D260*F260</f>
        <v>5128.2316800000008</v>
      </c>
      <c r="K260" s="14">
        <v>0</v>
      </c>
      <c r="L260" s="14">
        <f>'[1]Memória 01'!E253</f>
        <v>0</v>
      </c>
      <c r="M260" s="14">
        <f t="shared" si="46"/>
        <v>0</v>
      </c>
      <c r="N260" s="14">
        <f t="shared" si="48"/>
        <v>0</v>
      </c>
      <c r="O260" s="14">
        <f t="shared" si="49"/>
        <v>0</v>
      </c>
      <c r="P260" s="23">
        <f t="shared" si="50"/>
        <v>0</v>
      </c>
      <c r="Q260" s="14">
        <f t="shared" si="51"/>
        <v>5128.2316800000008</v>
      </c>
    </row>
    <row r="261" spans="1:17" ht="69" customHeight="1">
      <c r="A261" s="34" t="s">
        <v>552</v>
      </c>
      <c r="B261" s="18" t="s">
        <v>553</v>
      </c>
      <c r="C261" s="34" t="s">
        <v>45</v>
      </c>
      <c r="D261" s="35">
        <v>5</v>
      </c>
      <c r="E261" s="59">
        <v>1398.38</v>
      </c>
      <c r="F261" s="19">
        <f t="shared" si="47"/>
        <v>1780.8369300000002</v>
      </c>
      <c r="G261" s="43">
        <v>12449</v>
      </c>
      <c r="H261" s="41" t="s">
        <v>90</v>
      </c>
      <c r="I261" s="38">
        <f t="shared" ref="I261:I262" si="62">D261*E261</f>
        <v>6991.9000000000005</v>
      </c>
      <c r="J261" s="39">
        <f t="shared" ref="J261:J262" si="63">D261*F261</f>
        <v>8904.1846500000011</v>
      </c>
      <c r="K261" s="14">
        <v>0</v>
      </c>
      <c r="L261" s="14">
        <f>'[1]Memória 01'!E254</f>
        <v>0</v>
      </c>
      <c r="M261" s="14">
        <f t="shared" si="46"/>
        <v>0</v>
      </c>
      <c r="N261" s="14">
        <f t="shared" si="48"/>
        <v>0</v>
      </c>
      <c r="O261" s="14">
        <f t="shared" si="49"/>
        <v>0</v>
      </c>
      <c r="P261" s="23">
        <f t="shared" si="50"/>
        <v>0</v>
      </c>
      <c r="Q261" s="14">
        <f t="shared" si="51"/>
        <v>8904.1846500000011</v>
      </c>
    </row>
    <row r="262" spans="1:17" ht="25.5" customHeight="1">
      <c r="A262" s="17" t="s">
        <v>554</v>
      </c>
      <c r="B262" s="25" t="s">
        <v>555</v>
      </c>
      <c r="C262" s="17" t="s">
        <v>31</v>
      </c>
      <c r="D262" s="19">
        <v>58.41</v>
      </c>
      <c r="E262" s="19">
        <v>100.21</v>
      </c>
      <c r="F262" s="19">
        <f t="shared" si="47"/>
        <v>127.617435</v>
      </c>
      <c r="G262" s="42">
        <v>87262</v>
      </c>
      <c r="H262" s="25" t="s">
        <v>60</v>
      </c>
      <c r="I262" s="38">
        <f t="shared" si="62"/>
        <v>5853.2660999999989</v>
      </c>
      <c r="J262" s="39">
        <f t="shared" si="63"/>
        <v>7454.1343783499997</v>
      </c>
      <c r="K262" s="14">
        <v>0</v>
      </c>
      <c r="L262" s="14">
        <f>'[1]Memória 01'!E255</f>
        <v>0</v>
      </c>
      <c r="M262" s="14">
        <f t="shared" si="46"/>
        <v>0</v>
      </c>
      <c r="N262" s="14">
        <f t="shared" si="48"/>
        <v>0</v>
      </c>
      <c r="O262" s="14">
        <f t="shared" si="49"/>
        <v>0</v>
      </c>
      <c r="P262" s="23">
        <f t="shared" si="50"/>
        <v>0</v>
      </c>
      <c r="Q262" s="14">
        <f t="shared" si="51"/>
        <v>7454.1343783499997</v>
      </c>
    </row>
    <row r="263" spans="1:17" ht="14.25" customHeight="1">
      <c r="A263" s="28" t="s">
        <v>556</v>
      </c>
      <c r="B263" s="139" t="s">
        <v>557</v>
      </c>
      <c r="C263" s="140"/>
      <c r="D263" s="140"/>
      <c r="E263" s="140"/>
      <c r="F263" s="140"/>
      <c r="G263" s="141"/>
      <c r="H263" s="29"/>
      <c r="I263" s="53">
        <f>SUM(I264:I266)</f>
        <v>1450.5394000000001</v>
      </c>
      <c r="J263" s="54">
        <f>SUM(J264:J266)</f>
        <v>1847.2619259000003</v>
      </c>
      <c r="K263" s="54"/>
      <c r="L263" s="14">
        <f>'[1]Memória 01'!E256</f>
        <v>0</v>
      </c>
      <c r="M263" s="54"/>
      <c r="N263" s="31">
        <f t="shared" ref="N263:Q263" si="64">SUM(N264:N266)</f>
        <v>0</v>
      </c>
      <c r="O263" s="31">
        <f t="shared" si="64"/>
        <v>0</v>
      </c>
      <c r="P263" s="31">
        <f t="shared" si="64"/>
        <v>0</v>
      </c>
      <c r="Q263" s="31">
        <f t="shared" si="64"/>
        <v>1847.2619259000003</v>
      </c>
    </row>
    <row r="264" spans="1:17" ht="25.5" customHeight="1">
      <c r="A264" s="17" t="s">
        <v>558</v>
      </c>
      <c r="B264" s="25" t="s">
        <v>559</v>
      </c>
      <c r="C264" s="17" t="s">
        <v>45</v>
      </c>
      <c r="D264" s="19">
        <v>2</v>
      </c>
      <c r="E264" s="19">
        <v>95.62</v>
      </c>
      <c r="F264" s="19">
        <f t="shared" si="47"/>
        <v>121.77207000000001</v>
      </c>
      <c r="G264" s="42">
        <v>98510</v>
      </c>
      <c r="H264" s="25" t="s">
        <v>60</v>
      </c>
      <c r="I264" s="61">
        <f>D264*E264</f>
        <v>191.24</v>
      </c>
      <c r="J264" s="62">
        <f>F264*D264</f>
        <v>243.54414000000003</v>
      </c>
      <c r="K264" s="14">
        <v>0</v>
      </c>
      <c r="L264" s="14">
        <f>'[1]Memória 01'!E257</f>
        <v>0</v>
      </c>
      <c r="M264" s="14">
        <f t="shared" si="46"/>
        <v>0</v>
      </c>
      <c r="N264" s="14">
        <f t="shared" si="48"/>
        <v>0</v>
      </c>
      <c r="O264" s="14">
        <f t="shared" si="49"/>
        <v>0</v>
      </c>
      <c r="P264" s="23">
        <f t="shared" si="50"/>
        <v>0</v>
      </c>
      <c r="Q264" s="14">
        <f t="shared" si="51"/>
        <v>243.54414000000003</v>
      </c>
    </row>
    <row r="265" spans="1:17" ht="25.5" customHeight="1">
      <c r="A265" s="58" t="s">
        <v>560</v>
      </c>
      <c r="B265" s="18" t="s">
        <v>561</v>
      </c>
      <c r="C265" s="17" t="s">
        <v>45</v>
      </c>
      <c r="D265" s="19">
        <v>6</v>
      </c>
      <c r="E265" s="19">
        <v>72.739999999999995</v>
      </c>
      <c r="F265" s="19">
        <f t="shared" si="47"/>
        <v>92.634389999999996</v>
      </c>
      <c r="G265" s="33">
        <v>98509</v>
      </c>
      <c r="H265" s="25" t="s">
        <v>60</v>
      </c>
      <c r="I265" s="61">
        <f t="shared" ref="I265:I266" si="65">D265*E265</f>
        <v>436.43999999999994</v>
      </c>
      <c r="J265" s="62">
        <f t="shared" ref="J265:J266" si="66">F265*D265</f>
        <v>555.80633999999998</v>
      </c>
      <c r="K265" s="14">
        <v>0</v>
      </c>
      <c r="L265" s="14">
        <f>'[1]Memória 01'!E258</f>
        <v>0</v>
      </c>
      <c r="M265" s="14">
        <f t="shared" si="46"/>
        <v>0</v>
      </c>
      <c r="N265" s="14">
        <f t="shared" si="48"/>
        <v>0</v>
      </c>
      <c r="O265" s="14">
        <f t="shared" si="49"/>
        <v>0</v>
      </c>
      <c r="P265" s="23">
        <f t="shared" si="50"/>
        <v>0</v>
      </c>
      <c r="Q265" s="14">
        <f t="shared" si="51"/>
        <v>555.80633999999998</v>
      </c>
    </row>
    <row r="266" spans="1:17" ht="25.5" customHeight="1">
      <c r="A266" s="58" t="s">
        <v>562</v>
      </c>
      <c r="B266" s="18" t="s">
        <v>563</v>
      </c>
      <c r="C266" s="17" t="s">
        <v>31</v>
      </c>
      <c r="D266" s="19">
        <v>544.94000000000005</v>
      </c>
      <c r="E266" s="19">
        <v>1.51</v>
      </c>
      <c r="F266" s="19">
        <f t="shared" si="47"/>
        <v>1.9229850000000002</v>
      </c>
      <c r="G266" s="24">
        <v>2450</v>
      </c>
      <c r="H266" s="20" t="s">
        <v>36</v>
      </c>
      <c r="I266" s="61">
        <f t="shared" si="65"/>
        <v>822.85940000000005</v>
      </c>
      <c r="J266" s="62">
        <f t="shared" si="66"/>
        <v>1047.9114459000002</v>
      </c>
      <c r="K266" s="14">
        <v>0</v>
      </c>
      <c r="L266" s="14">
        <f>'[1]Memória 01'!E259</f>
        <v>0</v>
      </c>
      <c r="M266" s="14">
        <f t="shared" si="46"/>
        <v>0</v>
      </c>
      <c r="N266" s="14">
        <f t="shared" si="48"/>
        <v>0</v>
      </c>
      <c r="O266" s="14">
        <f t="shared" si="49"/>
        <v>0</v>
      </c>
      <c r="P266" s="23">
        <f t="shared" si="50"/>
        <v>0</v>
      </c>
      <c r="Q266" s="14">
        <f t="shared" si="51"/>
        <v>1047.9114459000002</v>
      </c>
    </row>
    <row r="267" spans="1:17" ht="12" customHeight="1">
      <c r="A267" s="29"/>
      <c r="B267" s="29"/>
      <c r="C267" s="29"/>
      <c r="D267" s="29"/>
      <c r="E267" s="29"/>
      <c r="F267" s="29"/>
      <c r="G267" s="29"/>
      <c r="H267" s="29"/>
      <c r="I267" s="51"/>
      <c r="J267" s="52"/>
      <c r="K267" s="14">
        <v>0</v>
      </c>
      <c r="L267" s="14">
        <f>'[1]Memória 01'!E260</f>
        <v>0</v>
      </c>
      <c r="M267" s="14">
        <f t="shared" si="46"/>
        <v>0</v>
      </c>
      <c r="N267" s="14">
        <f t="shared" si="48"/>
        <v>0</v>
      </c>
      <c r="O267" s="14">
        <f t="shared" si="49"/>
        <v>0</v>
      </c>
      <c r="P267" s="23">
        <f t="shared" si="50"/>
        <v>0</v>
      </c>
      <c r="Q267" s="14">
        <f t="shared" si="51"/>
        <v>0</v>
      </c>
    </row>
    <row r="268" spans="1:17" ht="12.75" customHeight="1">
      <c r="A268" s="152" t="s">
        <v>564</v>
      </c>
      <c r="B268" s="153"/>
      <c r="C268" s="153"/>
      <c r="D268" s="153"/>
      <c r="E268" s="153"/>
      <c r="F268" s="153"/>
      <c r="G268" s="153"/>
      <c r="H268" s="154"/>
      <c r="I268" s="64">
        <f>I263+I259+I246+I237+I218+I165+I95+I75+I70+I58+I50+I37+I20+I11</f>
        <v>583589.56099999999</v>
      </c>
      <c r="J268" s="65">
        <f>J263+J259+J246+J237+J218+J165+J95+J75+J70+J58+J37+J11+J20+J50</f>
        <v>743201.31116014998</v>
      </c>
      <c r="K268" s="14"/>
      <c r="L268" s="14"/>
      <c r="M268" s="14"/>
      <c r="N268" s="31">
        <f>N11+N20+N37+N50+N58+N70+N75+N95+N165+N218+N246+N259+N263</f>
        <v>0</v>
      </c>
      <c r="O268" s="31">
        <f>O11+O20+O37+O50+O58+O70+O75+O95+O165+O218+O246+O259+O263</f>
        <v>83093.91</v>
      </c>
      <c r="P268" s="31">
        <f>P11+P20+P37+P50+P58+P70+P75+P95+P165+P218+P246+P259+P263</f>
        <v>83093.91</v>
      </c>
      <c r="Q268" s="31">
        <f>Q11+Q20+Q37+Q50+Q58+Q70+Q75+Q95+Q165+Q218+Q246+Q259+Q263</f>
        <v>656624.6536035001</v>
      </c>
    </row>
  </sheetData>
  <mergeCells count="42">
    <mergeCell ref="B246:G246"/>
    <mergeCell ref="B259:G259"/>
    <mergeCell ref="B263:G263"/>
    <mergeCell ref="A268:H268"/>
    <mergeCell ref="B70:G70"/>
    <mergeCell ref="B75:G75"/>
    <mergeCell ref="B95:G95"/>
    <mergeCell ref="B165:G165"/>
    <mergeCell ref="B218:G218"/>
    <mergeCell ref="B237:G237"/>
    <mergeCell ref="A8:Q8"/>
    <mergeCell ref="B58:G58"/>
    <mergeCell ref="F9:F10"/>
    <mergeCell ref="G9:G10"/>
    <mergeCell ref="H9:H10"/>
    <mergeCell ref="I9:I10"/>
    <mergeCell ref="N9:P9"/>
    <mergeCell ref="Q9:Q10"/>
    <mergeCell ref="B20:G20"/>
    <mergeCell ref="B37:G37"/>
    <mergeCell ref="B50:G50"/>
    <mergeCell ref="J9:J10"/>
    <mergeCell ref="K9:M9"/>
    <mergeCell ref="A9:A10"/>
    <mergeCell ref="B9:B10"/>
    <mergeCell ref="C9:C10"/>
    <mergeCell ref="D9:D10"/>
    <mergeCell ref="E9:E10"/>
    <mergeCell ref="A1:Q4"/>
    <mergeCell ref="A5:E5"/>
    <mergeCell ref="F5:I5"/>
    <mergeCell ref="J5:J7"/>
    <mergeCell ref="K5:L6"/>
    <mergeCell ref="M5:N5"/>
    <mergeCell ref="O5:Q5"/>
    <mergeCell ref="A6:E6"/>
    <mergeCell ref="F6:I6"/>
    <mergeCell ref="M6:N6"/>
    <mergeCell ref="O6:Q6"/>
    <mergeCell ref="A7:E7"/>
    <mergeCell ref="K7:L7"/>
    <mergeCell ref="M7:N7"/>
  </mergeCells>
  <pageMargins left="0.25" right="0.25" top="0.75" bottom="0.75" header="0.3" footer="0.3"/>
  <pageSetup paperSize="9" scale="51" orientation="landscape" horizontalDpi="360" verticalDpi="36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0B72B-6308-4284-8704-86706CD4FCFA}">
  <dimension ref="A1:G269"/>
  <sheetViews>
    <sheetView view="pageBreakPreview" topLeftCell="A79" zoomScale="90" zoomScaleNormal="80" zoomScaleSheetLayoutView="90" workbookViewId="0">
      <selection activeCell="D84" sqref="D84"/>
    </sheetView>
  </sheetViews>
  <sheetFormatPr defaultRowHeight="15"/>
  <cols>
    <col min="1" max="1" width="10.140625" style="94" customWidth="1"/>
    <col min="2" max="2" width="59.140625" style="95" customWidth="1"/>
    <col min="3" max="3" width="6.140625" style="94" customWidth="1"/>
    <col min="4" max="4" width="72.28515625" style="73" customWidth="1"/>
    <col min="5" max="5" width="13.42578125" style="67" customWidth="1"/>
    <col min="6" max="6" width="9.140625" style="1"/>
    <col min="7" max="7" width="13.140625" style="1" customWidth="1"/>
    <col min="8" max="16384" width="9.140625" style="1"/>
  </cols>
  <sheetData>
    <row r="1" spans="1:7" ht="12.75" customHeight="1">
      <c r="A1" s="157" t="s">
        <v>1182</v>
      </c>
      <c r="B1" s="158"/>
      <c r="C1" s="158"/>
      <c r="D1" s="158"/>
    </row>
    <row r="2" spans="1:7" ht="12" customHeight="1">
      <c r="A2" s="157"/>
      <c r="B2" s="158"/>
      <c r="C2" s="158"/>
      <c r="D2" s="158"/>
    </row>
    <row r="3" spans="1:7" ht="25.5" customHeight="1">
      <c r="A3" s="68" t="s">
        <v>566</v>
      </c>
      <c r="B3" s="68" t="s">
        <v>567</v>
      </c>
      <c r="C3" s="68" t="s">
        <v>568</v>
      </c>
      <c r="D3" s="69"/>
    </row>
    <row r="4" spans="1:7">
      <c r="A4" s="70" t="s">
        <v>569</v>
      </c>
      <c r="B4" s="71" t="s">
        <v>570</v>
      </c>
      <c r="C4" s="72"/>
      <c r="E4" s="74"/>
      <c r="G4" s="75"/>
    </row>
    <row r="5" spans="1:7" ht="14.25">
      <c r="A5" s="76" t="s">
        <v>571</v>
      </c>
      <c r="B5" s="77" t="s">
        <v>572</v>
      </c>
      <c r="C5" s="78" t="s">
        <v>573</v>
      </c>
      <c r="D5" s="69"/>
    </row>
    <row r="6" spans="1:7" ht="14.25">
      <c r="A6" s="76" t="s">
        <v>575</v>
      </c>
      <c r="B6" s="77" t="s">
        <v>576</v>
      </c>
      <c r="C6" s="76" t="s">
        <v>573</v>
      </c>
      <c r="D6" s="69"/>
    </row>
    <row r="7" spans="1:7" ht="28.5">
      <c r="A7" s="76" t="s">
        <v>578</v>
      </c>
      <c r="B7" s="79" t="s">
        <v>579</v>
      </c>
      <c r="C7" s="76" t="s">
        <v>573</v>
      </c>
      <c r="D7" s="69"/>
    </row>
    <row r="8" spans="1:7" ht="28.5">
      <c r="A8" s="76" t="s">
        <v>581</v>
      </c>
      <c r="B8" s="79" t="s">
        <v>582</v>
      </c>
      <c r="C8" s="76" t="s">
        <v>573</v>
      </c>
      <c r="D8" s="69"/>
    </row>
    <row r="9" spans="1:7" ht="28.5">
      <c r="A9" s="76" t="s">
        <v>584</v>
      </c>
      <c r="B9" s="79" t="s">
        <v>585</v>
      </c>
      <c r="C9" s="76" t="s">
        <v>586</v>
      </c>
      <c r="D9" s="69"/>
    </row>
    <row r="10" spans="1:7" ht="14.25">
      <c r="A10" s="76" t="s">
        <v>588</v>
      </c>
      <c r="B10" s="77" t="s">
        <v>589</v>
      </c>
      <c r="C10" s="76" t="s">
        <v>586</v>
      </c>
      <c r="D10" s="69"/>
    </row>
    <row r="11" spans="1:7" ht="14.25">
      <c r="A11" s="76" t="s">
        <v>590</v>
      </c>
      <c r="B11" s="77" t="s">
        <v>591</v>
      </c>
      <c r="C11" s="76" t="s">
        <v>586</v>
      </c>
      <c r="D11" s="69"/>
    </row>
    <row r="12" spans="1:7" ht="14.25">
      <c r="A12" s="76" t="s">
        <v>592</v>
      </c>
      <c r="B12" s="77" t="s">
        <v>593</v>
      </c>
      <c r="C12" s="76" t="s">
        <v>586</v>
      </c>
      <c r="D12" s="69"/>
    </row>
    <row r="13" spans="1:7" ht="14.25" customHeight="1">
      <c r="A13" s="80" t="s">
        <v>595</v>
      </c>
      <c r="B13" s="155" t="s">
        <v>596</v>
      </c>
      <c r="C13" s="156"/>
      <c r="D13" s="69"/>
      <c r="E13" s="81"/>
    </row>
    <row r="14" spans="1:7">
      <c r="A14" s="76" t="s">
        <v>597</v>
      </c>
      <c r="B14" s="82" t="s">
        <v>598</v>
      </c>
      <c r="C14" s="76" t="s">
        <v>599</v>
      </c>
      <c r="D14" s="69"/>
      <c r="E14" s="83"/>
    </row>
    <row r="15" spans="1:7" ht="14.25">
      <c r="A15" s="76" t="s">
        <v>601</v>
      </c>
      <c r="B15" s="79" t="s">
        <v>602</v>
      </c>
      <c r="C15" s="76" t="s">
        <v>599</v>
      </c>
      <c r="D15" s="69"/>
    </row>
    <row r="16" spans="1:7" ht="28.5">
      <c r="A16" s="76" t="s">
        <v>603</v>
      </c>
      <c r="B16" s="79" t="s">
        <v>604</v>
      </c>
      <c r="C16" s="76" t="s">
        <v>573</v>
      </c>
      <c r="D16" s="69"/>
      <c r="E16" s="84"/>
    </row>
    <row r="17" spans="1:5" ht="28.5">
      <c r="A17" s="76" t="s">
        <v>606</v>
      </c>
      <c r="B17" s="79" t="s">
        <v>607</v>
      </c>
      <c r="C17" s="76" t="s">
        <v>599</v>
      </c>
      <c r="D17" s="69"/>
      <c r="E17" s="84"/>
    </row>
    <row r="18" spans="1:5" ht="28.5">
      <c r="A18" s="76" t="s">
        <v>609</v>
      </c>
      <c r="B18" s="79" t="s">
        <v>610</v>
      </c>
      <c r="C18" s="76" t="s">
        <v>573</v>
      </c>
      <c r="D18" s="69"/>
      <c r="E18" s="84"/>
    </row>
    <row r="19" spans="1:5" ht="28.5">
      <c r="A19" s="76" t="s">
        <v>612</v>
      </c>
      <c r="B19" s="79" t="s">
        <v>613</v>
      </c>
      <c r="C19" s="76" t="s">
        <v>614</v>
      </c>
      <c r="D19" s="69"/>
      <c r="E19" s="84"/>
    </row>
    <row r="20" spans="1:5" ht="28.5">
      <c r="A20" s="76" t="s">
        <v>616</v>
      </c>
      <c r="B20" s="79" t="s">
        <v>617</v>
      </c>
      <c r="C20" s="76" t="s">
        <v>614</v>
      </c>
      <c r="D20" s="69"/>
    </row>
    <row r="21" spans="1:5" ht="28.5">
      <c r="A21" s="76" t="s">
        <v>619</v>
      </c>
      <c r="B21" s="79" t="s">
        <v>620</v>
      </c>
      <c r="C21" s="76" t="s">
        <v>614</v>
      </c>
      <c r="D21" s="69"/>
      <c r="E21" s="84"/>
    </row>
    <row r="22" spans="1:5" ht="28.5">
      <c r="A22" s="76" t="s">
        <v>622</v>
      </c>
      <c r="B22" s="79" t="s">
        <v>623</v>
      </c>
      <c r="C22" s="76" t="s">
        <v>614</v>
      </c>
      <c r="D22" s="69"/>
      <c r="E22" s="84"/>
    </row>
    <row r="23" spans="1:5" ht="28.5">
      <c r="A23" s="76" t="s">
        <v>625</v>
      </c>
      <c r="B23" s="79" t="s">
        <v>626</v>
      </c>
      <c r="C23" s="76" t="s">
        <v>614</v>
      </c>
      <c r="D23" s="69"/>
    </row>
    <row r="24" spans="1:5" ht="28.5">
      <c r="A24" s="76" t="s">
        <v>628</v>
      </c>
      <c r="B24" s="79" t="s">
        <v>629</v>
      </c>
      <c r="C24" s="76" t="s">
        <v>614</v>
      </c>
      <c r="D24" s="69"/>
    </row>
    <row r="25" spans="1:5" ht="34.35" customHeight="1">
      <c r="A25" s="85" t="s">
        <v>631</v>
      </c>
      <c r="B25" s="77" t="s">
        <v>632</v>
      </c>
      <c r="C25" s="85" t="s">
        <v>599</v>
      </c>
      <c r="D25" s="69"/>
      <c r="E25" s="84"/>
    </row>
    <row r="26" spans="1:5" ht="28.5">
      <c r="A26" s="76" t="s">
        <v>634</v>
      </c>
      <c r="B26" s="79" t="s">
        <v>635</v>
      </c>
      <c r="C26" s="76" t="s">
        <v>599</v>
      </c>
      <c r="D26" s="69"/>
      <c r="E26" s="84"/>
    </row>
    <row r="27" spans="1:5" ht="42.75">
      <c r="A27" s="85" t="s">
        <v>637</v>
      </c>
      <c r="B27" s="79" t="s">
        <v>638</v>
      </c>
      <c r="C27" s="85" t="s">
        <v>573</v>
      </c>
      <c r="D27" s="69"/>
    </row>
    <row r="28" spans="1:5" ht="28.5">
      <c r="A28" s="85" t="s">
        <v>640</v>
      </c>
      <c r="B28" s="79" t="s">
        <v>641</v>
      </c>
      <c r="C28" s="85" t="s">
        <v>573</v>
      </c>
      <c r="D28" s="69"/>
    </row>
    <row r="29" spans="1:5" ht="28.5">
      <c r="A29" s="76" t="s">
        <v>642</v>
      </c>
      <c r="B29" s="79" t="s">
        <v>643</v>
      </c>
      <c r="C29" s="76" t="s">
        <v>586</v>
      </c>
      <c r="D29" s="69"/>
    </row>
    <row r="30" spans="1:5" ht="12.75" customHeight="1">
      <c r="A30" s="80" t="s">
        <v>644</v>
      </c>
      <c r="B30" s="155" t="s">
        <v>645</v>
      </c>
      <c r="C30" s="156"/>
      <c r="D30" s="69"/>
    </row>
    <row r="31" spans="1:5" ht="42.75">
      <c r="A31" s="85" t="s">
        <v>646</v>
      </c>
      <c r="B31" s="79" t="s">
        <v>647</v>
      </c>
      <c r="C31" s="85" t="s">
        <v>614</v>
      </c>
      <c r="D31" s="69" t="s">
        <v>1183</v>
      </c>
      <c r="E31" s="67">
        <f>15.6+113.9</f>
        <v>129.5</v>
      </c>
    </row>
    <row r="32" spans="1:5" ht="57">
      <c r="A32" s="76" t="s">
        <v>648</v>
      </c>
      <c r="B32" s="86" t="s">
        <v>649</v>
      </c>
      <c r="C32" s="76" t="s">
        <v>614</v>
      </c>
      <c r="D32" s="69"/>
    </row>
    <row r="33" spans="1:5" ht="57">
      <c r="A33" s="76" t="s">
        <v>650</v>
      </c>
      <c r="B33" s="86" t="s">
        <v>651</v>
      </c>
      <c r="C33" s="76" t="s">
        <v>614</v>
      </c>
      <c r="D33" s="69" t="s">
        <v>1184</v>
      </c>
      <c r="E33" s="67">
        <f>18.3+203.15</f>
        <v>221.45000000000002</v>
      </c>
    </row>
    <row r="34" spans="1:5" ht="57">
      <c r="A34" s="76" t="s">
        <v>652</v>
      </c>
      <c r="B34" s="86" t="s">
        <v>653</v>
      </c>
      <c r="C34" s="76" t="s">
        <v>614</v>
      </c>
      <c r="D34" s="69" t="s">
        <v>1185</v>
      </c>
      <c r="E34" s="67">
        <f>38.1+94.95</f>
        <v>133.05000000000001</v>
      </c>
    </row>
    <row r="35" spans="1:5" ht="57">
      <c r="A35" s="76" t="s">
        <v>654</v>
      </c>
      <c r="B35" s="86" t="s">
        <v>655</v>
      </c>
      <c r="C35" s="76" t="s">
        <v>614</v>
      </c>
      <c r="D35" s="69"/>
    </row>
    <row r="36" spans="1:5" ht="57">
      <c r="A36" s="85" t="s">
        <v>656</v>
      </c>
      <c r="B36" s="86" t="s">
        <v>657</v>
      </c>
      <c r="C36" s="85" t="s">
        <v>614</v>
      </c>
      <c r="D36" s="69"/>
    </row>
    <row r="37" spans="1:5" ht="57">
      <c r="A37" s="76" t="s">
        <v>658</v>
      </c>
      <c r="B37" s="86" t="s">
        <v>659</v>
      </c>
      <c r="C37" s="76" t="s">
        <v>614</v>
      </c>
      <c r="D37" s="69"/>
    </row>
    <row r="38" spans="1:5" ht="42.75">
      <c r="A38" s="85" t="s">
        <v>660</v>
      </c>
      <c r="B38" s="79" t="s">
        <v>661</v>
      </c>
      <c r="C38" s="85" t="s">
        <v>573</v>
      </c>
      <c r="D38" s="69" t="s">
        <v>1186</v>
      </c>
      <c r="E38" s="67">
        <f>16.39+85.43</f>
        <v>101.82000000000001</v>
      </c>
    </row>
    <row r="39" spans="1:5" ht="28.5">
      <c r="A39" s="85" t="s">
        <v>662</v>
      </c>
      <c r="B39" s="77" t="s">
        <v>663</v>
      </c>
      <c r="C39" s="85" t="s">
        <v>599</v>
      </c>
      <c r="D39" s="69"/>
    </row>
    <row r="40" spans="1:5" ht="28.5">
      <c r="A40" s="76" t="s">
        <v>664</v>
      </c>
      <c r="B40" s="79" t="s">
        <v>665</v>
      </c>
      <c r="C40" s="76" t="s">
        <v>599</v>
      </c>
      <c r="D40" s="69"/>
    </row>
    <row r="41" spans="1:5" ht="45.75" customHeight="1">
      <c r="A41" s="76" t="s">
        <v>666</v>
      </c>
      <c r="B41" s="77" t="s">
        <v>667</v>
      </c>
      <c r="C41" s="76" t="s">
        <v>573</v>
      </c>
      <c r="D41" s="69"/>
    </row>
    <row r="42" spans="1:5" ht="28.5">
      <c r="A42" s="76" t="s">
        <v>668</v>
      </c>
      <c r="B42" s="79" t="s">
        <v>643</v>
      </c>
      <c r="C42" s="76" t="s">
        <v>586</v>
      </c>
      <c r="D42" s="69"/>
    </row>
    <row r="43" spans="1:5" ht="14.25" customHeight="1">
      <c r="A43" s="80" t="s">
        <v>669</v>
      </c>
      <c r="B43" s="155" t="s">
        <v>124</v>
      </c>
      <c r="C43" s="156"/>
      <c r="D43" s="69"/>
    </row>
    <row r="44" spans="1:5" ht="71.25">
      <c r="A44" s="85" t="s">
        <v>670</v>
      </c>
      <c r="B44" s="79" t="s">
        <v>671</v>
      </c>
      <c r="C44" s="85" t="s">
        <v>573</v>
      </c>
      <c r="D44" s="69" t="s">
        <v>1187</v>
      </c>
      <c r="E44" s="67">
        <f>(18+5.5+6.35+2.15)*1.77</f>
        <v>56.64</v>
      </c>
    </row>
    <row r="45" spans="1:5" ht="14.25">
      <c r="A45" s="76" t="s">
        <v>672</v>
      </c>
      <c r="B45" s="77" t="s">
        <v>673</v>
      </c>
      <c r="C45" s="76" t="s">
        <v>674</v>
      </c>
      <c r="D45" s="69"/>
    </row>
    <row r="46" spans="1:5" ht="14.25">
      <c r="A46" s="76" t="s">
        <v>675</v>
      </c>
      <c r="B46" s="77" t="s">
        <v>676</v>
      </c>
      <c r="C46" s="76" t="s">
        <v>674</v>
      </c>
      <c r="D46" s="69"/>
    </row>
    <row r="47" spans="1:5" ht="14.25">
      <c r="A47" s="76" t="s">
        <v>677</v>
      </c>
      <c r="B47" s="77" t="s">
        <v>678</v>
      </c>
      <c r="C47" s="76" t="s">
        <v>674</v>
      </c>
      <c r="D47" s="69"/>
    </row>
    <row r="48" spans="1:5" ht="14.25">
      <c r="A48" s="76" t="s">
        <v>679</v>
      </c>
      <c r="B48" s="79" t="s">
        <v>680</v>
      </c>
      <c r="C48" s="76" t="s">
        <v>674</v>
      </c>
      <c r="D48" s="69"/>
    </row>
    <row r="49" spans="1:5" ht="28.5">
      <c r="A49" s="76" t="s">
        <v>681</v>
      </c>
      <c r="B49" s="79" t="s">
        <v>682</v>
      </c>
      <c r="C49" s="76" t="s">
        <v>674</v>
      </c>
      <c r="D49" s="69"/>
      <c r="E49" s="1"/>
    </row>
    <row r="50" spans="1:5" ht="28.5">
      <c r="A50" s="76" t="s">
        <v>683</v>
      </c>
      <c r="B50" s="79" t="s">
        <v>684</v>
      </c>
      <c r="C50" s="76" t="s">
        <v>674</v>
      </c>
      <c r="D50" s="69"/>
    </row>
    <row r="51" spans="1:5" ht="14.25" customHeight="1">
      <c r="A51" s="80" t="s">
        <v>685</v>
      </c>
      <c r="B51" s="155" t="s">
        <v>686</v>
      </c>
      <c r="C51" s="156"/>
      <c r="D51" s="69"/>
    </row>
    <row r="52" spans="1:5" ht="57">
      <c r="A52" s="76" t="s">
        <v>687</v>
      </c>
      <c r="B52" s="86" t="s">
        <v>688</v>
      </c>
      <c r="C52" s="76" t="s">
        <v>573</v>
      </c>
      <c r="D52" s="69"/>
    </row>
    <row r="53" spans="1:5" ht="42.75">
      <c r="A53" s="76" t="s">
        <v>689</v>
      </c>
      <c r="B53" s="79" t="s">
        <v>690</v>
      </c>
      <c r="C53" s="76" t="s">
        <v>573</v>
      </c>
      <c r="D53" s="69" t="s">
        <v>1188</v>
      </c>
      <c r="E53" s="67">
        <f>879.46</f>
        <v>879.46</v>
      </c>
    </row>
    <row r="54" spans="1:5" ht="57">
      <c r="A54" s="85" t="s">
        <v>691</v>
      </c>
      <c r="B54" s="79" t="s">
        <v>692</v>
      </c>
      <c r="C54" s="85" t="s">
        <v>573</v>
      </c>
      <c r="D54" s="69"/>
    </row>
    <row r="55" spans="1:5" ht="32.25" customHeight="1">
      <c r="A55" s="76" t="s">
        <v>693</v>
      </c>
      <c r="B55" s="79" t="s">
        <v>694</v>
      </c>
      <c r="C55" s="76" t="s">
        <v>573</v>
      </c>
      <c r="D55" s="69"/>
    </row>
    <row r="56" spans="1:5" ht="28.5">
      <c r="A56" s="85" t="s">
        <v>695</v>
      </c>
      <c r="B56" s="79" t="s">
        <v>696</v>
      </c>
      <c r="C56" s="85" t="s">
        <v>573</v>
      </c>
      <c r="D56" s="69"/>
    </row>
    <row r="57" spans="1:5" ht="28.5">
      <c r="A57" s="76" t="s">
        <v>697</v>
      </c>
      <c r="B57" s="79" t="s">
        <v>698</v>
      </c>
      <c r="C57" s="76" t="s">
        <v>573</v>
      </c>
      <c r="D57" s="69"/>
    </row>
    <row r="58" spans="1:5" ht="14.25">
      <c r="A58" s="76" t="s">
        <v>699</v>
      </c>
      <c r="B58" s="79" t="s">
        <v>700</v>
      </c>
      <c r="C58" s="76" t="s">
        <v>573</v>
      </c>
      <c r="D58" s="69"/>
    </row>
    <row r="59" spans="1:5" ht="42.75">
      <c r="A59" s="85" t="s">
        <v>701</v>
      </c>
      <c r="B59" s="79" t="s">
        <v>702</v>
      </c>
      <c r="C59" s="85" t="s">
        <v>573</v>
      </c>
      <c r="D59" s="69"/>
    </row>
    <row r="60" spans="1:5" ht="28.5">
      <c r="A60" s="76" t="s">
        <v>703</v>
      </c>
      <c r="B60" s="79" t="s">
        <v>704</v>
      </c>
      <c r="C60" s="76" t="s">
        <v>573</v>
      </c>
      <c r="D60" s="69"/>
    </row>
    <row r="61" spans="1:5" ht="28.5">
      <c r="A61" s="76" t="s">
        <v>705</v>
      </c>
      <c r="B61" s="79" t="s">
        <v>706</v>
      </c>
      <c r="C61" s="76" t="s">
        <v>573</v>
      </c>
      <c r="D61" s="69"/>
    </row>
    <row r="62" spans="1:5" ht="28.5">
      <c r="A62" s="76" t="s">
        <v>707</v>
      </c>
      <c r="B62" s="79" t="s">
        <v>708</v>
      </c>
      <c r="C62" s="76" t="s">
        <v>573</v>
      </c>
      <c r="D62" s="69"/>
    </row>
    <row r="63" spans="1:5" ht="12.75" customHeight="1">
      <c r="A63" s="80" t="s">
        <v>709</v>
      </c>
      <c r="B63" s="155" t="s">
        <v>165</v>
      </c>
      <c r="C63" s="156"/>
      <c r="D63" s="69"/>
    </row>
    <row r="64" spans="1:5" ht="42.75">
      <c r="A64" s="85" t="s">
        <v>710</v>
      </c>
      <c r="B64" s="79" t="s">
        <v>711</v>
      </c>
      <c r="C64" s="85" t="s">
        <v>573</v>
      </c>
      <c r="D64" s="69"/>
    </row>
    <row r="65" spans="1:5" ht="57">
      <c r="A65" s="76" t="s">
        <v>712</v>
      </c>
      <c r="B65" s="79" t="s">
        <v>713</v>
      </c>
      <c r="C65" s="76" t="s">
        <v>573</v>
      </c>
      <c r="D65" s="69" t="s">
        <v>1189</v>
      </c>
      <c r="E65" s="67">
        <v>244.09</v>
      </c>
    </row>
    <row r="66" spans="1:5" ht="28.5">
      <c r="A66" s="85" t="s">
        <v>714</v>
      </c>
      <c r="B66" s="79" t="s">
        <v>715</v>
      </c>
      <c r="C66" s="85" t="s">
        <v>674</v>
      </c>
      <c r="D66" s="69"/>
    </row>
    <row r="67" spans="1:5" ht="42.75">
      <c r="A67" s="85" t="s">
        <v>716</v>
      </c>
      <c r="B67" s="79" t="s">
        <v>717</v>
      </c>
      <c r="C67" s="85" t="s">
        <v>674</v>
      </c>
      <c r="D67" s="69"/>
    </row>
    <row r="68" spans="1:5" ht="12.75" customHeight="1">
      <c r="A68" s="80" t="s">
        <v>718</v>
      </c>
      <c r="B68" s="155" t="s">
        <v>719</v>
      </c>
      <c r="C68" s="156"/>
      <c r="D68" s="69"/>
    </row>
    <row r="69" spans="1:5" ht="12.75" customHeight="1">
      <c r="A69" s="76" t="s">
        <v>720</v>
      </c>
      <c r="B69" s="87" t="s">
        <v>721</v>
      </c>
      <c r="C69" s="88"/>
      <c r="D69" s="69"/>
    </row>
    <row r="70" spans="1:5" ht="28.5">
      <c r="A70" s="85" t="s">
        <v>722</v>
      </c>
      <c r="B70" s="77" t="s">
        <v>723</v>
      </c>
      <c r="C70" s="85" t="s">
        <v>573</v>
      </c>
      <c r="D70" s="69"/>
    </row>
    <row r="71" spans="1:5" ht="14.25">
      <c r="A71" s="76" t="s">
        <v>724</v>
      </c>
      <c r="B71" s="77" t="s">
        <v>725</v>
      </c>
      <c r="C71" s="76" t="s">
        <v>573</v>
      </c>
      <c r="D71" s="69"/>
    </row>
    <row r="72" spans="1:5" ht="42.75">
      <c r="A72" s="85" t="s">
        <v>726</v>
      </c>
      <c r="B72" s="86" t="s">
        <v>727</v>
      </c>
      <c r="C72" s="85" t="s">
        <v>573</v>
      </c>
      <c r="D72" s="69"/>
    </row>
    <row r="73" spans="1:5" ht="28.5">
      <c r="A73" s="76" t="s">
        <v>728</v>
      </c>
      <c r="B73" s="79" t="s">
        <v>729</v>
      </c>
      <c r="C73" s="76" t="s">
        <v>573</v>
      </c>
      <c r="D73" s="69"/>
    </row>
    <row r="74" spans="1:5" ht="42.75">
      <c r="A74" s="76" t="s">
        <v>730</v>
      </c>
      <c r="B74" s="77" t="s">
        <v>731</v>
      </c>
      <c r="C74" s="76" t="s">
        <v>573</v>
      </c>
      <c r="D74" s="69"/>
    </row>
    <row r="75" spans="1:5" ht="57">
      <c r="A75" s="76" t="s">
        <v>732</v>
      </c>
      <c r="B75" s="86" t="s">
        <v>733</v>
      </c>
      <c r="C75" s="76" t="s">
        <v>573</v>
      </c>
      <c r="D75" s="69"/>
    </row>
    <row r="76" spans="1:5" ht="14.25">
      <c r="A76" s="76" t="s">
        <v>734</v>
      </c>
      <c r="B76" s="77" t="s">
        <v>735</v>
      </c>
      <c r="C76" s="76" t="s">
        <v>599</v>
      </c>
      <c r="D76" s="69"/>
    </row>
    <row r="77" spans="1:5" ht="42.75">
      <c r="A77" s="85" t="s">
        <v>736</v>
      </c>
      <c r="B77" s="86" t="s">
        <v>737</v>
      </c>
      <c r="C77" s="85" t="s">
        <v>573</v>
      </c>
      <c r="D77" s="69"/>
    </row>
    <row r="78" spans="1:5" ht="14.25">
      <c r="A78" s="76" t="s">
        <v>738</v>
      </c>
      <c r="B78" s="77" t="s">
        <v>739</v>
      </c>
      <c r="C78" s="76" t="s">
        <v>599</v>
      </c>
      <c r="D78" s="69"/>
    </row>
    <row r="79" spans="1:5" ht="28.5">
      <c r="A79" s="76" t="s">
        <v>1190</v>
      </c>
      <c r="B79" s="86" t="s">
        <v>741</v>
      </c>
      <c r="C79" s="76" t="s">
        <v>573</v>
      </c>
      <c r="D79" s="69"/>
    </row>
    <row r="80" spans="1:5" ht="12.75" customHeight="1">
      <c r="A80" s="80" t="s">
        <v>742</v>
      </c>
      <c r="B80" s="87" t="s">
        <v>743</v>
      </c>
      <c r="C80" s="89"/>
      <c r="D80" s="69"/>
    </row>
    <row r="81" spans="1:6" ht="28.5">
      <c r="A81" s="76" t="s">
        <v>744</v>
      </c>
      <c r="B81" s="79" t="s">
        <v>745</v>
      </c>
      <c r="C81" s="76" t="s">
        <v>599</v>
      </c>
      <c r="D81" s="69"/>
      <c r="F81" s="1">
        <f>43+7+4+16+12+5+3+12+10+26</f>
        <v>138</v>
      </c>
    </row>
    <row r="82" spans="1:6" ht="28.5">
      <c r="A82" s="76" t="s">
        <v>746</v>
      </c>
      <c r="B82" s="79" t="s">
        <v>747</v>
      </c>
      <c r="C82" s="76" t="s">
        <v>573</v>
      </c>
      <c r="D82" s="69"/>
    </row>
    <row r="83" spans="1:6" ht="42.75">
      <c r="A83" s="85" t="s">
        <v>748</v>
      </c>
      <c r="B83" s="79" t="s">
        <v>749</v>
      </c>
      <c r="C83" s="85" t="s">
        <v>573</v>
      </c>
      <c r="D83" s="69"/>
    </row>
    <row r="84" spans="1:6" ht="71.25">
      <c r="A84" s="85" t="s">
        <v>750</v>
      </c>
      <c r="B84" s="77" t="s">
        <v>751</v>
      </c>
      <c r="C84" s="85" t="s">
        <v>573</v>
      </c>
      <c r="D84" s="69" t="s">
        <v>1191</v>
      </c>
      <c r="E84" s="67">
        <f>36+11+33+14+10+4+132.47</f>
        <v>240.47</v>
      </c>
    </row>
    <row r="85" spans="1:6" ht="42.75">
      <c r="A85" s="76" t="s">
        <v>752</v>
      </c>
      <c r="B85" s="77" t="s">
        <v>753</v>
      </c>
      <c r="C85" s="76" t="s">
        <v>573</v>
      </c>
      <c r="D85" s="69"/>
    </row>
    <row r="86" spans="1:6" ht="28.5">
      <c r="A86" s="76" t="s">
        <v>754</v>
      </c>
      <c r="B86" s="79" t="s">
        <v>755</v>
      </c>
      <c r="C86" s="76" t="s">
        <v>674</v>
      </c>
      <c r="D86" s="69"/>
    </row>
    <row r="87" spans="1:6" ht="12" customHeight="1">
      <c r="A87" s="89"/>
      <c r="B87" s="89"/>
      <c r="C87" s="89"/>
      <c r="D87" s="69"/>
    </row>
    <row r="88" spans="1:6" ht="12.75" customHeight="1">
      <c r="A88" s="80" t="s">
        <v>756</v>
      </c>
      <c r="B88" s="155" t="s">
        <v>757</v>
      </c>
      <c r="C88" s="156"/>
      <c r="D88" s="69"/>
    </row>
    <row r="89" spans="1:6" ht="42.75">
      <c r="A89" s="85" t="s">
        <v>758</v>
      </c>
      <c r="B89" s="77" t="s">
        <v>759</v>
      </c>
      <c r="C89" s="85" t="s">
        <v>586</v>
      </c>
      <c r="D89" s="69" t="s">
        <v>594</v>
      </c>
      <c r="E89" s="67">
        <v>1</v>
      </c>
    </row>
    <row r="90" spans="1:6" ht="28.5">
      <c r="A90" s="76" t="s">
        <v>760</v>
      </c>
      <c r="B90" s="86" t="s">
        <v>761</v>
      </c>
      <c r="C90" s="76" t="s">
        <v>586</v>
      </c>
      <c r="D90" s="69" t="s">
        <v>1174</v>
      </c>
      <c r="E90" s="67">
        <v>2</v>
      </c>
    </row>
    <row r="91" spans="1:6" ht="28.5">
      <c r="A91" s="85" t="s">
        <v>762</v>
      </c>
      <c r="B91" s="79" t="s">
        <v>763</v>
      </c>
      <c r="C91" s="85" t="s">
        <v>586</v>
      </c>
      <c r="D91" s="69" t="s">
        <v>1192</v>
      </c>
      <c r="E91" s="67">
        <v>7</v>
      </c>
    </row>
    <row r="92" spans="1:6" ht="42.75">
      <c r="A92" s="85" t="s">
        <v>764</v>
      </c>
      <c r="B92" s="79" t="s">
        <v>765</v>
      </c>
      <c r="C92" s="85" t="s">
        <v>586</v>
      </c>
      <c r="D92" s="69" t="s">
        <v>1193</v>
      </c>
      <c r="E92" s="67">
        <v>17</v>
      </c>
    </row>
    <row r="93" spans="1:6" ht="42.75">
      <c r="A93" s="85" t="s">
        <v>766</v>
      </c>
      <c r="B93" s="79" t="s">
        <v>767</v>
      </c>
      <c r="C93" s="85" t="s">
        <v>586</v>
      </c>
      <c r="D93" s="69" t="s">
        <v>1194</v>
      </c>
      <c r="E93" s="67">
        <v>15</v>
      </c>
    </row>
    <row r="94" spans="1:6" ht="42.75">
      <c r="A94" s="85" t="s">
        <v>768</v>
      </c>
      <c r="B94" s="79" t="s">
        <v>769</v>
      </c>
      <c r="C94" s="85" t="s">
        <v>586</v>
      </c>
      <c r="D94" s="69" t="s">
        <v>1168</v>
      </c>
      <c r="E94" s="67">
        <v>7</v>
      </c>
    </row>
    <row r="95" spans="1:6" ht="42.75">
      <c r="A95" s="85" t="s">
        <v>770</v>
      </c>
      <c r="B95" s="79" t="s">
        <v>771</v>
      </c>
      <c r="C95" s="85" t="s">
        <v>586</v>
      </c>
      <c r="D95" s="69" t="s">
        <v>1195</v>
      </c>
      <c r="E95" s="67">
        <v>3</v>
      </c>
    </row>
    <row r="96" spans="1:6" ht="42.75">
      <c r="A96" s="85" t="s">
        <v>772</v>
      </c>
      <c r="B96" s="79" t="s">
        <v>773</v>
      </c>
      <c r="C96" s="85" t="s">
        <v>586</v>
      </c>
      <c r="D96" s="69" t="s">
        <v>1169</v>
      </c>
      <c r="E96" s="67">
        <v>4</v>
      </c>
    </row>
    <row r="97" spans="1:5" ht="42.75">
      <c r="A97" s="85" t="s">
        <v>774</v>
      </c>
      <c r="B97" s="79" t="s">
        <v>775</v>
      </c>
      <c r="C97" s="85" t="s">
        <v>586</v>
      </c>
      <c r="D97" s="69" t="s">
        <v>1169</v>
      </c>
      <c r="E97" s="67">
        <v>4</v>
      </c>
    </row>
    <row r="98" spans="1:5" ht="42.75">
      <c r="A98" s="85" t="s">
        <v>776</v>
      </c>
      <c r="B98" s="79" t="s">
        <v>777</v>
      </c>
      <c r="C98" s="85" t="s">
        <v>586</v>
      </c>
      <c r="D98" s="69" t="s">
        <v>1162</v>
      </c>
      <c r="E98" s="67">
        <v>10</v>
      </c>
    </row>
    <row r="99" spans="1:5" ht="42.75">
      <c r="A99" s="90" t="s">
        <v>778</v>
      </c>
      <c r="B99" s="79" t="s">
        <v>779</v>
      </c>
      <c r="C99" s="85" t="s">
        <v>586</v>
      </c>
      <c r="D99" s="69" t="s">
        <v>1164</v>
      </c>
      <c r="E99" s="67">
        <v>5</v>
      </c>
    </row>
    <row r="100" spans="1:5" ht="42.75">
      <c r="A100" s="90" t="s">
        <v>780</v>
      </c>
      <c r="B100" s="79" t="s">
        <v>781</v>
      </c>
      <c r="C100" s="85" t="s">
        <v>586</v>
      </c>
      <c r="D100" s="69" t="s">
        <v>1164</v>
      </c>
      <c r="E100" s="67">
        <v>5</v>
      </c>
    </row>
    <row r="101" spans="1:5" ht="42.75">
      <c r="A101" s="90" t="s">
        <v>782</v>
      </c>
      <c r="B101" s="79" t="s">
        <v>783</v>
      </c>
      <c r="C101" s="85" t="s">
        <v>586</v>
      </c>
      <c r="D101" s="69" t="s">
        <v>1164</v>
      </c>
      <c r="E101" s="67">
        <v>5</v>
      </c>
    </row>
    <row r="102" spans="1:5" ht="45.75" customHeight="1">
      <c r="A102" s="91" t="s">
        <v>784</v>
      </c>
      <c r="B102" s="77" t="s">
        <v>785</v>
      </c>
      <c r="C102" s="76" t="s">
        <v>586</v>
      </c>
      <c r="D102" s="69" t="s">
        <v>594</v>
      </c>
      <c r="E102" s="67">
        <v>1</v>
      </c>
    </row>
    <row r="103" spans="1:5" ht="14.25">
      <c r="A103" s="91" t="s">
        <v>786</v>
      </c>
      <c r="B103" s="79" t="s">
        <v>787</v>
      </c>
      <c r="C103" s="76" t="s">
        <v>586</v>
      </c>
      <c r="D103" s="69" t="s">
        <v>594</v>
      </c>
      <c r="E103" s="67">
        <v>1</v>
      </c>
    </row>
    <row r="104" spans="1:5" ht="42.75">
      <c r="A104" s="91" t="s">
        <v>788</v>
      </c>
      <c r="B104" s="77" t="s">
        <v>789</v>
      </c>
      <c r="C104" s="76" t="s">
        <v>586</v>
      </c>
      <c r="D104" s="69" t="s">
        <v>1169</v>
      </c>
      <c r="E104" s="67">
        <v>4</v>
      </c>
    </row>
    <row r="105" spans="1:5" ht="28.5">
      <c r="A105" s="91" t="s">
        <v>790</v>
      </c>
      <c r="B105" s="79" t="s">
        <v>791</v>
      </c>
      <c r="C105" s="76" t="s">
        <v>586</v>
      </c>
      <c r="D105" s="69" t="s">
        <v>1170</v>
      </c>
      <c r="E105" s="67">
        <v>6</v>
      </c>
    </row>
    <row r="106" spans="1:5" ht="42.75">
      <c r="A106" s="91" t="s">
        <v>792</v>
      </c>
      <c r="B106" s="77" t="s">
        <v>793</v>
      </c>
      <c r="C106" s="76" t="s">
        <v>586</v>
      </c>
      <c r="D106" s="69" t="s">
        <v>1169</v>
      </c>
      <c r="E106" s="67">
        <v>4</v>
      </c>
    </row>
    <row r="107" spans="1:5" ht="42.75">
      <c r="A107" s="90" t="s">
        <v>794</v>
      </c>
      <c r="B107" s="79" t="s">
        <v>795</v>
      </c>
      <c r="C107" s="85" t="s">
        <v>586</v>
      </c>
      <c r="D107" s="69" t="s">
        <v>1196</v>
      </c>
      <c r="E107" s="67">
        <v>20</v>
      </c>
    </row>
    <row r="108" spans="1:5" ht="42.75">
      <c r="A108" s="90" t="s">
        <v>796</v>
      </c>
      <c r="B108" s="79" t="s">
        <v>797</v>
      </c>
      <c r="C108" s="85" t="s">
        <v>586</v>
      </c>
      <c r="D108" s="69" t="s">
        <v>1165</v>
      </c>
      <c r="E108" s="67">
        <v>12</v>
      </c>
    </row>
    <row r="109" spans="1:5" ht="42.75">
      <c r="A109" s="90" t="s">
        <v>798</v>
      </c>
      <c r="B109" s="79" t="s">
        <v>799</v>
      </c>
      <c r="C109" s="85" t="s">
        <v>586</v>
      </c>
      <c r="D109" s="69" t="s">
        <v>1197</v>
      </c>
      <c r="E109" s="67">
        <v>18</v>
      </c>
    </row>
    <row r="110" spans="1:5" ht="32.25" customHeight="1">
      <c r="A110" s="91" t="s">
        <v>800</v>
      </c>
      <c r="B110" s="79" t="s">
        <v>801</v>
      </c>
      <c r="C110" s="76" t="s">
        <v>586</v>
      </c>
      <c r="D110" s="69"/>
    </row>
    <row r="111" spans="1:5" ht="28.5">
      <c r="A111" s="91" t="s">
        <v>802</v>
      </c>
      <c r="B111" s="79" t="s">
        <v>803</v>
      </c>
      <c r="C111" s="76" t="s">
        <v>586</v>
      </c>
      <c r="D111" s="69"/>
    </row>
    <row r="112" spans="1:5" ht="28.5">
      <c r="A112" s="91" t="s">
        <v>804</v>
      </c>
      <c r="B112" s="79" t="s">
        <v>805</v>
      </c>
      <c r="C112" s="76" t="s">
        <v>586</v>
      </c>
      <c r="D112" s="69" t="s">
        <v>1195</v>
      </c>
      <c r="E112" s="67">
        <v>3</v>
      </c>
    </row>
    <row r="113" spans="1:5" ht="42.75">
      <c r="A113" s="90" t="s">
        <v>806</v>
      </c>
      <c r="B113" s="79" t="s">
        <v>807</v>
      </c>
      <c r="C113" s="85" t="s">
        <v>586</v>
      </c>
      <c r="D113" s="69" t="s">
        <v>594</v>
      </c>
      <c r="E113" s="67">
        <v>1</v>
      </c>
    </row>
    <row r="114" spans="1:5" ht="28.5">
      <c r="A114" s="91" t="s">
        <v>808</v>
      </c>
      <c r="B114" s="79" t="s">
        <v>809</v>
      </c>
      <c r="C114" s="76" t="s">
        <v>586</v>
      </c>
      <c r="D114" s="69"/>
    </row>
    <row r="115" spans="1:5" ht="28.5">
      <c r="A115" s="91" t="s">
        <v>810</v>
      </c>
      <c r="B115" s="79" t="s">
        <v>811</v>
      </c>
      <c r="C115" s="76" t="s">
        <v>586</v>
      </c>
      <c r="D115" s="69" t="s">
        <v>1195</v>
      </c>
      <c r="E115" s="67">
        <v>3</v>
      </c>
    </row>
    <row r="116" spans="1:5" ht="42.75">
      <c r="A116" s="90" t="s">
        <v>812</v>
      </c>
      <c r="B116" s="79" t="s">
        <v>813</v>
      </c>
      <c r="C116" s="85" t="s">
        <v>586</v>
      </c>
      <c r="D116" s="69"/>
    </row>
    <row r="117" spans="1:5" ht="42.75">
      <c r="A117" s="90" t="s">
        <v>814</v>
      </c>
      <c r="B117" s="79" t="s">
        <v>815</v>
      </c>
      <c r="C117" s="85" t="s">
        <v>674</v>
      </c>
      <c r="D117" s="69" t="s">
        <v>1198</v>
      </c>
      <c r="E117" s="67">
        <f>28.67-19</f>
        <v>9.6700000000000017</v>
      </c>
    </row>
    <row r="118" spans="1:5" ht="45" customHeight="1">
      <c r="A118" s="90" t="s">
        <v>816</v>
      </c>
      <c r="B118" s="79" t="s">
        <v>817</v>
      </c>
      <c r="C118" s="85" t="s">
        <v>674</v>
      </c>
      <c r="D118" s="69" t="s">
        <v>1199</v>
      </c>
      <c r="E118" s="67">
        <f>35.71-25</f>
        <v>10.71</v>
      </c>
    </row>
    <row r="119" spans="1:5" ht="44.25" customHeight="1">
      <c r="A119" s="90" t="s">
        <v>818</v>
      </c>
      <c r="B119" s="79" t="s">
        <v>819</v>
      </c>
      <c r="C119" s="85" t="s">
        <v>674</v>
      </c>
      <c r="D119" s="69" t="s">
        <v>1200</v>
      </c>
      <c r="E119" s="67">
        <f>28.66-14</f>
        <v>14.66</v>
      </c>
    </row>
    <row r="120" spans="1:5" ht="42.75">
      <c r="A120" s="90" t="s">
        <v>820</v>
      </c>
      <c r="B120" s="79" t="s">
        <v>821</v>
      </c>
      <c r="C120" s="85" t="s">
        <v>674</v>
      </c>
      <c r="D120" s="69" t="s">
        <v>1201</v>
      </c>
      <c r="E120" s="67">
        <f>61.87-50</f>
        <v>11.869999999999997</v>
      </c>
    </row>
    <row r="121" spans="1:5" ht="33" customHeight="1">
      <c r="A121" s="91" t="s">
        <v>822</v>
      </c>
      <c r="B121" s="79" t="s">
        <v>823</v>
      </c>
      <c r="C121" s="76" t="s">
        <v>674</v>
      </c>
      <c r="D121" s="69" t="s">
        <v>1202</v>
      </c>
      <c r="E121" s="67">
        <v>135</v>
      </c>
    </row>
    <row r="122" spans="1:5" ht="28.5">
      <c r="A122" s="91" t="s">
        <v>824</v>
      </c>
      <c r="B122" s="79" t="s">
        <v>825</v>
      </c>
      <c r="C122" s="76" t="s">
        <v>674</v>
      </c>
      <c r="D122" s="69" t="s">
        <v>1203</v>
      </c>
      <c r="E122" s="67">
        <v>36.85</v>
      </c>
    </row>
    <row r="123" spans="1:5" ht="56.25" customHeight="1">
      <c r="A123" s="91" t="s">
        <v>826</v>
      </c>
      <c r="B123" s="92" t="s">
        <v>827</v>
      </c>
      <c r="C123" s="76" t="s">
        <v>586</v>
      </c>
      <c r="D123" s="69" t="s">
        <v>1204</v>
      </c>
      <c r="E123" s="67">
        <v>5</v>
      </c>
    </row>
    <row r="124" spans="1:5" ht="28.5">
      <c r="A124" s="91" t="s">
        <v>828</v>
      </c>
      <c r="B124" s="79" t="s">
        <v>829</v>
      </c>
      <c r="C124" s="76" t="s">
        <v>586</v>
      </c>
      <c r="D124" s="69">
        <v>5</v>
      </c>
      <c r="E124" s="67">
        <v>5</v>
      </c>
    </row>
    <row r="125" spans="1:5" ht="28.5">
      <c r="A125" s="91" t="s">
        <v>830</v>
      </c>
      <c r="B125" s="79" t="s">
        <v>831</v>
      </c>
      <c r="C125" s="76" t="s">
        <v>586</v>
      </c>
      <c r="D125" s="69">
        <v>7</v>
      </c>
      <c r="E125" s="67">
        <v>7</v>
      </c>
    </row>
    <row r="126" spans="1:5" ht="28.5">
      <c r="A126" s="91" t="s">
        <v>832</v>
      </c>
      <c r="B126" s="79" t="s">
        <v>833</v>
      </c>
      <c r="C126" s="76" t="s">
        <v>586</v>
      </c>
      <c r="D126" s="69">
        <v>3</v>
      </c>
      <c r="E126" s="67">
        <v>3</v>
      </c>
    </row>
    <row r="127" spans="1:5" ht="28.5">
      <c r="A127" s="91" t="s">
        <v>834</v>
      </c>
      <c r="B127" s="79" t="s">
        <v>835</v>
      </c>
      <c r="C127" s="76" t="s">
        <v>586</v>
      </c>
      <c r="D127" s="69">
        <v>58</v>
      </c>
      <c r="E127" s="67">
        <v>58</v>
      </c>
    </row>
    <row r="128" spans="1:5" ht="28.5">
      <c r="A128" s="91" t="s">
        <v>836</v>
      </c>
      <c r="B128" s="79" t="s">
        <v>837</v>
      </c>
      <c r="C128" s="76" t="s">
        <v>586</v>
      </c>
      <c r="D128" s="69" t="s">
        <v>1205</v>
      </c>
      <c r="E128" s="67">
        <v>13</v>
      </c>
    </row>
    <row r="129" spans="1:5" ht="42.75">
      <c r="A129" s="90" t="s">
        <v>838</v>
      </c>
      <c r="B129" s="92" t="s">
        <v>839</v>
      </c>
      <c r="C129" s="85" t="s">
        <v>586</v>
      </c>
      <c r="D129" s="69" t="s">
        <v>1206</v>
      </c>
      <c r="E129" s="67">
        <v>34</v>
      </c>
    </row>
    <row r="130" spans="1:5" ht="28.5">
      <c r="A130" s="90" t="s">
        <v>840</v>
      </c>
      <c r="B130" s="79" t="s">
        <v>841</v>
      </c>
      <c r="C130" s="85" t="s">
        <v>586</v>
      </c>
      <c r="D130" s="69" t="s">
        <v>1169</v>
      </c>
      <c r="E130" s="67">
        <v>4</v>
      </c>
    </row>
    <row r="131" spans="1:5" ht="28.5">
      <c r="A131" s="91" t="s">
        <v>842</v>
      </c>
      <c r="B131" s="79" t="s">
        <v>843</v>
      </c>
      <c r="C131" s="76" t="s">
        <v>586</v>
      </c>
      <c r="D131" s="69" t="s">
        <v>1206</v>
      </c>
      <c r="E131" s="67">
        <v>34</v>
      </c>
    </row>
    <row r="132" spans="1:5" ht="28.5">
      <c r="A132" s="91" t="s">
        <v>844</v>
      </c>
      <c r="B132" s="79" t="s">
        <v>845</v>
      </c>
      <c r="C132" s="76" t="s">
        <v>586</v>
      </c>
      <c r="D132" s="69" t="s">
        <v>1164</v>
      </c>
      <c r="E132" s="67">
        <v>5</v>
      </c>
    </row>
    <row r="133" spans="1:5" ht="42.75">
      <c r="A133" s="90" t="s">
        <v>846</v>
      </c>
      <c r="B133" s="92" t="s">
        <v>847</v>
      </c>
      <c r="C133" s="85" t="s">
        <v>586</v>
      </c>
      <c r="D133" s="69" t="s">
        <v>1207</v>
      </c>
      <c r="E133" s="67">
        <v>9</v>
      </c>
    </row>
    <row r="134" spans="1:5" ht="42.75">
      <c r="A134" s="90" t="s">
        <v>848</v>
      </c>
      <c r="B134" s="79" t="s">
        <v>849</v>
      </c>
      <c r="C134" s="85" t="s">
        <v>586</v>
      </c>
      <c r="D134" s="69"/>
    </row>
    <row r="135" spans="1:5" ht="57">
      <c r="A135" s="91" t="s">
        <v>850</v>
      </c>
      <c r="B135" s="79" t="s">
        <v>851</v>
      </c>
      <c r="C135" s="76" t="s">
        <v>586</v>
      </c>
      <c r="D135" s="69"/>
    </row>
    <row r="136" spans="1:5" ht="14.25">
      <c r="A136" s="91" t="s">
        <v>852</v>
      </c>
      <c r="B136" s="79" t="s">
        <v>853</v>
      </c>
      <c r="C136" s="76" t="s">
        <v>586</v>
      </c>
      <c r="D136" s="69"/>
    </row>
    <row r="137" spans="1:5" ht="28.5">
      <c r="A137" s="91" t="s">
        <v>854</v>
      </c>
      <c r="B137" s="79" t="s">
        <v>855</v>
      </c>
      <c r="C137" s="76" t="s">
        <v>586</v>
      </c>
      <c r="D137" s="69"/>
    </row>
    <row r="138" spans="1:5" ht="28.5">
      <c r="A138" s="91" t="s">
        <v>856</v>
      </c>
      <c r="B138" s="92" t="s">
        <v>857</v>
      </c>
      <c r="C138" s="76" t="s">
        <v>586</v>
      </c>
      <c r="D138" s="69"/>
    </row>
    <row r="139" spans="1:5" ht="28.5">
      <c r="A139" s="91" t="s">
        <v>858</v>
      </c>
      <c r="B139" s="79" t="s">
        <v>859</v>
      </c>
      <c r="C139" s="76" t="s">
        <v>586</v>
      </c>
      <c r="D139" s="69"/>
    </row>
    <row r="140" spans="1:5" ht="14.25">
      <c r="A140" s="91" t="s">
        <v>860</v>
      </c>
      <c r="B140" s="79" t="s">
        <v>861</v>
      </c>
      <c r="C140" s="76" t="s">
        <v>586</v>
      </c>
      <c r="D140" s="69"/>
    </row>
    <row r="141" spans="1:5" ht="42.75">
      <c r="A141" s="90" t="s">
        <v>862</v>
      </c>
      <c r="B141" s="79" t="s">
        <v>863</v>
      </c>
      <c r="C141" s="85" t="s">
        <v>586</v>
      </c>
      <c r="D141" s="69"/>
    </row>
    <row r="142" spans="1:5" ht="14.25">
      <c r="A142" s="91" t="s">
        <v>864</v>
      </c>
      <c r="B142" s="79" t="s">
        <v>865</v>
      </c>
      <c r="C142" s="76" t="s">
        <v>573</v>
      </c>
      <c r="D142" s="69"/>
    </row>
    <row r="143" spans="1:5" ht="42.75">
      <c r="A143" s="90" t="s">
        <v>866</v>
      </c>
      <c r="B143" s="79" t="s">
        <v>867</v>
      </c>
      <c r="C143" s="85" t="s">
        <v>586</v>
      </c>
      <c r="D143" s="69"/>
    </row>
    <row r="144" spans="1:5" ht="28.5">
      <c r="A144" s="90" t="s">
        <v>868</v>
      </c>
      <c r="B144" s="79" t="s">
        <v>869</v>
      </c>
      <c r="C144" s="85" t="s">
        <v>586</v>
      </c>
      <c r="D144" s="69"/>
    </row>
    <row r="145" spans="1:5" ht="28.5">
      <c r="A145" s="76" t="s">
        <v>870</v>
      </c>
      <c r="B145" s="79" t="s">
        <v>871</v>
      </c>
      <c r="C145" s="76" t="s">
        <v>586</v>
      </c>
      <c r="D145" s="69"/>
    </row>
    <row r="146" spans="1:5" ht="28.5">
      <c r="A146" s="76" t="s">
        <v>872</v>
      </c>
      <c r="B146" s="79" t="s">
        <v>873</v>
      </c>
      <c r="C146" s="76" t="s">
        <v>586</v>
      </c>
      <c r="D146" s="69"/>
    </row>
    <row r="147" spans="1:5" ht="28.5">
      <c r="A147" s="85" t="s">
        <v>874</v>
      </c>
      <c r="B147" s="77" t="s">
        <v>875</v>
      </c>
      <c r="C147" s="85" t="s">
        <v>586</v>
      </c>
      <c r="D147" s="69"/>
    </row>
    <row r="148" spans="1:5" ht="14.25">
      <c r="A148" s="76" t="s">
        <v>876</v>
      </c>
      <c r="B148" s="79" t="s">
        <v>877</v>
      </c>
      <c r="C148" s="76" t="s">
        <v>586</v>
      </c>
      <c r="D148" s="69"/>
    </row>
    <row r="149" spans="1:5" ht="25.5" customHeight="1">
      <c r="A149" s="76" t="s">
        <v>878</v>
      </c>
      <c r="B149" s="79" t="s">
        <v>879</v>
      </c>
      <c r="C149" s="76" t="s">
        <v>586</v>
      </c>
      <c r="D149" s="69"/>
    </row>
    <row r="150" spans="1:5" ht="42.75">
      <c r="A150" s="85" t="s">
        <v>880</v>
      </c>
      <c r="B150" s="79" t="s">
        <v>881</v>
      </c>
      <c r="C150" s="85" t="s">
        <v>586</v>
      </c>
      <c r="D150" s="69" t="s">
        <v>1195</v>
      </c>
      <c r="E150" s="67">
        <v>3</v>
      </c>
    </row>
    <row r="151" spans="1:5" ht="42.75">
      <c r="A151" s="85" t="s">
        <v>882</v>
      </c>
      <c r="B151" s="79" t="s">
        <v>883</v>
      </c>
      <c r="C151" s="85" t="s">
        <v>586</v>
      </c>
      <c r="D151" s="69"/>
    </row>
    <row r="152" spans="1:5" ht="28.5">
      <c r="A152" s="85" t="s">
        <v>884</v>
      </c>
      <c r="B152" s="86" t="s">
        <v>885</v>
      </c>
      <c r="C152" s="85" t="s">
        <v>586</v>
      </c>
      <c r="D152" s="69"/>
    </row>
    <row r="153" spans="1:5" ht="28.5">
      <c r="A153" s="85" t="s">
        <v>886</v>
      </c>
      <c r="B153" s="92" t="s">
        <v>887</v>
      </c>
      <c r="C153" s="85" t="s">
        <v>586</v>
      </c>
      <c r="D153" s="69"/>
    </row>
    <row r="154" spans="1:5" ht="28.5">
      <c r="A154" s="76" t="s">
        <v>888</v>
      </c>
      <c r="B154" s="92" t="s">
        <v>889</v>
      </c>
      <c r="C154" s="76" t="s">
        <v>586</v>
      </c>
      <c r="D154" s="69"/>
    </row>
    <row r="155" spans="1:5" ht="14.25">
      <c r="A155" s="76" t="s">
        <v>890</v>
      </c>
      <c r="B155" s="77" t="s">
        <v>891</v>
      </c>
      <c r="C155" s="76" t="s">
        <v>586</v>
      </c>
      <c r="D155" s="69"/>
    </row>
    <row r="156" spans="1:5" ht="69" customHeight="1">
      <c r="A156" s="85" t="s">
        <v>892</v>
      </c>
      <c r="B156" s="79" t="s">
        <v>893</v>
      </c>
      <c r="C156" s="85" t="s">
        <v>586</v>
      </c>
      <c r="D156" s="69"/>
    </row>
    <row r="157" spans="1:5" ht="28.5">
      <c r="A157" s="85" t="s">
        <v>894</v>
      </c>
      <c r="B157" s="77" t="s">
        <v>895</v>
      </c>
      <c r="C157" s="85" t="s">
        <v>674</v>
      </c>
      <c r="D157" s="69"/>
    </row>
    <row r="158" spans="1:5" ht="12.75" customHeight="1">
      <c r="A158" s="80" t="s">
        <v>896</v>
      </c>
      <c r="B158" s="155" t="s">
        <v>897</v>
      </c>
      <c r="C158" s="156"/>
      <c r="D158" s="69"/>
    </row>
    <row r="159" spans="1:5" ht="14.25">
      <c r="A159" s="76" t="s">
        <v>898</v>
      </c>
      <c r="B159" s="77" t="s">
        <v>899</v>
      </c>
      <c r="C159" s="76" t="s">
        <v>586</v>
      </c>
      <c r="D159" s="69"/>
    </row>
    <row r="160" spans="1:5" ht="28.5">
      <c r="A160" s="76" t="s">
        <v>900</v>
      </c>
      <c r="B160" s="79" t="s">
        <v>901</v>
      </c>
      <c r="C160" s="76" t="s">
        <v>586</v>
      </c>
      <c r="D160" s="69"/>
    </row>
    <row r="161" spans="1:4" ht="42.75">
      <c r="A161" s="85" t="s">
        <v>902</v>
      </c>
      <c r="B161" s="79" t="s">
        <v>903</v>
      </c>
      <c r="C161" s="85" t="s">
        <v>586</v>
      </c>
      <c r="D161" s="69"/>
    </row>
    <row r="162" spans="1:4" ht="42.75">
      <c r="A162" s="85" t="s">
        <v>904</v>
      </c>
      <c r="B162" s="79" t="s">
        <v>905</v>
      </c>
      <c r="C162" s="85" t="s">
        <v>586</v>
      </c>
      <c r="D162" s="69"/>
    </row>
    <row r="163" spans="1:4" ht="42.75">
      <c r="A163" s="85" t="s">
        <v>906</v>
      </c>
      <c r="B163" s="79" t="s">
        <v>907</v>
      </c>
      <c r="C163" s="85" t="s">
        <v>674</v>
      </c>
      <c r="D163" s="69"/>
    </row>
    <row r="164" spans="1:4" ht="42.75">
      <c r="A164" s="85" t="s">
        <v>908</v>
      </c>
      <c r="B164" s="79" t="s">
        <v>909</v>
      </c>
      <c r="C164" s="85" t="s">
        <v>674</v>
      </c>
      <c r="D164" s="69"/>
    </row>
    <row r="165" spans="1:4" ht="28.5">
      <c r="A165" s="76" t="s">
        <v>910</v>
      </c>
      <c r="B165" s="79" t="s">
        <v>911</v>
      </c>
      <c r="C165" s="76" t="s">
        <v>674</v>
      </c>
      <c r="D165" s="69"/>
    </row>
    <row r="166" spans="1:4" ht="42.75">
      <c r="A166" s="85" t="s">
        <v>912</v>
      </c>
      <c r="B166" s="79" t="s">
        <v>913</v>
      </c>
      <c r="C166" s="85" t="s">
        <v>674</v>
      </c>
      <c r="D166" s="69"/>
    </row>
    <row r="167" spans="1:4" ht="42.75">
      <c r="A167" s="85" t="s">
        <v>914</v>
      </c>
      <c r="B167" s="79" t="s">
        <v>915</v>
      </c>
      <c r="C167" s="85" t="s">
        <v>674</v>
      </c>
      <c r="D167" s="69"/>
    </row>
    <row r="168" spans="1:4" ht="28.5">
      <c r="A168" s="76" t="s">
        <v>916</v>
      </c>
      <c r="B168" s="79" t="s">
        <v>917</v>
      </c>
      <c r="C168" s="76" t="s">
        <v>674</v>
      </c>
      <c r="D168" s="69"/>
    </row>
    <row r="169" spans="1:4" ht="28.5">
      <c r="A169" s="76" t="s">
        <v>918</v>
      </c>
      <c r="B169" s="79" t="s">
        <v>919</v>
      </c>
      <c r="C169" s="76" t="s">
        <v>586</v>
      </c>
      <c r="D169" s="69"/>
    </row>
    <row r="170" spans="1:4" ht="42.75">
      <c r="A170" s="85" t="s">
        <v>920</v>
      </c>
      <c r="B170" s="79" t="s">
        <v>921</v>
      </c>
      <c r="C170" s="85" t="s">
        <v>586</v>
      </c>
      <c r="D170" s="69"/>
    </row>
    <row r="171" spans="1:4" ht="42.75">
      <c r="A171" s="85" t="s">
        <v>922</v>
      </c>
      <c r="B171" s="79" t="s">
        <v>923</v>
      </c>
      <c r="C171" s="85" t="s">
        <v>586</v>
      </c>
      <c r="D171" s="69"/>
    </row>
    <row r="172" spans="1:4" ht="14.25">
      <c r="A172" s="76" t="s">
        <v>924</v>
      </c>
      <c r="B172" s="79" t="s">
        <v>925</v>
      </c>
      <c r="C172" s="76" t="s">
        <v>586</v>
      </c>
      <c r="D172" s="69"/>
    </row>
    <row r="173" spans="1:4" ht="28.5">
      <c r="A173" s="76" t="s">
        <v>926</v>
      </c>
      <c r="B173" s="79" t="s">
        <v>927</v>
      </c>
      <c r="C173" s="76" t="s">
        <v>586</v>
      </c>
      <c r="D173" s="69"/>
    </row>
    <row r="174" spans="1:4" ht="14.25">
      <c r="A174" s="76" t="s">
        <v>928</v>
      </c>
      <c r="B174" s="79" t="s">
        <v>929</v>
      </c>
      <c r="C174" s="76" t="s">
        <v>586</v>
      </c>
      <c r="D174" s="69"/>
    </row>
    <row r="175" spans="1:4" ht="28.5">
      <c r="A175" s="85" t="s">
        <v>930</v>
      </c>
      <c r="B175" s="77" t="s">
        <v>931</v>
      </c>
      <c r="C175" s="85" t="s">
        <v>586</v>
      </c>
      <c r="D175" s="69"/>
    </row>
    <row r="176" spans="1:4" ht="28.5">
      <c r="A176" s="85" t="s">
        <v>932</v>
      </c>
      <c r="B176" s="77" t="s">
        <v>933</v>
      </c>
      <c r="C176" s="85" t="s">
        <v>586</v>
      </c>
      <c r="D176" s="69"/>
    </row>
    <row r="177" spans="1:4" ht="28.5">
      <c r="A177" s="90" t="s">
        <v>934</v>
      </c>
      <c r="B177" s="77" t="s">
        <v>935</v>
      </c>
      <c r="C177" s="85" t="s">
        <v>586</v>
      </c>
      <c r="D177" s="69"/>
    </row>
    <row r="178" spans="1:4" ht="28.5">
      <c r="A178" s="91" t="s">
        <v>936</v>
      </c>
      <c r="B178" s="79" t="s">
        <v>937</v>
      </c>
      <c r="C178" s="76" t="s">
        <v>586</v>
      </c>
      <c r="D178" s="69"/>
    </row>
    <row r="179" spans="1:4" ht="14.25">
      <c r="A179" s="91" t="s">
        <v>938</v>
      </c>
      <c r="B179" s="77" t="s">
        <v>939</v>
      </c>
      <c r="C179" s="76" t="s">
        <v>586</v>
      </c>
      <c r="D179" s="69"/>
    </row>
    <row r="180" spans="1:4" ht="14.25">
      <c r="A180" s="91" t="s">
        <v>940</v>
      </c>
      <c r="B180" s="77" t="s">
        <v>941</v>
      </c>
      <c r="C180" s="76" t="s">
        <v>586</v>
      </c>
      <c r="D180" s="69"/>
    </row>
    <row r="181" spans="1:4" ht="28.5">
      <c r="A181" s="91" t="s">
        <v>942</v>
      </c>
      <c r="B181" s="79" t="s">
        <v>943</v>
      </c>
      <c r="C181" s="76" t="s">
        <v>586</v>
      </c>
      <c r="D181" s="69"/>
    </row>
    <row r="182" spans="1:4" ht="14.25">
      <c r="A182" s="91" t="s">
        <v>944</v>
      </c>
      <c r="B182" s="77" t="s">
        <v>945</v>
      </c>
      <c r="C182" s="76" t="s">
        <v>586</v>
      </c>
      <c r="D182" s="69"/>
    </row>
    <row r="183" spans="1:4" ht="28.5">
      <c r="A183" s="91" t="s">
        <v>946</v>
      </c>
      <c r="B183" s="79" t="s">
        <v>947</v>
      </c>
      <c r="C183" s="76" t="s">
        <v>586</v>
      </c>
      <c r="D183" s="69"/>
    </row>
    <row r="184" spans="1:4" ht="28.5">
      <c r="A184" s="91" t="s">
        <v>948</v>
      </c>
      <c r="B184" s="79" t="s">
        <v>949</v>
      </c>
      <c r="C184" s="76" t="s">
        <v>586</v>
      </c>
      <c r="D184" s="69"/>
    </row>
    <row r="185" spans="1:4" ht="28.5">
      <c r="A185" s="91" t="s">
        <v>950</v>
      </c>
      <c r="B185" s="79" t="s">
        <v>951</v>
      </c>
      <c r="C185" s="76" t="s">
        <v>586</v>
      </c>
      <c r="D185" s="69"/>
    </row>
    <row r="186" spans="1:4" ht="14.25">
      <c r="A186" s="91" t="s">
        <v>952</v>
      </c>
      <c r="B186" s="79" t="s">
        <v>953</v>
      </c>
      <c r="C186" s="76" t="s">
        <v>586</v>
      </c>
      <c r="D186" s="69"/>
    </row>
    <row r="187" spans="1:4" ht="28.5">
      <c r="A187" s="91" t="s">
        <v>954</v>
      </c>
      <c r="B187" s="79" t="s">
        <v>955</v>
      </c>
      <c r="C187" s="76" t="s">
        <v>674</v>
      </c>
      <c r="D187" s="69"/>
    </row>
    <row r="188" spans="1:4" ht="14.25">
      <c r="A188" s="91" t="s">
        <v>956</v>
      </c>
      <c r="B188" s="79" t="s">
        <v>957</v>
      </c>
      <c r="C188" s="76" t="s">
        <v>674</v>
      </c>
      <c r="D188" s="69"/>
    </row>
    <row r="189" spans="1:4" ht="28.5">
      <c r="A189" s="91" t="s">
        <v>958</v>
      </c>
      <c r="B189" s="79" t="s">
        <v>959</v>
      </c>
      <c r="C189" s="76" t="s">
        <v>674</v>
      </c>
      <c r="D189" s="69"/>
    </row>
    <row r="190" spans="1:4" ht="14.25">
      <c r="A190" s="91" t="s">
        <v>960</v>
      </c>
      <c r="B190" s="77" t="s">
        <v>961</v>
      </c>
      <c r="C190" s="76" t="s">
        <v>674</v>
      </c>
      <c r="D190" s="69"/>
    </row>
    <row r="191" spans="1:4" ht="42.75">
      <c r="A191" s="90" t="s">
        <v>962</v>
      </c>
      <c r="B191" s="79" t="s">
        <v>963</v>
      </c>
      <c r="C191" s="85" t="s">
        <v>674</v>
      </c>
      <c r="D191" s="69"/>
    </row>
    <row r="192" spans="1:4" ht="42.75">
      <c r="A192" s="90" t="s">
        <v>964</v>
      </c>
      <c r="B192" s="79" t="s">
        <v>965</v>
      </c>
      <c r="C192" s="85" t="s">
        <v>674</v>
      </c>
      <c r="D192" s="69"/>
    </row>
    <row r="193" spans="1:4" ht="12.75" customHeight="1">
      <c r="A193" s="89"/>
      <c r="B193" s="87" t="s">
        <v>966</v>
      </c>
      <c r="C193" s="89"/>
      <c r="D193" s="69"/>
    </row>
    <row r="194" spans="1:4" ht="14.25">
      <c r="A194" s="91" t="s">
        <v>967</v>
      </c>
      <c r="B194" s="77" t="s">
        <v>968</v>
      </c>
      <c r="C194" s="76" t="s">
        <v>586</v>
      </c>
      <c r="D194" s="69"/>
    </row>
    <row r="195" spans="1:4" ht="14.25">
      <c r="A195" s="91" t="s">
        <v>969</v>
      </c>
      <c r="B195" s="77" t="s">
        <v>970</v>
      </c>
      <c r="C195" s="76" t="s">
        <v>586</v>
      </c>
      <c r="D195" s="69"/>
    </row>
    <row r="196" spans="1:4" ht="14.25">
      <c r="A196" s="91" t="s">
        <v>971</v>
      </c>
      <c r="B196" s="77" t="s">
        <v>972</v>
      </c>
      <c r="C196" s="76" t="s">
        <v>586</v>
      </c>
      <c r="D196" s="69"/>
    </row>
    <row r="197" spans="1:4" ht="14.25">
      <c r="A197" s="91" t="s">
        <v>973</v>
      </c>
      <c r="B197" s="77" t="s">
        <v>974</v>
      </c>
      <c r="C197" s="76" t="s">
        <v>586</v>
      </c>
      <c r="D197" s="69"/>
    </row>
    <row r="198" spans="1:4" ht="14.25">
      <c r="A198" s="91" t="s">
        <v>975</v>
      </c>
      <c r="B198" s="77" t="s">
        <v>976</v>
      </c>
      <c r="C198" s="76" t="s">
        <v>586</v>
      </c>
      <c r="D198" s="69"/>
    </row>
    <row r="199" spans="1:4" ht="14.25">
      <c r="A199" s="91" t="s">
        <v>977</v>
      </c>
      <c r="B199" s="77" t="s">
        <v>978</v>
      </c>
      <c r="C199" s="76" t="s">
        <v>674</v>
      </c>
      <c r="D199" s="69"/>
    </row>
    <row r="200" spans="1:4" ht="28.5">
      <c r="A200" s="91" t="s">
        <v>979</v>
      </c>
      <c r="B200" s="79" t="s">
        <v>980</v>
      </c>
      <c r="C200" s="76" t="s">
        <v>674</v>
      </c>
      <c r="D200" s="69"/>
    </row>
    <row r="201" spans="1:4" ht="14.25">
      <c r="A201" s="91" t="s">
        <v>981</v>
      </c>
      <c r="B201" s="77" t="s">
        <v>982</v>
      </c>
      <c r="C201" s="76" t="s">
        <v>586</v>
      </c>
      <c r="D201" s="69"/>
    </row>
    <row r="202" spans="1:4" ht="14.25">
      <c r="A202" s="91" t="s">
        <v>983</v>
      </c>
      <c r="B202" s="77" t="s">
        <v>984</v>
      </c>
      <c r="C202" s="76" t="s">
        <v>674</v>
      </c>
      <c r="D202" s="69"/>
    </row>
    <row r="203" spans="1:4" ht="14.25">
      <c r="A203" s="91" t="s">
        <v>985</v>
      </c>
      <c r="B203" s="77" t="s">
        <v>986</v>
      </c>
      <c r="C203" s="76" t="s">
        <v>586</v>
      </c>
      <c r="D203" s="69"/>
    </row>
    <row r="204" spans="1:4" ht="14.25">
      <c r="A204" s="91" t="s">
        <v>987</v>
      </c>
      <c r="B204" s="77" t="s">
        <v>988</v>
      </c>
      <c r="C204" s="76" t="s">
        <v>586</v>
      </c>
      <c r="D204" s="69"/>
    </row>
    <row r="205" spans="1:4" ht="14.25">
      <c r="A205" s="91" t="s">
        <v>989</v>
      </c>
      <c r="B205" s="77" t="s">
        <v>990</v>
      </c>
      <c r="C205" s="76" t="s">
        <v>674</v>
      </c>
      <c r="D205" s="69"/>
    </row>
    <row r="206" spans="1:4" ht="14.25">
      <c r="A206" s="91" t="s">
        <v>991</v>
      </c>
      <c r="B206" s="77" t="s">
        <v>992</v>
      </c>
      <c r="C206" s="76" t="s">
        <v>674</v>
      </c>
      <c r="D206" s="69"/>
    </row>
    <row r="207" spans="1:4" ht="28.5">
      <c r="A207" s="91" t="s">
        <v>993</v>
      </c>
      <c r="B207" s="86" t="s">
        <v>994</v>
      </c>
      <c r="C207" s="76" t="s">
        <v>586</v>
      </c>
      <c r="D207" s="69"/>
    </row>
    <row r="208" spans="1:4" ht="14.25">
      <c r="A208" s="91" t="s">
        <v>995</v>
      </c>
      <c r="B208" s="77" t="s">
        <v>996</v>
      </c>
      <c r="C208" s="76" t="s">
        <v>586</v>
      </c>
      <c r="D208" s="69"/>
    </row>
    <row r="209" spans="1:5" ht="42.75">
      <c r="A209" s="90" t="s">
        <v>997</v>
      </c>
      <c r="B209" s="79" t="s">
        <v>998</v>
      </c>
      <c r="C209" s="85" t="s">
        <v>586</v>
      </c>
      <c r="D209" s="69"/>
    </row>
    <row r="210" spans="1:5" ht="14.25">
      <c r="A210" s="91" t="s">
        <v>999</v>
      </c>
      <c r="B210" s="77" t="s">
        <v>1000</v>
      </c>
      <c r="C210" s="76" t="s">
        <v>586</v>
      </c>
      <c r="D210" s="69"/>
    </row>
    <row r="211" spans="1:5" ht="12.75" customHeight="1">
      <c r="A211" s="93" t="s">
        <v>1001</v>
      </c>
      <c r="B211" s="155" t="s">
        <v>1002</v>
      </c>
      <c r="C211" s="156"/>
      <c r="D211" s="69"/>
    </row>
    <row r="212" spans="1:5" ht="28.5">
      <c r="A212" s="90" t="s">
        <v>1003</v>
      </c>
      <c r="B212" s="77" t="s">
        <v>1004</v>
      </c>
      <c r="C212" s="85" t="s">
        <v>573</v>
      </c>
      <c r="D212" s="69"/>
    </row>
    <row r="213" spans="1:5" ht="14.25">
      <c r="A213" s="91" t="s">
        <v>1005</v>
      </c>
      <c r="B213" s="79" t="s">
        <v>1006</v>
      </c>
      <c r="C213" s="76" t="s">
        <v>573</v>
      </c>
      <c r="D213" s="69"/>
    </row>
    <row r="214" spans="1:5" ht="28.5">
      <c r="A214" s="91" t="s">
        <v>1007</v>
      </c>
      <c r="B214" s="79" t="s">
        <v>1008</v>
      </c>
      <c r="C214" s="76" t="s">
        <v>586</v>
      </c>
      <c r="D214" s="69"/>
    </row>
    <row r="215" spans="1:5" ht="28.5">
      <c r="A215" s="90" t="s">
        <v>1009</v>
      </c>
      <c r="B215" s="79" t="s">
        <v>1010</v>
      </c>
      <c r="C215" s="85" t="s">
        <v>586</v>
      </c>
      <c r="D215" s="69"/>
    </row>
    <row r="216" spans="1:5" ht="14.25">
      <c r="A216" s="91" t="s">
        <v>1011</v>
      </c>
      <c r="B216" s="77" t="s">
        <v>1012</v>
      </c>
      <c r="C216" s="76" t="s">
        <v>586</v>
      </c>
      <c r="D216" s="69"/>
    </row>
    <row r="217" spans="1:5" ht="57">
      <c r="A217" s="85" t="s">
        <v>1013</v>
      </c>
      <c r="B217" s="79" t="s">
        <v>1014</v>
      </c>
      <c r="C217" s="85" t="s">
        <v>586</v>
      </c>
      <c r="D217" s="69"/>
    </row>
    <row r="218" spans="1:5" ht="57">
      <c r="A218" s="76" t="s">
        <v>1015</v>
      </c>
      <c r="B218" s="79" t="s">
        <v>1016</v>
      </c>
      <c r="C218" s="76" t="s">
        <v>586</v>
      </c>
      <c r="D218" s="69"/>
    </row>
    <row r="219" spans="1:5" ht="28.5">
      <c r="A219" s="76" t="s">
        <v>1017</v>
      </c>
      <c r="B219" s="79" t="s">
        <v>1018</v>
      </c>
      <c r="C219" s="76" t="s">
        <v>573</v>
      </c>
      <c r="D219" s="69"/>
    </row>
    <row r="220" spans="1:5" ht="14.25">
      <c r="A220" s="76" t="s">
        <v>1019</v>
      </c>
      <c r="B220" s="79" t="s">
        <v>1020</v>
      </c>
      <c r="C220" s="76" t="s">
        <v>674</v>
      </c>
      <c r="D220" s="69"/>
    </row>
    <row r="221" spans="1:5" ht="28.5">
      <c r="A221" s="76" t="s">
        <v>1021</v>
      </c>
      <c r="B221" s="79" t="s">
        <v>1022</v>
      </c>
      <c r="C221" s="76" t="s">
        <v>573</v>
      </c>
      <c r="D221" s="69" t="s">
        <v>1208</v>
      </c>
      <c r="E221" s="67">
        <v>7</v>
      </c>
    </row>
    <row r="222" spans="1:5" ht="28.5">
      <c r="A222" s="76" t="s">
        <v>1023</v>
      </c>
      <c r="B222" s="79" t="s">
        <v>1024</v>
      </c>
      <c r="C222" s="76" t="s">
        <v>586</v>
      </c>
      <c r="D222" s="69"/>
    </row>
    <row r="223" spans="1:5" ht="28.5">
      <c r="A223" s="76" t="s">
        <v>1025</v>
      </c>
      <c r="B223" s="79" t="s">
        <v>1026</v>
      </c>
      <c r="C223" s="76" t="s">
        <v>586</v>
      </c>
      <c r="D223" s="69"/>
    </row>
    <row r="224" spans="1:5" ht="14.25">
      <c r="A224" s="76" t="s">
        <v>1027</v>
      </c>
      <c r="B224" s="79" t="s">
        <v>1028</v>
      </c>
      <c r="C224" s="76" t="s">
        <v>674</v>
      </c>
      <c r="D224" s="69"/>
    </row>
    <row r="225" spans="1:4" ht="57">
      <c r="A225" s="76" t="s">
        <v>1029</v>
      </c>
      <c r="B225" s="79" t="s">
        <v>1030</v>
      </c>
      <c r="C225" s="76" t="s">
        <v>674</v>
      </c>
      <c r="D225" s="69"/>
    </row>
    <row r="226" spans="1:4" ht="28.5">
      <c r="A226" s="85" t="s">
        <v>1031</v>
      </c>
      <c r="B226" s="79" t="s">
        <v>1032</v>
      </c>
      <c r="C226" s="85" t="s">
        <v>586</v>
      </c>
      <c r="D226" s="69"/>
    </row>
    <row r="227" spans="1:4" ht="28.5">
      <c r="A227" s="85" t="s">
        <v>1033</v>
      </c>
      <c r="B227" s="79" t="s">
        <v>1034</v>
      </c>
      <c r="C227" s="85" t="s">
        <v>586</v>
      </c>
      <c r="D227" s="69"/>
    </row>
    <row r="228" spans="1:4" ht="28.5">
      <c r="A228" s="85" t="s">
        <v>1035</v>
      </c>
      <c r="B228" s="79" t="s">
        <v>1036</v>
      </c>
      <c r="C228" s="85" t="s">
        <v>586</v>
      </c>
      <c r="D228" s="69"/>
    </row>
    <row r="229" spans="1:4" ht="28.5">
      <c r="A229" s="76" t="s">
        <v>1037</v>
      </c>
      <c r="B229" s="79" t="s">
        <v>1038</v>
      </c>
      <c r="C229" s="76" t="s">
        <v>586</v>
      </c>
      <c r="D229" s="69"/>
    </row>
    <row r="230" spans="1:4" ht="14.25" customHeight="1">
      <c r="A230" s="80" t="s">
        <v>1039</v>
      </c>
      <c r="B230" s="155" t="s">
        <v>1040</v>
      </c>
      <c r="C230" s="156"/>
      <c r="D230" s="69"/>
    </row>
    <row r="231" spans="1:4" ht="14.25">
      <c r="A231" s="76" t="s">
        <v>1041</v>
      </c>
      <c r="B231" s="79" t="s">
        <v>1042</v>
      </c>
      <c r="C231" s="76" t="s">
        <v>573</v>
      </c>
      <c r="D231" s="69"/>
    </row>
    <row r="232" spans="1:4" ht="28.5">
      <c r="A232" s="85" t="s">
        <v>1043</v>
      </c>
      <c r="B232" s="79" t="s">
        <v>1044</v>
      </c>
      <c r="C232" s="85" t="s">
        <v>573</v>
      </c>
      <c r="D232" s="69"/>
    </row>
    <row r="233" spans="1:4" ht="28.5">
      <c r="A233" s="90" t="s">
        <v>1045</v>
      </c>
      <c r="B233" s="79" t="s">
        <v>1046</v>
      </c>
      <c r="C233" s="85" t="s">
        <v>599</v>
      </c>
      <c r="D233" s="69"/>
    </row>
    <row r="234" spans="1:4" ht="14.25">
      <c r="A234" s="91" t="s">
        <v>1047</v>
      </c>
      <c r="B234" s="79" t="s">
        <v>1048</v>
      </c>
      <c r="C234" s="76" t="s">
        <v>573</v>
      </c>
      <c r="D234" s="69"/>
    </row>
    <row r="235" spans="1:4" ht="45.75" customHeight="1">
      <c r="A235" s="91" t="s">
        <v>1049</v>
      </c>
      <c r="B235" s="79" t="s">
        <v>1050</v>
      </c>
      <c r="C235" s="76" t="s">
        <v>573</v>
      </c>
      <c r="D235" s="69"/>
    </row>
    <row r="236" spans="1:4" ht="99.75">
      <c r="A236" s="90" t="s">
        <v>1051</v>
      </c>
      <c r="B236" s="86" t="s">
        <v>1052</v>
      </c>
      <c r="C236" s="85" t="s">
        <v>573</v>
      </c>
      <c r="D236" s="69"/>
    </row>
    <row r="237" spans="1:4" ht="57.2" customHeight="1">
      <c r="A237" s="90" t="s">
        <v>1053</v>
      </c>
      <c r="B237" s="79" t="s">
        <v>1054</v>
      </c>
      <c r="C237" s="85" t="s">
        <v>573</v>
      </c>
      <c r="D237" s="69"/>
    </row>
    <row r="238" spans="1:4" ht="42.75">
      <c r="A238" s="90" t="s">
        <v>1055</v>
      </c>
      <c r="B238" s="79" t="s">
        <v>1056</v>
      </c>
      <c r="C238" s="85" t="s">
        <v>573</v>
      </c>
      <c r="D238" s="69"/>
    </row>
    <row r="239" spans="1:4" ht="12.75" customHeight="1">
      <c r="A239" s="93" t="s">
        <v>1057</v>
      </c>
      <c r="B239" s="155" t="s">
        <v>1058</v>
      </c>
      <c r="C239" s="156"/>
      <c r="D239" s="69"/>
    </row>
    <row r="240" spans="1:4" ht="71.25">
      <c r="A240" s="90" t="s">
        <v>1059</v>
      </c>
      <c r="B240" s="79" t="s">
        <v>1060</v>
      </c>
      <c r="C240" s="85" t="s">
        <v>586</v>
      </c>
      <c r="D240" s="69"/>
    </row>
    <row r="241" spans="1:5" ht="57">
      <c r="A241" s="90" t="s">
        <v>1061</v>
      </c>
      <c r="B241" s="79" t="s">
        <v>1062</v>
      </c>
      <c r="C241" s="85" t="s">
        <v>586</v>
      </c>
      <c r="D241" s="69"/>
    </row>
    <row r="242" spans="1:5" ht="57">
      <c r="A242" s="90" t="s">
        <v>1063</v>
      </c>
      <c r="B242" s="79" t="s">
        <v>1064</v>
      </c>
      <c r="C242" s="85" t="s">
        <v>586</v>
      </c>
      <c r="D242" s="69"/>
    </row>
    <row r="243" spans="1:5" ht="28.5">
      <c r="A243" s="85" t="s">
        <v>1065</v>
      </c>
      <c r="B243" s="79" t="s">
        <v>1066</v>
      </c>
      <c r="C243" s="85" t="s">
        <v>573</v>
      </c>
      <c r="D243" s="69"/>
    </row>
    <row r="244" spans="1:5" ht="25.5" customHeight="1">
      <c r="A244" s="76" t="s">
        <v>1067</v>
      </c>
      <c r="B244" s="79" t="s">
        <v>1068</v>
      </c>
      <c r="C244" s="76" t="s">
        <v>573</v>
      </c>
      <c r="D244" s="69"/>
    </row>
    <row r="245" spans="1:5" ht="28.5">
      <c r="A245" s="85" t="s">
        <v>1069</v>
      </c>
      <c r="B245" s="77" t="s">
        <v>1070</v>
      </c>
      <c r="C245" s="85" t="s">
        <v>573</v>
      </c>
      <c r="D245" s="69"/>
    </row>
    <row r="246" spans="1:5" ht="34.35" customHeight="1">
      <c r="A246" s="85" t="s">
        <v>1071</v>
      </c>
      <c r="B246" s="86" t="s">
        <v>1072</v>
      </c>
      <c r="C246" s="85" t="s">
        <v>573</v>
      </c>
      <c r="D246" s="69"/>
    </row>
    <row r="247" spans="1:5" ht="45.75" customHeight="1">
      <c r="A247" s="76" t="s">
        <v>1073</v>
      </c>
      <c r="B247" s="79" t="s">
        <v>1074</v>
      </c>
      <c r="C247" s="76" t="s">
        <v>573</v>
      </c>
      <c r="D247" s="69" t="s">
        <v>1209</v>
      </c>
      <c r="E247" s="67">
        <f>5*2*1.1+7*3*1.1</f>
        <v>34.1</v>
      </c>
    </row>
    <row r="248" spans="1:5" ht="33.75" customHeight="1">
      <c r="A248" s="85" t="s">
        <v>1075</v>
      </c>
      <c r="B248" s="79" t="s">
        <v>1076</v>
      </c>
      <c r="C248" s="85" t="s">
        <v>573</v>
      </c>
      <c r="D248" s="69" t="s">
        <v>1210</v>
      </c>
      <c r="E248" s="67">
        <f>2*0.7*0.5+7*1*0.5</f>
        <v>4.2</v>
      </c>
    </row>
    <row r="249" spans="1:5" ht="34.35" customHeight="1">
      <c r="A249" s="85" t="s">
        <v>1077</v>
      </c>
      <c r="B249" s="79" t="s">
        <v>1078</v>
      </c>
      <c r="C249" s="85" t="s">
        <v>573</v>
      </c>
      <c r="D249" s="69" t="s">
        <v>1211</v>
      </c>
      <c r="E249" s="67">
        <f>1.5*0.5</f>
        <v>0.75</v>
      </c>
    </row>
    <row r="250" spans="1:5" ht="42.75">
      <c r="A250" s="85" t="s">
        <v>1079</v>
      </c>
      <c r="B250" s="86" t="s">
        <v>1080</v>
      </c>
      <c r="C250" s="85" t="s">
        <v>586</v>
      </c>
      <c r="D250" s="69"/>
    </row>
    <row r="251" spans="1:5" ht="14.25">
      <c r="A251" s="76" t="s">
        <v>1081</v>
      </c>
      <c r="B251" s="77" t="s">
        <v>1082</v>
      </c>
      <c r="C251" s="76" t="s">
        <v>586</v>
      </c>
      <c r="D251" s="69"/>
    </row>
    <row r="252" spans="1:5" ht="12.75" customHeight="1">
      <c r="A252" s="80" t="s">
        <v>1083</v>
      </c>
      <c r="B252" s="155" t="s">
        <v>1084</v>
      </c>
      <c r="C252" s="156"/>
      <c r="D252" s="69"/>
    </row>
    <row r="253" spans="1:5" ht="42.75">
      <c r="A253" s="85" t="s">
        <v>1085</v>
      </c>
      <c r="B253" s="79" t="s">
        <v>1086</v>
      </c>
      <c r="C253" s="85" t="s">
        <v>573</v>
      </c>
      <c r="D253" s="69"/>
    </row>
    <row r="254" spans="1:5" ht="71.25">
      <c r="A254" s="85" t="s">
        <v>1087</v>
      </c>
      <c r="B254" s="77" t="s">
        <v>1088</v>
      </c>
      <c r="C254" s="85" t="s">
        <v>586</v>
      </c>
      <c r="D254" s="69"/>
    </row>
    <row r="255" spans="1:5" ht="28.5">
      <c r="A255" s="76" t="s">
        <v>1089</v>
      </c>
      <c r="B255" s="79" t="s">
        <v>1090</v>
      </c>
      <c r="C255" s="76" t="s">
        <v>573</v>
      </c>
      <c r="D255" s="69"/>
    </row>
    <row r="256" spans="1:5" ht="14.25" customHeight="1">
      <c r="A256" s="80" t="s">
        <v>1091</v>
      </c>
      <c r="B256" s="155" t="s">
        <v>1092</v>
      </c>
      <c r="C256" s="156"/>
      <c r="D256" s="69"/>
    </row>
    <row r="257" spans="1:4" ht="25.5" customHeight="1">
      <c r="A257" s="76" t="s">
        <v>1093</v>
      </c>
      <c r="B257" s="86" t="s">
        <v>1094</v>
      </c>
      <c r="C257" s="76" t="s">
        <v>586</v>
      </c>
      <c r="D257" s="69"/>
    </row>
    <row r="258" spans="1:4" ht="14.25">
      <c r="A258" s="91" t="s">
        <v>1095</v>
      </c>
      <c r="B258" s="77" t="s">
        <v>1096</v>
      </c>
      <c r="C258" s="76" t="s">
        <v>586</v>
      </c>
      <c r="D258" s="69"/>
    </row>
    <row r="259" spans="1:4" ht="14.25">
      <c r="A259" s="91" t="s">
        <v>1097</v>
      </c>
      <c r="B259" s="77" t="s">
        <v>1098</v>
      </c>
      <c r="C259" s="76" t="s">
        <v>573</v>
      </c>
      <c r="D259" s="69"/>
    </row>
    <row r="269" spans="1:4">
      <c r="B269" s="95" t="s">
        <v>1140</v>
      </c>
    </row>
  </sheetData>
  <mergeCells count="14">
    <mergeCell ref="B252:C252"/>
    <mergeCell ref="B256:C256"/>
    <mergeCell ref="B68:C68"/>
    <mergeCell ref="B88:C88"/>
    <mergeCell ref="B158:C158"/>
    <mergeCell ref="B211:C211"/>
    <mergeCell ref="B230:C230"/>
    <mergeCell ref="B239:C239"/>
    <mergeCell ref="B63:C63"/>
    <mergeCell ref="A1:D2"/>
    <mergeCell ref="B13:C13"/>
    <mergeCell ref="B30:C30"/>
    <mergeCell ref="B43:C43"/>
    <mergeCell ref="B51:C51"/>
  </mergeCells>
  <pageMargins left="0.7" right="0.7" top="0.75" bottom="0.75" header="0.3" footer="0.3"/>
  <pageSetup paperSize="9" scale="51" orientation="portrait" horizontalDpi="360" verticalDpi="36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D3599-69DB-4A9E-B44A-1C985A8E35F6}">
  <dimension ref="A1:T268"/>
  <sheetViews>
    <sheetView view="pageBreakPreview" topLeftCell="H1" zoomScale="80" zoomScaleNormal="80" zoomScaleSheetLayoutView="80" workbookViewId="0">
      <selection activeCell="P268" sqref="P268"/>
    </sheetView>
  </sheetViews>
  <sheetFormatPr defaultRowHeight="12.75"/>
  <cols>
    <col min="1" max="1" width="14.42578125" style="66" customWidth="1"/>
    <col min="2" max="2" width="46.85546875" style="66" customWidth="1"/>
    <col min="3" max="3" width="5.7109375" style="66" customWidth="1"/>
    <col min="4" max="4" width="13.85546875" style="66" customWidth="1"/>
    <col min="5" max="6" width="10.7109375" style="66" customWidth="1"/>
    <col min="7" max="7" width="13.7109375" style="66" customWidth="1"/>
    <col min="8" max="8" width="9.5703125" style="66" customWidth="1"/>
    <col min="9" max="9" width="17" style="66" customWidth="1"/>
    <col min="10" max="10" width="16.42578125" style="66" customWidth="1"/>
    <col min="11" max="11" width="16" style="67" customWidth="1"/>
    <col min="12" max="12" width="11" style="67" customWidth="1"/>
    <col min="13" max="13" width="14.42578125" style="67" customWidth="1"/>
    <col min="14" max="14" width="16.7109375" style="67" customWidth="1"/>
    <col min="15" max="15" width="14.140625" style="67" customWidth="1"/>
    <col min="16" max="17" width="14" style="67" customWidth="1"/>
    <col min="18" max="16384" width="9.140625" style="1"/>
  </cols>
  <sheetData>
    <row r="1" spans="1:17" ht="15" customHeight="1">
      <c r="A1" s="100" t="s">
        <v>1212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</row>
    <row r="2" spans="1:17" ht="15" customHeight="1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</row>
    <row r="3" spans="1:17" ht="15" customHeight="1">
      <c r="A3" s="100"/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</row>
    <row r="4" spans="1:17" ht="15" customHeight="1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</row>
    <row r="5" spans="1:17" ht="14.25">
      <c r="A5" s="101" t="s">
        <v>1</v>
      </c>
      <c r="B5" s="102"/>
      <c r="C5" s="102"/>
      <c r="D5" s="102"/>
      <c r="E5" s="103"/>
      <c r="F5" s="104" t="s">
        <v>2</v>
      </c>
      <c r="G5" s="105"/>
      <c r="H5" s="105"/>
      <c r="I5" s="106"/>
      <c r="J5" s="107"/>
      <c r="K5" s="159" t="s">
        <v>1142</v>
      </c>
      <c r="L5" s="111"/>
      <c r="M5" s="114" t="s">
        <v>4</v>
      </c>
      <c r="N5" s="115"/>
      <c r="O5" s="116" t="s">
        <v>5</v>
      </c>
      <c r="P5" s="117"/>
      <c r="Q5" s="118"/>
    </row>
    <row r="6" spans="1:17" ht="23.25" customHeight="1">
      <c r="A6" s="119" t="s">
        <v>6</v>
      </c>
      <c r="B6" s="120"/>
      <c r="C6" s="120"/>
      <c r="D6" s="120"/>
      <c r="E6" s="121"/>
      <c r="F6" s="122" t="s">
        <v>1213</v>
      </c>
      <c r="G6" s="123"/>
      <c r="H6" s="123"/>
      <c r="I6" s="124"/>
      <c r="J6" s="108"/>
      <c r="K6" s="112"/>
      <c r="L6" s="113"/>
      <c r="M6" s="125">
        <f>J268</f>
        <v>743201.31116014998</v>
      </c>
      <c r="N6" s="126"/>
      <c r="O6" s="127">
        <f>O268</f>
        <v>71415.77</v>
      </c>
      <c r="P6" s="128"/>
      <c r="Q6" s="129"/>
    </row>
    <row r="7" spans="1:17">
      <c r="A7" s="130" t="s">
        <v>8</v>
      </c>
      <c r="B7" s="131"/>
      <c r="C7" s="131"/>
      <c r="D7" s="131"/>
      <c r="E7" s="132"/>
      <c r="F7" s="2"/>
      <c r="G7" s="2"/>
      <c r="H7" s="2"/>
      <c r="I7" s="2"/>
      <c r="J7" s="109"/>
      <c r="K7" s="133" t="s">
        <v>9</v>
      </c>
      <c r="L7" s="134"/>
      <c r="M7" s="135" t="s">
        <v>10</v>
      </c>
      <c r="N7" s="136"/>
      <c r="O7" s="3"/>
      <c r="P7" s="4"/>
      <c r="Q7" s="5"/>
    </row>
    <row r="8" spans="1:17" ht="12" customHeight="1">
      <c r="A8" s="137"/>
      <c r="B8" s="138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</row>
    <row r="9" spans="1:17" ht="25.5" customHeight="1">
      <c r="A9" s="98" t="s">
        <v>11</v>
      </c>
      <c r="B9" s="98" t="s">
        <v>12</v>
      </c>
      <c r="C9" s="98" t="s">
        <v>13</v>
      </c>
      <c r="D9" s="98" t="s">
        <v>14</v>
      </c>
      <c r="E9" s="98" t="s">
        <v>15</v>
      </c>
      <c r="F9" s="98" t="s">
        <v>16</v>
      </c>
      <c r="G9" s="142" t="s">
        <v>17</v>
      </c>
      <c r="H9" s="142" t="s">
        <v>18</v>
      </c>
      <c r="I9" s="144" t="s">
        <v>19</v>
      </c>
      <c r="J9" s="149" t="s">
        <v>20</v>
      </c>
      <c r="K9" s="146" t="s">
        <v>21</v>
      </c>
      <c r="L9" s="147"/>
      <c r="M9" s="151"/>
      <c r="N9" s="146" t="s">
        <v>22</v>
      </c>
      <c r="O9" s="147"/>
      <c r="P9" s="147"/>
      <c r="Q9" s="148" t="s">
        <v>23</v>
      </c>
    </row>
    <row r="10" spans="1:17" ht="25.5" customHeight="1">
      <c r="A10" s="98"/>
      <c r="B10" s="98"/>
      <c r="C10" s="98"/>
      <c r="D10" s="98"/>
      <c r="E10" s="99"/>
      <c r="F10" s="99"/>
      <c r="G10" s="143"/>
      <c r="H10" s="143"/>
      <c r="I10" s="145"/>
      <c r="J10" s="150"/>
      <c r="K10" s="6" t="s">
        <v>24</v>
      </c>
      <c r="L10" s="6" t="s">
        <v>25</v>
      </c>
      <c r="M10" s="6" t="s">
        <v>26</v>
      </c>
      <c r="N10" s="6" t="s">
        <v>24</v>
      </c>
      <c r="O10" s="6" t="s">
        <v>25</v>
      </c>
      <c r="P10" s="7" t="s">
        <v>26</v>
      </c>
      <c r="Q10" s="148"/>
    </row>
    <row r="11" spans="1:17">
      <c r="A11" s="8" t="s">
        <v>27</v>
      </c>
      <c r="B11" s="9" t="s">
        <v>28</v>
      </c>
      <c r="C11" s="10"/>
      <c r="D11" s="10"/>
      <c r="E11" s="10"/>
      <c r="F11" s="10"/>
      <c r="G11" s="10"/>
      <c r="H11" s="11"/>
      <c r="I11" s="12">
        <f>SUM(I12:I19)</f>
        <v>30703.776399999995</v>
      </c>
      <c r="J11" s="13">
        <f>SUM(J12:J19)</f>
        <v>39101.259245399997</v>
      </c>
      <c r="K11" s="14"/>
      <c r="L11" s="14"/>
      <c r="M11" s="14"/>
      <c r="N11" s="15">
        <f>SUM(N12:N19)</f>
        <v>30183.160000000003</v>
      </c>
      <c r="O11" s="15">
        <f>SUM(O12:O19)</f>
        <v>1125.8699999999999</v>
      </c>
      <c r="P11" s="16">
        <f>SUM(P12:P19)</f>
        <v>31309.030000000002</v>
      </c>
      <c r="Q11" s="15">
        <f>SUM(Q12:Q19)</f>
        <v>7792.2292453999971</v>
      </c>
    </row>
    <row r="12" spans="1:17" ht="25.5" customHeight="1">
      <c r="A12" s="17" t="s">
        <v>29</v>
      </c>
      <c r="B12" s="18" t="s">
        <v>30</v>
      </c>
      <c r="C12" s="17" t="s">
        <v>31</v>
      </c>
      <c r="D12" s="19">
        <v>544.94000000000005</v>
      </c>
      <c r="E12" s="19">
        <v>4.62</v>
      </c>
      <c r="F12" s="19">
        <f>E12+E12*27.35/100</f>
        <v>5.8835700000000006</v>
      </c>
      <c r="G12" s="17" t="s">
        <v>32</v>
      </c>
      <c r="H12" s="20" t="s">
        <v>33</v>
      </c>
      <c r="I12" s="21">
        <f t="shared" ref="I12:I19" si="0">E12*D12</f>
        <v>2517.6228000000001</v>
      </c>
      <c r="J12" s="22">
        <f t="shared" ref="J12:J19" si="1">F12*D12</f>
        <v>3206.1926358000005</v>
      </c>
      <c r="K12" s="14">
        <f>'[1]BM 05'!M12</f>
        <v>544.94000000000005</v>
      </c>
      <c r="L12" s="14">
        <f>'[1]Memória 06'!E5</f>
        <v>0</v>
      </c>
      <c r="M12" s="14">
        <f t="shared" ref="M12:M74" si="2">K12+L12</f>
        <v>544.94000000000005</v>
      </c>
      <c r="N12" s="14">
        <f>ROUND(K12*F12,2)</f>
        <v>3206.19</v>
      </c>
      <c r="O12" s="14">
        <f>ROUND(L12*F12,2)</f>
        <v>0</v>
      </c>
      <c r="P12" s="23">
        <f>ROUND(M12*F12,2)</f>
        <v>3206.19</v>
      </c>
      <c r="Q12" s="14">
        <f>J12-P12</f>
        <v>2.6358000004620408E-3</v>
      </c>
    </row>
    <row r="13" spans="1:17" ht="25.5" customHeight="1">
      <c r="A13" s="17" t="s">
        <v>34</v>
      </c>
      <c r="B13" s="18" t="s">
        <v>35</v>
      </c>
      <c r="C13" s="17" t="s">
        <v>31</v>
      </c>
      <c r="D13" s="19">
        <v>6</v>
      </c>
      <c r="E13" s="19">
        <v>266.39</v>
      </c>
      <c r="F13" s="19">
        <f t="shared" ref="F13:F74" si="3">E13+E13*27.35/100</f>
        <v>339.24766499999998</v>
      </c>
      <c r="G13" s="24">
        <v>51</v>
      </c>
      <c r="H13" s="20" t="s">
        <v>36</v>
      </c>
      <c r="I13" s="21">
        <f t="shared" si="0"/>
        <v>1598.34</v>
      </c>
      <c r="J13" s="22">
        <f t="shared" si="1"/>
        <v>2035.4859899999999</v>
      </c>
      <c r="K13" s="14">
        <f>'[1]BM 05'!M13</f>
        <v>6</v>
      </c>
      <c r="L13" s="14">
        <f>'[1]Memória 06'!E6</f>
        <v>0</v>
      </c>
      <c r="M13" s="14">
        <f t="shared" si="2"/>
        <v>6</v>
      </c>
      <c r="N13" s="14">
        <f t="shared" ref="N13:N76" si="4">ROUND(K13*F13,2)</f>
        <v>2035.49</v>
      </c>
      <c r="O13" s="14">
        <f t="shared" ref="O13:O76" si="5">ROUND(L13*F13,2)</f>
        <v>0</v>
      </c>
      <c r="P13" s="23">
        <f t="shared" ref="P13:P76" si="6">ROUND(M13*F13,2)</f>
        <v>2035.49</v>
      </c>
      <c r="Q13" s="14">
        <f t="shared" ref="Q13:Q76" si="7">J13-P13</f>
        <v>-4.0100000001075387E-3</v>
      </c>
    </row>
    <row r="14" spans="1:17" ht="25.5" customHeight="1">
      <c r="A14" s="17" t="s">
        <v>37</v>
      </c>
      <c r="B14" s="25" t="s">
        <v>38</v>
      </c>
      <c r="C14" s="17" t="s">
        <v>31</v>
      </c>
      <c r="D14" s="19">
        <v>193.2</v>
      </c>
      <c r="E14" s="19">
        <v>74.709999999999994</v>
      </c>
      <c r="F14" s="19">
        <f t="shared" si="3"/>
        <v>95.143184999999988</v>
      </c>
      <c r="G14" s="17" t="s">
        <v>39</v>
      </c>
      <c r="H14" s="20" t="s">
        <v>33</v>
      </c>
      <c r="I14" s="21">
        <f t="shared" si="0"/>
        <v>14433.971999999998</v>
      </c>
      <c r="J14" s="22">
        <f t="shared" si="1"/>
        <v>18381.663341999996</v>
      </c>
      <c r="K14" s="14">
        <f>'[1]BM 05'!M14</f>
        <v>111.30000000000001</v>
      </c>
      <c r="L14" s="14">
        <f>'[1]Memória 06'!E7</f>
        <v>0</v>
      </c>
      <c r="M14" s="14">
        <f t="shared" si="2"/>
        <v>111.30000000000001</v>
      </c>
      <c r="N14" s="14">
        <f t="shared" si="4"/>
        <v>10589.44</v>
      </c>
      <c r="O14" s="14">
        <f t="shared" si="5"/>
        <v>0</v>
      </c>
      <c r="P14" s="23">
        <f t="shared" si="6"/>
        <v>10589.44</v>
      </c>
      <c r="Q14" s="14">
        <f t="shared" si="7"/>
        <v>7792.2233419999957</v>
      </c>
    </row>
    <row r="15" spans="1:17" ht="25.5" customHeight="1">
      <c r="A15" s="17" t="s">
        <v>40</v>
      </c>
      <c r="B15" s="25" t="s">
        <v>41</v>
      </c>
      <c r="C15" s="17" t="s">
        <v>31</v>
      </c>
      <c r="D15" s="19">
        <v>544.94000000000005</v>
      </c>
      <c r="E15" s="19">
        <v>0.14000000000000001</v>
      </c>
      <c r="F15" s="19">
        <f t="shared" si="3"/>
        <v>0.17829</v>
      </c>
      <c r="G15" s="17" t="s">
        <v>42</v>
      </c>
      <c r="H15" s="20" t="s">
        <v>33</v>
      </c>
      <c r="I15" s="21">
        <f t="shared" si="0"/>
        <v>76.291600000000017</v>
      </c>
      <c r="J15" s="22">
        <f t="shared" si="1"/>
        <v>97.15735260000001</v>
      </c>
      <c r="K15" s="14">
        <f>'[1]BM 05'!M15</f>
        <v>544.94000000000005</v>
      </c>
      <c r="L15" s="14">
        <f>'[1]Memória 06'!E8</f>
        <v>0</v>
      </c>
      <c r="M15" s="14">
        <f t="shared" si="2"/>
        <v>544.94000000000005</v>
      </c>
      <c r="N15" s="14">
        <f t="shared" si="4"/>
        <v>97.16</v>
      </c>
      <c r="O15" s="14">
        <f t="shared" si="5"/>
        <v>0</v>
      </c>
      <c r="P15" s="23">
        <f t="shared" si="6"/>
        <v>97.16</v>
      </c>
      <c r="Q15" s="14">
        <f t="shared" si="7"/>
        <v>-2.6473999999865327E-3</v>
      </c>
    </row>
    <row r="16" spans="1:17" ht="25.5" customHeight="1">
      <c r="A16" s="17" t="s">
        <v>43</v>
      </c>
      <c r="B16" s="26" t="s">
        <v>44</v>
      </c>
      <c r="C16" s="17" t="s">
        <v>45</v>
      </c>
      <c r="D16" s="19">
        <v>1</v>
      </c>
      <c r="E16" s="27">
        <v>9925.42</v>
      </c>
      <c r="F16" s="19">
        <f t="shared" si="3"/>
        <v>12640.022370000001</v>
      </c>
      <c r="G16" s="24">
        <v>56</v>
      </c>
      <c r="H16" s="20" t="s">
        <v>36</v>
      </c>
      <c r="I16" s="21">
        <f t="shared" si="0"/>
        <v>9925.42</v>
      </c>
      <c r="J16" s="22">
        <f t="shared" si="1"/>
        <v>12640.022370000001</v>
      </c>
      <c r="K16" s="14">
        <f>'[1]BM 05'!M16</f>
        <v>1</v>
      </c>
      <c r="L16" s="14">
        <f>'[1]Memória 06'!E9</f>
        <v>0</v>
      </c>
      <c r="M16" s="14">
        <f t="shared" si="2"/>
        <v>1</v>
      </c>
      <c r="N16" s="14">
        <f t="shared" si="4"/>
        <v>12640.02</v>
      </c>
      <c r="O16" s="14">
        <f t="shared" si="5"/>
        <v>0</v>
      </c>
      <c r="P16" s="23">
        <f t="shared" si="6"/>
        <v>12640.02</v>
      </c>
      <c r="Q16" s="14">
        <f t="shared" si="7"/>
        <v>2.3700000001554145E-3</v>
      </c>
    </row>
    <row r="17" spans="1:17" ht="25.5" customHeight="1">
      <c r="A17" s="17" t="s">
        <v>46</v>
      </c>
      <c r="B17" s="18" t="s">
        <v>47</v>
      </c>
      <c r="C17" s="17" t="s">
        <v>45</v>
      </c>
      <c r="D17" s="19">
        <v>1</v>
      </c>
      <c r="E17" s="19">
        <v>719.28</v>
      </c>
      <c r="F17" s="19">
        <f t="shared" si="3"/>
        <v>916.00307999999995</v>
      </c>
      <c r="G17" s="17" t="s">
        <v>48</v>
      </c>
      <c r="H17" s="20" t="s">
        <v>33</v>
      </c>
      <c r="I17" s="21">
        <f t="shared" si="0"/>
        <v>719.28</v>
      </c>
      <c r="J17" s="22">
        <f t="shared" si="1"/>
        <v>916.00307999999995</v>
      </c>
      <c r="K17" s="14">
        <f>'[1]BM 05'!M17</f>
        <v>0</v>
      </c>
      <c r="L17" s="14">
        <f>'[1]Memória 06'!E10</f>
        <v>1</v>
      </c>
      <c r="M17" s="14">
        <f t="shared" si="2"/>
        <v>1</v>
      </c>
      <c r="N17" s="14">
        <f t="shared" si="4"/>
        <v>0</v>
      </c>
      <c r="O17" s="14">
        <f t="shared" si="5"/>
        <v>916</v>
      </c>
      <c r="P17" s="23">
        <f t="shared" si="6"/>
        <v>916</v>
      </c>
      <c r="Q17" s="14">
        <f t="shared" si="7"/>
        <v>3.0799999999544525E-3</v>
      </c>
    </row>
    <row r="18" spans="1:17" ht="25.5" customHeight="1">
      <c r="A18" s="17" t="s">
        <v>49</v>
      </c>
      <c r="B18" s="18" t="s">
        <v>50</v>
      </c>
      <c r="C18" s="17" t="s">
        <v>45</v>
      </c>
      <c r="D18" s="19">
        <v>1</v>
      </c>
      <c r="E18" s="19">
        <v>164.8</v>
      </c>
      <c r="F18" s="19">
        <f t="shared" si="3"/>
        <v>209.87280000000001</v>
      </c>
      <c r="G18" s="17" t="s">
        <v>51</v>
      </c>
      <c r="H18" s="20" t="s">
        <v>33</v>
      </c>
      <c r="I18" s="21">
        <f t="shared" si="0"/>
        <v>164.8</v>
      </c>
      <c r="J18" s="22">
        <f t="shared" si="1"/>
        <v>209.87280000000001</v>
      </c>
      <c r="K18" s="14">
        <f>'[1]BM 05'!M18</f>
        <v>0</v>
      </c>
      <c r="L18" s="14">
        <f>'[1]Memória 06'!E11</f>
        <v>1</v>
      </c>
      <c r="M18" s="14">
        <f t="shared" si="2"/>
        <v>1</v>
      </c>
      <c r="N18" s="14">
        <f t="shared" si="4"/>
        <v>0</v>
      </c>
      <c r="O18" s="14">
        <f t="shared" si="5"/>
        <v>209.87</v>
      </c>
      <c r="P18" s="23">
        <f t="shared" si="6"/>
        <v>209.87</v>
      </c>
      <c r="Q18" s="14">
        <f t="shared" si="7"/>
        <v>2.8000000000076852E-3</v>
      </c>
    </row>
    <row r="19" spans="1:17" ht="25.5" customHeight="1">
      <c r="A19" s="17" t="s">
        <v>52</v>
      </c>
      <c r="B19" s="18" t="s">
        <v>53</v>
      </c>
      <c r="C19" s="17" t="s">
        <v>45</v>
      </c>
      <c r="D19" s="19">
        <v>1</v>
      </c>
      <c r="E19" s="27">
        <v>1268.05</v>
      </c>
      <c r="F19" s="19">
        <f t="shared" si="3"/>
        <v>1614.8616750000001</v>
      </c>
      <c r="G19" s="17" t="s">
        <v>54</v>
      </c>
      <c r="H19" s="20" t="s">
        <v>33</v>
      </c>
      <c r="I19" s="21">
        <f t="shared" si="0"/>
        <v>1268.05</v>
      </c>
      <c r="J19" s="22">
        <f t="shared" si="1"/>
        <v>1614.8616750000001</v>
      </c>
      <c r="K19" s="14">
        <f>'[1]BM 05'!M19</f>
        <v>1</v>
      </c>
      <c r="L19" s="14">
        <f>'[1]Memória 06'!E12</f>
        <v>0</v>
      </c>
      <c r="M19" s="14">
        <f t="shared" si="2"/>
        <v>1</v>
      </c>
      <c r="N19" s="14">
        <f t="shared" si="4"/>
        <v>1614.86</v>
      </c>
      <c r="O19" s="14">
        <f t="shared" si="5"/>
        <v>0</v>
      </c>
      <c r="P19" s="23">
        <f t="shared" si="6"/>
        <v>1614.86</v>
      </c>
      <c r="Q19" s="14">
        <f t="shared" si="7"/>
        <v>1.6750000002048182E-3</v>
      </c>
    </row>
    <row r="20" spans="1:17" ht="14.25" customHeight="1">
      <c r="A20" s="28" t="s">
        <v>55</v>
      </c>
      <c r="B20" s="139" t="s">
        <v>56</v>
      </c>
      <c r="C20" s="140"/>
      <c r="D20" s="140"/>
      <c r="E20" s="140"/>
      <c r="F20" s="140"/>
      <c r="G20" s="141"/>
      <c r="H20" s="29"/>
      <c r="I20" s="30">
        <f>SUM(I21:I36)</f>
        <v>48393.369299999998</v>
      </c>
      <c r="J20" s="31">
        <f>SUM(J21:J36)</f>
        <v>61628.955803549994</v>
      </c>
      <c r="K20" s="14">
        <f>'[1]BM 05'!M20</f>
        <v>0</v>
      </c>
      <c r="L20" s="14">
        <f>'[1]Memória 06'!E13</f>
        <v>0</v>
      </c>
      <c r="M20" s="31"/>
      <c r="N20" s="31">
        <f t="shared" ref="N20:Q20" si="8">SUM(N21:N36)</f>
        <v>58290.19</v>
      </c>
      <c r="O20" s="31">
        <f t="shared" si="8"/>
        <v>0</v>
      </c>
      <c r="P20" s="31">
        <f t="shared" si="8"/>
        <v>58290.19</v>
      </c>
      <c r="Q20" s="32">
        <f t="shared" si="8"/>
        <v>3338.765803549999</v>
      </c>
    </row>
    <row r="21" spans="1:17" ht="24">
      <c r="A21" s="17" t="s">
        <v>57</v>
      </c>
      <c r="B21" s="18" t="s">
        <v>58</v>
      </c>
      <c r="C21" s="17" t="s">
        <v>59</v>
      </c>
      <c r="D21" s="19">
        <v>44.18</v>
      </c>
      <c r="E21" s="19">
        <v>44.11</v>
      </c>
      <c r="F21" s="19">
        <f t="shared" si="3"/>
        <v>56.174084999999998</v>
      </c>
      <c r="G21" s="33">
        <v>93358</v>
      </c>
      <c r="H21" s="25" t="s">
        <v>60</v>
      </c>
      <c r="I21" s="21">
        <f t="shared" ref="I21:I36" si="9">E21*D21</f>
        <v>1948.7798</v>
      </c>
      <c r="J21" s="22">
        <f t="shared" ref="J21:J36" si="10">D21*F21</f>
        <v>2481.7710753000001</v>
      </c>
      <c r="K21" s="14">
        <f>'[1]BM 05'!M21</f>
        <v>44.18</v>
      </c>
      <c r="L21" s="14">
        <f>'[1]Memória 06'!E14</f>
        <v>0</v>
      </c>
      <c r="M21" s="14">
        <f t="shared" si="2"/>
        <v>44.18</v>
      </c>
      <c r="N21" s="14">
        <f t="shared" si="4"/>
        <v>2481.77</v>
      </c>
      <c r="O21" s="14">
        <f t="shared" si="5"/>
        <v>0</v>
      </c>
      <c r="P21" s="23">
        <f t="shared" si="6"/>
        <v>2481.77</v>
      </c>
      <c r="Q21" s="14">
        <f t="shared" si="7"/>
        <v>1.0753000001386681E-3</v>
      </c>
    </row>
    <row r="22" spans="1:17" ht="25.5" customHeight="1">
      <c r="A22" s="17" t="s">
        <v>61</v>
      </c>
      <c r="B22" s="25" t="s">
        <v>62</v>
      </c>
      <c r="C22" s="17" t="s">
        <v>59</v>
      </c>
      <c r="D22" s="19">
        <v>26.98</v>
      </c>
      <c r="E22" s="19">
        <v>16.12</v>
      </c>
      <c r="F22" s="19">
        <f t="shared" si="3"/>
        <v>20.528820000000003</v>
      </c>
      <c r="G22" s="33">
        <v>93382</v>
      </c>
      <c r="H22" s="25" t="s">
        <v>60</v>
      </c>
      <c r="I22" s="21">
        <f t="shared" si="9"/>
        <v>434.91760000000005</v>
      </c>
      <c r="J22" s="22">
        <f t="shared" si="10"/>
        <v>553.86756360000004</v>
      </c>
      <c r="K22" s="14">
        <f>'[1]BM 05'!M22</f>
        <v>0</v>
      </c>
      <c r="L22" s="14">
        <f>'[1]Memória 06'!E15</f>
        <v>0</v>
      </c>
      <c r="M22" s="14">
        <f t="shared" si="2"/>
        <v>0</v>
      </c>
      <c r="N22" s="14">
        <f t="shared" si="4"/>
        <v>0</v>
      </c>
      <c r="O22" s="14">
        <f t="shared" si="5"/>
        <v>0</v>
      </c>
      <c r="P22" s="23">
        <f t="shared" si="6"/>
        <v>0</v>
      </c>
      <c r="Q22" s="14">
        <f t="shared" si="7"/>
        <v>553.86756360000004</v>
      </c>
    </row>
    <row r="23" spans="1:17" ht="25.5" customHeight="1">
      <c r="A23" s="17" t="s">
        <v>63</v>
      </c>
      <c r="B23" s="25" t="s">
        <v>64</v>
      </c>
      <c r="C23" s="17" t="s">
        <v>31</v>
      </c>
      <c r="D23" s="19">
        <v>45.17</v>
      </c>
      <c r="E23" s="19">
        <v>17.05</v>
      </c>
      <c r="F23" s="19">
        <f t="shared" si="3"/>
        <v>21.713175</v>
      </c>
      <c r="G23" s="33">
        <v>95241</v>
      </c>
      <c r="H23" s="25" t="s">
        <v>60</v>
      </c>
      <c r="I23" s="21">
        <f t="shared" si="9"/>
        <v>770.14850000000001</v>
      </c>
      <c r="J23" s="22">
        <f t="shared" si="10"/>
        <v>980.78411475000007</v>
      </c>
      <c r="K23" s="14">
        <f>'[1]BM 05'!M23</f>
        <v>45.17</v>
      </c>
      <c r="L23" s="14">
        <f>'[1]Memória 06'!E16</f>
        <v>0</v>
      </c>
      <c r="M23" s="14">
        <f t="shared" si="2"/>
        <v>45.17</v>
      </c>
      <c r="N23" s="14">
        <f t="shared" si="4"/>
        <v>980.78</v>
      </c>
      <c r="O23" s="14">
        <f t="shared" si="5"/>
        <v>0</v>
      </c>
      <c r="P23" s="23">
        <f t="shared" si="6"/>
        <v>980.78</v>
      </c>
      <c r="Q23" s="14">
        <f t="shared" si="7"/>
        <v>4.1147500000988657E-3</v>
      </c>
    </row>
    <row r="24" spans="1:17" ht="25.5" customHeight="1">
      <c r="A24" s="17" t="s">
        <v>65</v>
      </c>
      <c r="B24" s="25" t="s">
        <v>66</v>
      </c>
      <c r="C24" s="17" t="s">
        <v>59</v>
      </c>
      <c r="D24" s="19">
        <v>10.8</v>
      </c>
      <c r="E24" s="19">
        <v>384.31</v>
      </c>
      <c r="F24" s="19">
        <f t="shared" si="3"/>
        <v>489.41878500000001</v>
      </c>
      <c r="G24" s="17" t="s">
        <v>67</v>
      </c>
      <c r="H24" s="20" t="s">
        <v>33</v>
      </c>
      <c r="I24" s="21">
        <f t="shared" si="9"/>
        <v>4150.5480000000007</v>
      </c>
      <c r="J24" s="22">
        <f t="shared" si="10"/>
        <v>5285.7228780000005</v>
      </c>
      <c r="K24" s="14">
        <f>'[1]BM 05'!M24</f>
        <v>8.6</v>
      </c>
      <c r="L24" s="14">
        <f>'[1]Memória 06'!E17</f>
        <v>0</v>
      </c>
      <c r="M24" s="14">
        <f t="shared" si="2"/>
        <v>8.6</v>
      </c>
      <c r="N24" s="14">
        <f t="shared" si="4"/>
        <v>4209</v>
      </c>
      <c r="O24" s="14">
        <f t="shared" si="5"/>
        <v>0</v>
      </c>
      <c r="P24" s="23">
        <f t="shared" si="6"/>
        <v>4209</v>
      </c>
      <c r="Q24" s="14">
        <f t="shared" si="7"/>
        <v>1076.7228780000005</v>
      </c>
    </row>
    <row r="25" spans="1:17" ht="25.5" customHeight="1">
      <c r="A25" s="17" t="s">
        <v>68</v>
      </c>
      <c r="B25" s="25" t="s">
        <v>69</v>
      </c>
      <c r="C25" s="17" t="s">
        <v>31</v>
      </c>
      <c r="D25" s="19">
        <v>260.39</v>
      </c>
      <c r="E25" s="19">
        <v>43.96</v>
      </c>
      <c r="F25" s="19">
        <f t="shared" si="3"/>
        <v>55.983060000000002</v>
      </c>
      <c r="G25" s="24">
        <v>88</v>
      </c>
      <c r="H25" s="20" t="s">
        <v>36</v>
      </c>
      <c r="I25" s="21">
        <f t="shared" si="9"/>
        <v>11446.7444</v>
      </c>
      <c r="J25" s="22">
        <f t="shared" si="10"/>
        <v>14577.428993399999</v>
      </c>
      <c r="K25" s="14">
        <f>'[1]BM 05'!M25</f>
        <v>260.39</v>
      </c>
      <c r="L25" s="14">
        <f>'[1]Memória 06'!E18</f>
        <v>0</v>
      </c>
      <c r="M25" s="14">
        <f t="shared" si="2"/>
        <v>260.39</v>
      </c>
      <c r="N25" s="14">
        <f t="shared" si="4"/>
        <v>14577.43</v>
      </c>
      <c r="O25" s="14">
        <f t="shared" si="5"/>
        <v>0</v>
      </c>
      <c r="P25" s="23">
        <f t="shared" si="6"/>
        <v>14577.43</v>
      </c>
      <c r="Q25" s="14">
        <f t="shared" si="7"/>
        <v>-1.0066000013466692E-3</v>
      </c>
    </row>
    <row r="26" spans="1:17" ht="25.5" customHeight="1">
      <c r="A26" s="17" t="s">
        <v>70</v>
      </c>
      <c r="B26" s="25" t="s">
        <v>71</v>
      </c>
      <c r="C26" s="17" t="s">
        <v>72</v>
      </c>
      <c r="D26" s="19">
        <v>195.8</v>
      </c>
      <c r="E26" s="19">
        <v>13.67</v>
      </c>
      <c r="F26" s="19">
        <f t="shared" si="3"/>
        <v>17.408745</v>
      </c>
      <c r="G26" s="33">
        <v>96543</v>
      </c>
      <c r="H26" s="25" t="s">
        <v>60</v>
      </c>
      <c r="I26" s="21">
        <f t="shared" si="9"/>
        <v>2676.5860000000002</v>
      </c>
      <c r="J26" s="22">
        <f t="shared" si="10"/>
        <v>3408.6322709999999</v>
      </c>
      <c r="K26" s="14">
        <f>'[1]BM 05'!M26</f>
        <v>195.8</v>
      </c>
      <c r="L26" s="14">
        <f>'[1]Memória 06'!E19</f>
        <v>0</v>
      </c>
      <c r="M26" s="14">
        <f t="shared" si="2"/>
        <v>195.8</v>
      </c>
      <c r="N26" s="14">
        <f t="shared" si="4"/>
        <v>3408.63</v>
      </c>
      <c r="O26" s="14">
        <f t="shared" si="5"/>
        <v>0</v>
      </c>
      <c r="P26" s="23">
        <f t="shared" si="6"/>
        <v>3408.63</v>
      </c>
      <c r="Q26" s="14">
        <f t="shared" si="7"/>
        <v>2.2709999998369312E-3</v>
      </c>
    </row>
    <row r="27" spans="1:17" ht="25.5" customHeight="1">
      <c r="A27" s="17" t="s">
        <v>73</v>
      </c>
      <c r="B27" s="25" t="s">
        <v>74</v>
      </c>
      <c r="C27" s="17" t="s">
        <v>72</v>
      </c>
      <c r="D27" s="19">
        <v>142.6</v>
      </c>
      <c r="E27" s="19">
        <v>13.24</v>
      </c>
      <c r="F27" s="19">
        <f t="shared" si="3"/>
        <v>16.861139999999999</v>
      </c>
      <c r="G27" s="33">
        <v>96544</v>
      </c>
      <c r="H27" s="25" t="s">
        <v>60</v>
      </c>
      <c r="I27" s="21">
        <f t="shared" si="9"/>
        <v>1888.0239999999999</v>
      </c>
      <c r="J27" s="22">
        <f t="shared" si="10"/>
        <v>2404.3985639999996</v>
      </c>
      <c r="K27" s="14">
        <f>'[1]BM 05'!M27</f>
        <v>142.6</v>
      </c>
      <c r="L27" s="14">
        <f>'[1]Memória 06'!E20</f>
        <v>0</v>
      </c>
      <c r="M27" s="14">
        <f t="shared" si="2"/>
        <v>142.6</v>
      </c>
      <c r="N27" s="14">
        <f t="shared" si="4"/>
        <v>2404.4</v>
      </c>
      <c r="O27" s="14">
        <f t="shared" si="5"/>
        <v>0</v>
      </c>
      <c r="P27" s="23">
        <f t="shared" si="6"/>
        <v>2404.4</v>
      </c>
      <c r="Q27" s="14">
        <f t="shared" si="7"/>
        <v>-1.4360000004671747E-3</v>
      </c>
    </row>
    <row r="28" spans="1:17" ht="25.5" customHeight="1">
      <c r="A28" s="17" t="s">
        <v>75</v>
      </c>
      <c r="B28" s="25" t="s">
        <v>76</v>
      </c>
      <c r="C28" s="17" t="s">
        <v>72</v>
      </c>
      <c r="D28" s="19">
        <v>499.8</v>
      </c>
      <c r="E28" s="19">
        <v>12.66</v>
      </c>
      <c r="F28" s="19">
        <f t="shared" si="3"/>
        <v>16.122510000000002</v>
      </c>
      <c r="G28" s="33">
        <v>96545</v>
      </c>
      <c r="H28" s="25" t="s">
        <v>60</v>
      </c>
      <c r="I28" s="21">
        <f t="shared" si="9"/>
        <v>6327.4679999999998</v>
      </c>
      <c r="J28" s="22">
        <f t="shared" si="10"/>
        <v>8058.030498000001</v>
      </c>
      <c r="K28" s="14">
        <f>'[1]BM 05'!M28</f>
        <v>499.79999999999995</v>
      </c>
      <c r="L28" s="14">
        <f>'[1]Memória 06'!E21</f>
        <v>0</v>
      </c>
      <c r="M28" s="14">
        <f t="shared" si="2"/>
        <v>499.79999999999995</v>
      </c>
      <c r="N28" s="14">
        <f t="shared" si="4"/>
        <v>8058.03</v>
      </c>
      <c r="O28" s="14">
        <f t="shared" si="5"/>
        <v>0</v>
      </c>
      <c r="P28" s="23">
        <f t="shared" si="6"/>
        <v>8058.03</v>
      </c>
      <c r="Q28" s="14">
        <f t="shared" si="7"/>
        <v>4.980000012437813E-4</v>
      </c>
    </row>
    <row r="29" spans="1:17" ht="25.5" customHeight="1">
      <c r="A29" s="17" t="s">
        <v>77</v>
      </c>
      <c r="B29" s="25" t="s">
        <v>78</v>
      </c>
      <c r="C29" s="17" t="s">
        <v>72</v>
      </c>
      <c r="D29" s="19">
        <v>452.7</v>
      </c>
      <c r="E29" s="19">
        <v>11.43</v>
      </c>
      <c r="F29" s="19">
        <f t="shared" si="3"/>
        <v>14.556104999999999</v>
      </c>
      <c r="G29" s="33">
        <v>96546</v>
      </c>
      <c r="H29" s="25" t="s">
        <v>60</v>
      </c>
      <c r="I29" s="21">
        <f t="shared" si="9"/>
        <v>5174.3609999999999</v>
      </c>
      <c r="J29" s="22">
        <f t="shared" si="10"/>
        <v>6589.5487334999989</v>
      </c>
      <c r="K29" s="14">
        <f>'[1]BM 05'!M29</f>
        <v>452.70000000000005</v>
      </c>
      <c r="L29" s="14">
        <f>'[1]Memória 06'!E22</f>
        <v>0</v>
      </c>
      <c r="M29" s="14">
        <f t="shared" si="2"/>
        <v>452.70000000000005</v>
      </c>
      <c r="N29" s="14">
        <f t="shared" si="4"/>
        <v>6589.55</v>
      </c>
      <c r="O29" s="14">
        <f t="shared" si="5"/>
        <v>0</v>
      </c>
      <c r="P29" s="23">
        <f t="shared" si="6"/>
        <v>6589.55</v>
      </c>
      <c r="Q29" s="14">
        <f t="shared" si="7"/>
        <v>-1.266500001293025E-3</v>
      </c>
    </row>
    <row r="30" spans="1:17" ht="25.5" customHeight="1">
      <c r="A30" s="17" t="s">
        <v>79</v>
      </c>
      <c r="B30" s="25" t="s">
        <v>80</v>
      </c>
      <c r="C30" s="17" t="s">
        <v>72</v>
      </c>
      <c r="D30" s="19">
        <v>17.5</v>
      </c>
      <c r="E30" s="19">
        <v>9.73</v>
      </c>
      <c r="F30" s="19">
        <f t="shared" si="3"/>
        <v>12.391155000000001</v>
      </c>
      <c r="G30" s="33">
        <v>96547</v>
      </c>
      <c r="H30" s="25" t="s">
        <v>60</v>
      </c>
      <c r="I30" s="21">
        <f t="shared" si="9"/>
        <v>170.27500000000001</v>
      </c>
      <c r="J30" s="22">
        <f t="shared" si="10"/>
        <v>216.84521250000003</v>
      </c>
      <c r="K30" s="14">
        <f>'[1]BM 05'!M30</f>
        <v>17.5</v>
      </c>
      <c r="L30" s="14">
        <f>'[1]Memória 06'!E23</f>
        <v>0</v>
      </c>
      <c r="M30" s="14">
        <f t="shared" si="2"/>
        <v>17.5</v>
      </c>
      <c r="N30" s="14">
        <f t="shared" si="4"/>
        <v>216.85</v>
      </c>
      <c r="O30" s="14">
        <f t="shared" si="5"/>
        <v>0</v>
      </c>
      <c r="P30" s="23">
        <f t="shared" si="6"/>
        <v>216.85</v>
      </c>
      <c r="Q30" s="14">
        <f t="shared" si="7"/>
        <v>-4.7874999999635293E-3</v>
      </c>
    </row>
    <row r="31" spans="1:17" ht="25.5" customHeight="1">
      <c r="A31" s="17" t="s">
        <v>81</v>
      </c>
      <c r="B31" s="25" t="s">
        <v>82</v>
      </c>
      <c r="C31" s="17" t="s">
        <v>72</v>
      </c>
      <c r="D31" s="19">
        <v>10.1</v>
      </c>
      <c r="E31" s="19">
        <v>9.33</v>
      </c>
      <c r="F31" s="19">
        <f t="shared" si="3"/>
        <v>11.881755</v>
      </c>
      <c r="G31" s="33">
        <v>96548</v>
      </c>
      <c r="H31" s="25" t="s">
        <v>60</v>
      </c>
      <c r="I31" s="21">
        <f t="shared" si="9"/>
        <v>94.233000000000004</v>
      </c>
      <c r="J31" s="22">
        <f t="shared" si="10"/>
        <v>120.0057255</v>
      </c>
      <c r="K31" s="14">
        <f>'[1]BM 05'!M31</f>
        <v>10.1</v>
      </c>
      <c r="L31" s="14">
        <f>'[1]Memória 06'!E24</f>
        <v>0</v>
      </c>
      <c r="M31" s="14">
        <f t="shared" si="2"/>
        <v>10.1</v>
      </c>
      <c r="N31" s="14">
        <f t="shared" si="4"/>
        <v>120.01</v>
      </c>
      <c r="O31" s="14">
        <f t="shared" si="5"/>
        <v>0</v>
      </c>
      <c r="P31" s="23">
        <f t="shared" si="6"/>
        <v>120.01</v>
      </c>
      <c r="Q31" s="14">
        <f t="shared" si="7"/>
        <v>-4.2745000000081745E-3</v>
      </c>
    </row>
    <row r="32" spans="1:17" ht="34.35" customHeight="1">
      <c r="A32" s="34" t="s">
        <v>83</v>
      </c>
      <c r="B32" s="18" t="s">
        <v>84</v>
      </c>
      <c r="C32" s="34" t="s">
        <v>59</v>
      </c>
      <c r="D32" s="35">
        <v>25.52</v>
      </c>
      <c r="E32" s="35">
        <v>292.66000000000003</v>
      </c>
      <c r="F32" s="19">
        <f t="shared" si="3"/>
        <v>372.70251000000002</v>
      </c>
      <c r="G32" s="36">
        <v>94966</v>
      </c>
      <c r="H32" s="18" t="s">
        <v>85</v>
      </c>
      <c r="I32" s="21">
        <f t="shared" si="9"/>
        <v>7468.6832000000004</v>
      </c>
      <c r="J32" s="22">
        <f t="shared" si="10"/>
        <v>9511.3680552000005</v>
      </c>
      <c r="K32" s="14">
        <f>'[1]BM 05'!M32</f>
        <v>25.52</v>
      </c>
      <c r="L32" s="14">
        <f>'[1]Memória 06'!E25</f>
        <v>0</v>
      </c>
      <c r="M32" s="14">
        <f t="shared" si="2"/>
        <v>25.52</v>
      </c>
      <c r="N32" s="14">
        <f t="shared" si="4"/>
        <v>9511.3700000000008</v>
      </c>
      <c r="O32" s="14">
        <f t="shared" si="5"/>
        <v>0</v>
      </c>
      <c r="P32" s="23">
        <f t="shared" si="6"/>
        <v>9511.3700000000008</v>
      </c>
      <c r="Q32" s="14">
        <f t="shared" si="7"/>
        <v>-1.9448000002739718E-3</v>
      </c>
    </row>
    <row r="33" spans="1:20" ht="25.5" customHeight="1">
      <c r="A33" s="17" t="s">
        <v>86</v>
      </c>
      <c r="B33" s="25" t="s">
        <v>87</v>
      </c>
      <c r="C33" s="17" t="s">
        <v>59</v>
      </c>
      <c r="D33" s="19">
        <v>25.52</v>
      </c>
      <c r="E33" s="19">
        <v>114.64</v>
      </c>
      <c r="F33" s="19">
        <f t="shared" si="3"/>
        <v>145.99404000000001</v>
      </c>
      <c r="G33" s="33">
        <v>92873</v>
      </c>
      <c r="H33" s="25" t="s">
        <v>60</v>
      </c>
      <c r="I33" s="21">
        <f t="shared" si="9"/>
        <v>2925.6127999999999</v>
      </c>
      <c r="J33" s="22">
        <f t="shared" si="10"/>
        <v>3725.7679008000005</v>
      </c>
      <c r="K33" s="14">
        <f>'[1]BM 05'!M33</f>
        <v>25.52</v>
      </c>
      <c r="L33" s="14">
        <f>'[1]Memória 06'!E26</f>
        <v>0</v>
      </c>
      <c r="M33" s="14">
        <f t="shared" si="2"/>
        <v>25.52</v>
      </c>
      <c r="N33" s="14">
        <f t="shared" si="4"/>
        <v>3725.77</v>
      </c>
      <c r="O33" s="14">
        <f t="shared" si="5"/>
        <v>0</v>
      </c>
      <c r="P33" s="23">
        <f t="shared" si="6"/>
        <v>3725.77</v>
      </c>
      <c r="Q33" s="14">
        <f t="shared" si="7"/>
        <v>-2.0991999995203514E-3</v>
      </c>
    </row>
    <row r="34" spans="1:20" ht="36">
      <c r="A34" s="34" t="s">
        <v>88</v>
      </c>
      <c r="B34" s="25" t="s">
        <v>89</v>
      </c>
      <c r="C34" s="34" t="s">
        <v>31</v>
      </c>
      <c r="D34" s="35">
        <v>108</v>
      </c>
      <c r="E34" s="35">
        <v>14.66</v>
      </c>
      <c r="F34" s="19">
        <f t="shared" si="3"/>
        <v>18.669510000000002</v>
      </c>
      <c r="G34" s="36">
        <v>4953</v>
      </c>
      <c r="H34" s="18" t="s">
        <v>90</v>
      </c>
      <c r="I34" s="21">
        <f t="shared" si="9"/>
        <v>1583.28</v>
      </c>
      <c r="J34" s="22">
        <f t="shared" si="10"/>
        <v>2016.3070800000003</v>
      </c>
      <c r="K34" s="14">
        <f>'[1]BM 05'!M34</f>
        <v>107.48</v>
      </c>
      <c r="L34" s="14">
        <f>'[1]Memória 06'!E27</f>
        <v>0</v>
      </c>
      <c r="M34" s="14">
        <f t="shared" si="2"/>
        <v>107.48</v>
      </c>
      <c r="N34" s="14">
        <f t="shared" si="4"/>
        <v>2006.6</v>
      </c>
      <c r="O34" s="14">
        <f t="shared" si="5"/>
        <v>0</v>
      </c>
      <c r="P34" s="23">
        <f t="shared" si="6"/>
        <v>2006.6</v>
      </c>
      <c r="Q34" s="14">
        <f t="shared" si="7"/>
        <v>9.7070800000003601</v>
      </c>
    </row>
    <row r="35" spans="1:20" ht="24">
      <c r="A35" s="34" t="s">
        <v>91</v>
      </c>
      <c r="B35" s="25" t="s">
        <v>92</v>
      </c>
      <c r="C35" s="34" t="s">
        <v>31</v>
      </c>
      <c r="D35" s="35">
        <v>25.62</v>
      </c>
      <c r="E35" s="35">
        <v>23.4</v>
      </c>
      <c r="F35" s="19">
        <f t="shared" si="3"/>
        <v>29.799899999999997</v>
      </c>
      <c r="G35" s="36">
        <v>98561</v>
      </c>
      <c r="H35" s="18" t="s">
        <v>85</v>
      </c>
      <c r="I35" s="21">
        <f t="shared" si="9"/>
        <v>599.50800000000004</v>
      </c>
      <c r="J35" s="22">
        <f t="shared" si="10"/>
        <v>763.47343799999999</v>
      </c>
      <c r="K35" s="14">
        <f>'[1]BM 05'!M35</f>
        <v>0</v>
      </c>
      <c r="L35" s="14">
        <f>'[1]Memória 06'!E28</f>
        <v>0</v>
      </c>
      <c r="M35" s="14">
        <f t="shared" si="2"/>
        <v>0</v>
      </c>
      <c r="N35" s="14">
        <f t="shared" si="4"/>
        <v>0</v>
      </c>
      <c r="O35" s="14">
        <f t="shared" si="5"/>
        <v>0</v>
      </c>
      <c r="P35" s="23">
        <f t="shared" si="6"/>
        <v>0</v>
      </c>
      <c r="Q35" s="14">
        <f t="shared" si="7"/>
        <v>763.47343799999999</v>
      </c>
    </row>
    <row r="36" spans="1:20" ht="25.5" customHeight="1">
      <c r="A36" s="17" t="s">
        <v>93</v>
      </c>
      <c r="B36" s="25" t="s">
        <v>94</v>
      </c>
      <c r="C36" s="17" t="s">
        <v>45</v>
      </c>
      <c r="D36" s="19">
        <v>10</v>
      </c>
      <c r="E36" s="19">
        <v>73.42</v>
      </c>
      <c r="F36" s="19">
        <f t="shared" si="3"/>
        <v>93.500370000000004</v>
      </c>
      <c r="G36" s="17" t="s">
        <v>95</v>
      </c>
      <c r="H36" s="20" t="s">
        <v>33</v>
      </c>
      <c r="I36" s="21">
        <f t="shared" si="9"/>
        <v>734.2</v>
      </c>
      <c r="J36" s="22">
        <f t="shared" si="10"/>
        <v>935.00369999999998</v>
      </c>
      <c r="K36" s="14">
        <f>'[1]BM 05'!M36</f>
        <v>0</v>
      </c>
      <c r="L36" s="14">
        <f>'[1]Memória 06'!E29</f>
        <v>0</v>
      </c>
      <c r="M36" s="14">
        <f t="shared" si="2"/>
        <v>0</v>
      </c>
      <c r="N36" s="14">
        <f t="shared" si="4"/>
        <v>0</v>
      </c>
      <c r="O36" s="14">
        <f t="shared" si="5"/>
        <v>0</v>
      </c>
      <c r="P36" s="23">
        <f t="shared" si="6"/>
        <v>0</v>
      </c>
      <c r="Q36" s="14">
        <f t="shared" si="7"/>
        <v>935.00369999999998</v>
      </c>
    </row>
    <row r="37" spans="1:20" ht="12.75" customHeight="1">
      <c r="A37" s="28" t="s">
        <v>96</v>
      </c>
      <c r="B37" s="139" t="s">
        <v>97</v>
      </c>
      <c r="C37" s="140"/>
      <c r="D37" s="140"/>
      <c r="E37" s="140"/>
      <c r="F37" s="140"/>
      <c r="G37" s="141"/>
      <c r="H37" s="37"/>
      <c r="I37" s="30">
        <f>SUM(I38:I49)</f>
        <v>120481.71239999999</v>
      </c>
      <c r="J37" s="31">
        <f>SUM(J38:J49)</f>
        <v>153433.46074140002</v>
      </c>
      <c r="K37" s="14">
        <f>'[1]BM 05'!M37</f>
        <v>0</v>
      </c>
      <c r="L37" s="14">
        <f>'[1]Memória 06'!E30</f>
        <v>0</v>
      </c>
      <c r="M37" s="31"/>
      <c r="N37" s="31">
        <f t="shared" ref="N37:Q37" si="11">SUM(N38:N49)</f>
        <v>151563.45000000001</v>
      </c>
      <c r="O37" s="31">
        <f t="shared" si="11"/>
        <v>0</v>
      </c>
      <c r="P37" s="31">
        <f t="shared" si="11"/>
        <v>151563.45000000001</v>
      </c>
      <c r="Q37" s="31">
        <f t="shared" si="11"/>
        <v>1870.0107413999974</v>
      </c>
    </row>
    <row r="38" spans="1:20" ht="45.75" customHeight="1">
      <c r="A38" s="34" t="s">
        <v>98</v>
      </c>
      <c r="B38" s="25" t="s">
        <v>99</v>
      </c>
      <c r="C38" s="34" t="s">
        <v>72</v>
      </c>
      <c r="D38" s="35">
        <v>872.7</v>
      </c>
      <c r="E38" s="35">
        <v>13.7</v>
      </c>
      <c r="F38" s="19">
        <f t="shared" si="3"/>
        <v>17.446950000000001</v>
      </c>
      <c r="G38" s="36">
        <v>92775</v>
      </c>
      <c r="H38" s="18" t="s">
        <v>85</v>
      </c>
      <c r="I38" s="38">
        <f>E38*D38</f>
        <v>11955.99</v>
      </c>
      <c r="J38" s="39">
        <f>F38*D38</f>
        <v>15225.953265000002</v>
      </c>
      <c r="K38" s="14">
        <f>'[1]BM 05'!M38</f>
        <v>872.7</v>
      </c>
      <c r="L38" s="14">
        <f>'[1]Memória 06'!E31</f>
        <v>0</v>
      </c>
      <c r="M38" s="14">
        <f t="shared" si="2"/>
        <v>872.7</v>
      </c>
      <c r="N38" s="14">
        <f t="shared" si="4"/>
        <v>15225.95</v>
      </c>
      <c r="O38" s="14">
        <f t="shared" si="5"/>
        <v>0</v>
      </c>
      <c r="P38" s="23">
        <f t="shared" si="6"/>
        <v>15225.95</v>
      </c>
      <c r="Q38" s="14">
        <f t="shared" si="7"/>
        <v>3.265000001192675E-3</v>
      </c>
    </row>
    <row r="39" spans="1:20" ht="45.75" customHeight="1">
      <c r="A39" s="17" t="s">
        <v>100</v>
      </c>
      <c r="B39" s="25" t="s">
        <v>101</v>
      </c>
      <c r="C39" s="17" t="s">
        <v>72</v>
      </c>
      <c r="D39" s="19">
        <v>85.8</v>
      </c>
      <c r="E39" s="19">
        <v>13.26</v>
      </c>
      <c r="F39" s="19">
        <f t="shared" si="3"/>
        <v>16.886610000000001</v>
      </c>
      <c r="G39" s="33">
        <v>92776</v>
      </c>
      <c r="H39" s="18" t="s">
        <v>85</v>
      </c>
      <c r="I39" s="38">
        <f t="shared" ref="I39:I49" si="12">E39*D39</f>
        <v>1137.7079999999999</v>
      </c>
      <c r="J39" s="39">
        <f t="shared" ref="J39:J49" si="13">F39*D39</f>
        <v>1448.871138</v>
      </c>
      <c r="K39" s="14">
        <f>'[1]BM 05'!M39</f>
        <v>85.800000000000011</v>
      </c>
      <c r="L39" s="14">
        <f>'[1]Memória 06'!E32</f>
        <v>0</v>
      </c>
      <c r="M39" s="14">
        <f t="shared" si="2"/>
        <v>85.800000000000011</v>
      </c>
      <c r="N39" s="14">
        <f t="shared" si="4"/>
        <v>1448.87</v>
      </c>
      <c r="O39" s="14">
        <f t="shared" si="5"/>
        <v>0</v>
      </c>
      <c r="P39" s="23">
        <f t="shared" si="6"/>
        <v>1448.87</v>
      </c>
      <c r="Q39" s="14">
        <f t="shared" si="7"/>
        <v>1.138000000082684E-3</v>
      </c>
    </row>
    <row r="40" spans="1:20" ht="45.75" customHeight="1">
      <c r="A40" s="17" t="s">
        <v>102</v>
      </c>
      <c r="B40" s="25" t="s">
        <v>103</v>
      </c>
      <c r="C40" s="17" t="s">
        <v>72</v>
      </c>
      <c r="D40" s="19">
        <v>930.9</v>
      </c>
      <c r="E40" s="19">
        <v>12.66</v>
      </c>
      <c r="F40" s="19">
        <f t="shared" si="3"/>
        <v>16.122510000000002</v>
      </c>
      <c r="G40" s="33">
        <v>92777</v>
      </c>
      <c r="H40" s="18" t="s">
        <v>85</v>
      </c>
      <c r="I40" s="38">
        <f t="shared" si="12"/>
        <v>11785.194</v>
      </c>
      <c r="J40" s="39">
        <f t="shared" si="13"/>
        <v>15008.444559000001</v>
      </c>
      <c r="K40" s="14">
        <f>'[1]BM 05'!M40</f>
        <v>930.90000000000009</v>
      </c>
      <c r="L40" s="14">
        <f>'[1]Memória 06'!E33</f>
        <v>0</v>
      </c>
      <c r="M40" s="14">
        <f t="shared" si="2"/>
        <v>930.90000000000009</v>
      </c>
      <c r="N40" s="14">
        <f t="shared" si="4"/>
        <v>15008.44</v>
      </c>
      <c r="O40" s="14">
        <f t="shared" si="5"/>
        <v>0</v>
      </c>
      <c r="P40" s="23">
        <f t="shared" si="6"/>
        <v>15008.44</v>
      </c>
      <c r="Q40" s="14">
        <f t="shared" si="7"/>
        <v>4.5590000008814968E-3</v>
      </c>
    </row>
    <row r="41" spans="1:20" ht="45.75" customHeight="1">
      <c r="A41" s="17" t="s">
        <v>104</v>
      </c>
      <c r="B41" s="25" t="s">
        <v>105</v>
      </c>
      <c r="C41" s="17" t="s">
        <v>72</v>
      </c>
      <c r="D41" s="19">
        <v>980.4</v>
      </c>
      <c r="E41" s="19">
        <v>11.4</v>
      </c>
      <c r="F41" s="19">
        <f t="shared" si="3"/>
        <v>14.517900000000001</v>
      </c>
      <c r="G41" s="33">
        <v>92778</v>
      </c>
      <c r="H41" s="18" t="s">
        <v>85</v>
      </c>
      <c r="I41" s="38">
        <f t="shared" si="12"/>
        <v>11176.56</v>
      </c>
      <c r="J41" s="39">
        <f t="shared" si="13"/>
        <v>14233.34916</v>
      </c>
      <c r="K41" s="14">
        <f>'[1]BM 05'!M41</f>
        <v>980.40000000000009</v>
      </c>
      <c r="L41" s="14">
        <f>'[1]Memória 06'!E34</f>
        <v>0</v>
      </c>
      <c r="M41" s="14">
        <f t="shared" si="2"/>
        <v>980.40000000000009</v>
      </c>
      <c r="N41" s="14">
        <f t="shared" si="4"/>
        <v>14233.35</v>
      </c>
      <c r="O41" s="14">
        <f t="shared" si="5"/>
        <v>0</v>
      </c>
      <c r="P41" s="23">
        <f t="shared" si="6"/>
        <v>14233.35</v>
      </c>
      <c r="Q41" s="14">
        <f t="shared" si="7"/>
        <v>-8.4000000060768798E-4</v>
      </c>
    </row>
    <row r="42" spans="1:20" ht="45.75" customHeight="1">
      <c r="A42" s="17" t="s">
        <v>106</v>
      </c>
      <c r="B42" s="25" t="s">
        <v>107</v>
      </c>
      <c r="C42" s="17" t="s">
        <v>72</v>
      </c>
      <c r="D42" s="19">
        <v>427.5</v>
      </c>
      <c r="E42" s="19">
        <v>9.65</v>
      </c>
      <c r="F42" s="19">
        <f t="shared" si="3"/>
        <v>12.289275</v>
      </c>
      <c r="G42" s="33">
        <v>92779</v>
      </c>
      <c r="H42" s="18" t="s">
        <v>85</v>
      </c>
      <c r="I42" s="38">
        <f t="shared" si="12"/>
        <v>4125.375</v>
      </c>
      <c r="J42" s="39">
        <f t="shared" si="13"/>
        <v>5253.6650625000002</v>
      </c>
      <c r="K42" s="14">
        <f>'[1]BM 05'!M42</f>
        <v>427.5</v>
      </c>
      <c r="L42" s="14">
        <f>'[1]Memória 06'!E35</f>
        <v>0</v>
      </c>
      <c r="M42" s="14">
        <f t="shared" si="2"/>
        <v>427.5</v>
      </c>
      <c r="N42" s="14">
        <f t="shared" si="4"/>
        <v>5253.67</v>
      </c>
      <c r="O42" s="14">
        <f t="shared" si="5"/>
        <v>0</v>
      </c>
      <c r="P42" s="23">
        <f t="shared" si="6"/>
        <v>5253.67</v>
      </c>
      <c r="Q42" s="14">
        <f t="shared" si="7"/>
        <v>-4.9374999998690328E-3</v>
      </c>
    </row>
    <row r="43" spans="1:20" ht="46.7" customHeight="1">
      <c r="A43" s="34" t="s">
        <v>108</v>
      </c>
      <c r="B43" s="25" t="s">
        <v>109</v>
      </c>
      <c r="C43" s="34" t="s">
        <v>72</v>
      </c>
      <c r="D43" s="35">
        <v>368</v>
      </c>
      <c r="E43" s="35">
        <v>8.8699999999999992</v>
      </c>
      <c r="F43" s="19">
        <f t="shared" si="3"/>
        <v>11.295945</v>
      </c>
      <c r="G43" s="36">
        <v>92764</v>
      </c>
      <c r="H43" s="18" t="s">
        <v>85</v>
      </c>
      <c r="I43" s="38">
        <f t="shared" si="12"/>
        <v>3264.16</v>
      </c>
      <c r="J43" s="39">
        <f t="shared" si="13"/>
        <v>4156.9077600000001</v>
      </c>
      <c r="K43" s="14">
        <f>'[1]BM 05'!M43</f>
        <v>368</v>
      </c>
      <c r="L43" s="14">
        <f>'[1]Memória 06'!E36</f>
        <v>0</v>
      </c>
      <c r="M43" s="14">
        <f t="shared" si="2"/>
        <v>368</v>
      </c>
      <c r="N43" s="14">
        <f t="shared" si="4"/>
        <v>4156.91</v>
      </c>
      <c r="O43" s="14">
        <f t="shared" si="5"/>
        <v>0</v>
      </c>
      <c r="P43" s="23">
        <f t="shared" si="6"/>
        <v>4156.91</v>
      </c>
      <c r="Q43" s="14">
        <f t="shared" si="7"/>
        <v>-2.2399999998015119E-3</v>
      </c>
    </row>
    <row r="44" spans="1:20" ht="45.75" customHeight="1">
      <c r="A44" s="17" t="s">
        <v>110</v>
      </c>
      <c r="B44" s="25" t="s">
        <v>111</v>
      </c>
      <c r="C44" s="17" t="s">
        <v>72</v>
      </c>
      <c r="D44" s="19">
        <v>97</v>
      </c>
      <c r="E44" s="19">
        <v>10.18</v>
      </c>
      <c r="F44" s="19">
        <f t="shared" si="3"/>
        <v>12.964230000000001</v>
      </c>
      <c r="G44" s="33">
        <v>92765</v>
      </c>
      <c r="H44" s="18" t="s">
        <v>85</v>
      </c>
      <c r="I44" s="38">
        <f t="shared" si="12"/>
        <v>987.45999999999992</v>
      </c>
      <c r="J44" s="39">
        <f t="shared" si="13"/>
        <v>1257.5303100000001</v>
      </c>
      <c r="K44" s="14">
        <f>'[1]BM 05'!M44</f>
        <v>97</v>
      </c>
      <c r="L44" s="14">
        <f>'[1]Memória 06'!E37</f>
        <v>0</v>
      </c>
      <c r="M44" s="14">
        <f t="shared" si="2"/>
        <v>97</v>
      </c>
      <c r="N44" s="14">
        <f t="shared" si="4"/>
        <v>1257.53</v>
      </c>
      <c r="O44" s="14">
        <f t="shared" si="5"/>
        <v>0</v>
      </c>
      <c r="P44" s="23">
        <f t="shared" si="6"/>
        <v>1257.53</v>
      </c>
      <c r="Q44" s="14">
        <f t="shared" si="7"/>
        <v>3.1000000012681994E-4</v>
      </c>
    </row>
    <row r="45" spans="1:20" ht="34.35" customHeight="1">
      <c r="A45" s="34" t="s">
        <v>112</v>
      </c>
      <c r="B45" s="25" t="s">
        <v>113</v>
      </c>
      <c r="C45" s="34" t="s">
        <v>31</v>
      </c>
      <c r="D45" s="35">
        <v>678.66</v>
      </c>
      <c r="E45" s="35">
        <v>36.54</v>
      </c>
      <c r="F45" s="19">
        <f t="shared" si="3"/>
        <v>46.53369</v>
      </c>
      <c r="G45" s="40">
        <v>3366</v>
      </c>
      <c r="H45" s="18" t="s">
        <v>90</v>
      </c>
      <c r="I45" s="38">
        <f t="shared" si="12"/>
        <v>24798.236399999998</v>
      </c>
      <c r="J45" s="39">
        <f t="shared" si="13"/>
        <v>31580.5540554</v>
      </c>
      <c r="K45" s="14">
        <f>'[1]BM 05'!M45</f>
        <v>678.66000000000008</v>
      </c>
      <c r="L45" s="14">
        <f>'[1]Memória 06'!E38</f>
        <v>0</v>
      </c>
      <c r="M45" s="14">
        <f t="shared" si="2"/>
        <v>678.66000000000008</v>
      </c>
      <c r="N45" s="14">
        <f t="shared" si="4"/>
        <v>31580.55</v>
      </c>
      <c r="O45" s="14">
        <f t="shared" si="5"/>
        <v>0</v>
      </c>
      <c r="P45" s="23">
        <f t="shared" si="6"/>
        <v>31580.55</v>
      </c>
      <c r="Q45" s="14">
        <f t="shared" si="7"/>
        <v>4.0554000006522983E-3</v>
      </c>
    </row>
    <row r="46" spans="1:20" ht="34.35" customHeight="1">
      <c r="A46" s="34" t="s">
        <v>114</v>
      </c>
      <c r="B46" s="18" t="s">
        <v>115</v>
      </c>
      <c r="C46" s="34" t="s">
        <v>59</v>
      </c>
      <c r="D46" s="35">
        <v>48.93</v>
      </c>
      <c r="E46" s="35">
        <v>292.66000000000003</v>
      </c>
      <c r="F46" s="19">
        <f t="shared" si="3"/>
        <v>372.70251000000002</v>
      </c>
      <c r="G46" s="36">
        <v>94966</v>
      </c>
      <c r="H46" s="18" t="s">
        <v>85</v>
      </c>
      <c r="I46" s="38">
        <f t="shared" si="12"/>
        <v>14319.853800000001</v>
      </c>
      <c r="J46" s="39">
        <f t="shared" si="13"/>
        <v>18236.3338143</v>
      </c>
      <c r="K46" s="14">
        <f>'[1]BM 05'!M46</f>
        <v>48.93</v>
      </c>
      <c r="L46" s="14">
        <f>'[1]Memória 06'!E39</f>
        <v>0</v>
      </c>
      <c r="M46" s="14">
        <f>K46+L46</f>
        <v>48.93</v>
      </c>
      <c r="N46" s="14">
        <f t="shared" si="4"/>
        <v>18236.330000000002</v>
      </c>
      <c r="O46" s="14">
        <f t="shared" si="5"/>
        <v>0</v>
      </c>
      <c r="P46" s="23">
        <f t="shared" si="6"/>
        <v>18236.330000000002</v>
      </c>
      <c r="Q46" s="14">
        <f t="shared" si="7"/>
        <v>3.8142999983392656E-3</v>
      </c>
      <c r="S46" s="67"/>
      <c r="T46" s="67"/>
    </row>
    <row r="47" spans="1:20" ht="25.5" customHeight="1">
      <c r="A47" s="17" t="s">
        <v>116</v>
      </c>
      <c r="B47" s="25" t="s">
        <v>117</v>
      </c>
      <c r="C47" s="17" t="s">
        <v>59</v>
      </c>
      <c r="D47" s="19">
        <v>48.93</v>
      </c>
      <c r="E47" s="19">
        <v>114.64</v>
      </c>
      <c r="F47" s="19">
        <f t="shared" si="3"/>
        <v>145.99404000000001</v>
      </c>
      <c r="G47" s="33">
        <v>92873</v>
      </c>
      <c r="H47" s="25" t="s">
        <v>60</v>
      </c>
      <c r="I47" s="38">
        <f t="shared" si="12"/>
        <v>5609.3352000000004</v>
      </c>
      <c r="J47" s="39">
        <f t="shared" si="13"/>
        <v>7143.4883772000003</v>
      </c>
      <c r="K47" s="14">
        <f>'[1]BM 05'!M47</f>
        <v>48.93</v>
      </c>
      <c r="L47" s="14">
        <f>'[1]Memória 06'!E40</f>
        <v>0</v>
      </c>
      <c r="M47" s="14">
        <f t="shared" si="2"/>
        <v>48.93</v>
      </c>
      <c r="N47" s="14">
        <f t="shared" si="4"/>
        <v>7143.49</v>
      </c>
      <c r="O47" s="14">
        <f t="shared" si="5"/>
        <v>0</v>
      </c>
      <c r="P47" s="23">
        <f t="shared" si="6"/>
        <v>7143.49</v>
      </c>
      <c r="Q47" s="14">
        <f t="shared" si="7"/>
        <v>-1.6227999994953279E-3</v>
      </c>
      <c r="S47" s="96"/>
    </row>
    <row r="48" spans="1:20" ht="45.75" customHeight="1">
      <c r="A48" s="17" t="s">
        <v>118</v>
      </c>
      <c r="B48" s="18" t="s">
        <v>119</v>
      </c>
      <c r="C48" s="17" t="s">
        <v>31</v>
      </c>
      <c r="D48" s="19">
        <v>281</v>
      </c>
      <c r="E48" s="19">
        <v>106.24</v>
      </c>
      <c r="F48" s="19">
        <f t="shared" si="3"/>
        <v>135.29664</v>
      </c>
      <c r="G48" s="17" t="s">
        <v>120</v>
      </c>
      <c r="H48" s="17" t="s">
        <v>121</v>
      </c>
      <c r="I48" s="38">
        <f t="shared" si="12"/>
        <v>29853.439999999999</v>
      </c>
      <c r="J48" s="39">
        <f t="shared" si="13"/>
        <v>38018.355839999997</v>
      </c>
      <c r="K48" s="14">
        <f>'[1]BM 05'!M48</f>
        <v>281</v>
      </c>
      <c r="L48" s="14">
        <f>'[1]Memória 06'!E41</f>
        <v>0</v>
      </c>
      <c r="M48" s="14">
        <f t="shared" si="2"/>
        <v>281</v>
      </c>
      <c r="N48" s="14">
        <f t="shared" si="4"/>
        <v>38018.36</v>
      </c>
      <c r="O48" s="14">
        <f t="shared" si="5"/>
        <v>0</v>
      </c>
      <c r="P48" s="23">
        <f t="shared" si="6"/>
        <v>38018.36</v>
      </c>
      <c r="Q48" s="14">
        <f t="shared" si="7"/>
        <v>-4.1600000040489249E-3</v>
      </c>
    </row>
    <row r="49" spans="1:20" ht="25.5" customHeight="1">
      <c r="A49" s="17" t="s">
        <v>122</v>
      </c>
      <c r="B49" s="25" t="s">
        <v>94</v>
      </c>
      <c r="C49" s="17" t="s">
        <v>45</v>
      </c>
      <c r="D49" s="19">
        <v>20</v>
      </c>
      <c r="E49" s="19">
        <v>73.42</v>
      </c>
      <c r="F49" s="19">
        <f t="shared" si="3"/>
        <v>93.500370000000004</v>
      </c>
      <c r="G49" s="17" t="s">
        <v>95</v>
      </c>
      <c r="H49" s="20" t="s">
        <v>33</v>
      </c>
      <c r="I49" s="38">
        <f t="shared" si="12"/>
        <v>1468.4</v>
      </c>
      <c r="J49" s="39">
        <f t="shared" si="13"/>
        <v>1870.0074</v>
      </c>
      <c r="K49" s="14">
        <f>'[1]BM 05'!M49</f>
        <v>0</v>
      </c>
      <c r="L49" s="14">
        <f>'[1]Memória 06'!E42</f>
        <v>0</v>
      </c>
      <c r="M49" s="14">
        <f t="shared" si="2"/>
        <v>0</v>
      </c>
      <c r="N49" s="14">
        <f t="shared" si="4"/>
        <v>0</v>
      </c>
      <c r="O49" s="14">
        <f t="shared" si="5"/>
        <v>0</v>
      </c>
      <c r="P49" s="23">
        <f t="shared" si="6"/>
        <v>0</v>
      </c>
      <c r="Q49" s="14">
        <f t="shared" si="7"/>
        <v>1870.0074</v>
      </c>
    </row>
    <row r="50" spans="1:20" ht="14.25" customHeight="1">
      <c r="A50" s="28" t="s">
        <v>123</v>
      </c>
      <c r="B50" s="139" t="s">
        <v>124</v>
      </c>
      <c r="C50" s="140"/>
      <c r="D50" s="140"/>
      <c r="E50" s="140"/>
      <c r="F50" s="140"/>
      <c r="G50" s="141"/>
      <c r="H50" s="29"/>
      <c r="I50" s="30">
        <f>SUM(I51:I57)</f>
        <v>44178.369400000011</v>
      </c>
      <c r="J50" s="31">
        <f>SUM(J51:J57)</f>
        <v>56261.153430900013</v>
      </c>
      <c r="K50" s="14">
        <f>'[1]BM 05'!M50</f>
        <v>0</v>
      </c>
      <c r="L50" s="14">
        <f>'[1]Memória 06'!E43</f>
        <v>0</v>
      </c>
      <c r="M50" s="31"/>
      <c r="N50" s="31">
        <f t="shared" ref="N50:Q50" si="14">SUM(N51:N57)</f>
        <v>51720.41</v>
      </c>
      <c r="O50" s="31">
        <f t="shared" si="14"/>
        <v>3464.54</v>
      </c>
      <c r="P50" s="31">
        <f t="shared" si="14"/>
        <v>55184.950000000004</v>
      </c>
      <c r="Q50" s="31">
        <f t="shared" si="14"/>
        <v>1076.203430900011</v>
      </c>
    </row>
    <row r="51" spans="1:20" ht="57.2" customHeight="1">
      <c r="A51" s="34" t="s">
        <v>125</v>
      </c>
      <c r="B51" s="25" t="s">
        <v>126</v>
      </c>
      <c r="C51" s="34" t="s">
        <v>31</v>
      </c>
      <c r="D51" s="35">
        <v>888.69</v>
      </c>
      <c r="E51" s="35">
        <v>45.2</v>
      </c>
      <c r="F51" s="35">
        <f t="shared" si="3"/>
        <v>57.562200000000004</v>
      </c>
      <c r="G51" s="36">
        <v>87503</v>
      </c>
      <c r="H51" s="41" t="s">
        <v>85</v>
      </c>
      <c r="I51" s="38">
        <f>E51*D51</f>
        <v>40168.788000000008</v>
      </c>
      <c r="J51" s="39">
        <f>F51*D51</f>
        <v>51154.951518000009</v>
      </c>
      <c r="K51" s="14">
        <f>'[1]BM 05'!M51</f>
        <v>852.68</v>
      </c>
      <c r="L51" s="14">
        <f>'[1]Memória 06'!E44</f>
        <v>17.399100000000001</v>
      </c>
      <c r="M51" s="14">
        <f t="shared" si="2"/>
        <v>870.07909999999993</v>
      </c>
      <c r="N51" s="14">
        <f t="shared" si="4"/>
        <v>49082.14</v>
      </c>
      <c r="O51" s="14">
        <f t="shared" si="5"/>
        <v>1001.53</v>
      </c>
      <c r="P51" s="23">
        <f t="shared" si="6"/>
        <v>50083.67</v>
      </c>
      <c r="Q51" s="14">
        <f t="shared" si="7"/>
        <v>1071.2815180000107</v>
      </c>
      <c r="S51" s="96"/>
    </row>
    <row r="52" spans="1:20" ht="25.5" customHeight="1">
      <c r="A52" s="17" t="s">
        <v>127</v>
      </c>
      <c r="B52" s="18" t="s">
        <v>128</v>
      </c>
      <c r="C52" s="17" t="s">
        <v>129</v>
      </c>
      <c r="D52" s="19">
        <v>21.9</v>
      </c>
      <c r="E52" s="19">
        <v>21.73</v>
      </c>
      <c r="F52" s="19">
        <f t="shared" si="3"/>
        <v>27.673155000000001</v>
      </c>
      <c r="G52" s="33">
        <v>93184</v>
      </c>
      <c r="H52" s="25" t="s">
        <v>60</v>
      </c>
      <c r="I52" s="38">
        <f t="shared" ref="I52:I57" si="15">E52*D52</f>
        <v>475.887</v>
      </c>
      <c r="J52" s="39">
        <f t="shared" ref="J52:J57" si="16">F52*D52</f>
        <v>606.04209449999996</v>
      </c>
      <c r="K52" s="14">
        <f>'[1]BM 05'!M52</f>
        <v>15.97</v>
      </c>
      <c r="L52" s="14">
        <f>'[1]Memória 06'!E45</f>
        <v>5.9299999999999979</v>
      </c>
      <c r="M52" s="14">
        <f t="shared" si="2"/>
        <v>21.9</v>
      </c>
      <c r="N52" s="14">
        <f t="shared" si="4"/>
        <v>441.94</v>
      </c>
      <c r="O52" s="14">
        <f t="shared" si="5"/>
        <v>164.1</v>
      </c>
      <c r="P52" s="23">
        <f t="shared" si="6"/>
        <v>606.04</v>
      </c>
      <c r="Q52" s="14">
        <f t="shared" si="7"/>
        <v>2.0944999999983338E-3</v>
      </c>
    </row>
    <row r="53" spans="1:20" ht="25.5" customHeight="1">
      <c r="A53" s="17" t="s">
        <v>130</v>
      </c>
      <c r="B53" s="18" t="s">
        <v>131</v>
      </c>
      <c r="C53" s="17" t="s">
        <v>129</v>
      </c>
      <c r="D53" s="19">
        <v>5.84</v>
      </c>
      <c r="E53" s="19">
        <v>38.11</v>
      </c>
      <c r="F53" s="19">
        <f t="shared" si="3"/>
        <v>48.533085</v>
      </c>
      <c r="G53" s="33">
        <v>93185</v>
      </c>
      <c r="H53" s="25" t="s">
        <v>60</v>
      </c>
      <c r="I53" s="38">
        <f t="shared" si="15"/>
        <v>222.5624</v>
      </c>
      <c r="J53" s="39">
        <f t="shared" si="16"/>
        <v>283.43321639999999</v>
      </c>
      <c r="K53" s="14">
        <f>'[1]BM 05'!M53</f>
        <v>5.84</v>
      </c>
      <c r="L53" s="14">
        <f>'[1]Memória 06'!E46</f>
        <v>0</v>
      </c>
      <c r="M53" s="14">
        <f t="shared" si="2"/>
        <v>5.84</v>
      </c>
      <c r="N53" s="14">
        <f t="shared" si="4"/>
        <v>283.43</v>
      </c>
      <c r="O53" s="14">
        <f t="shared" si="5"/>
        <v>0</v>
      </c>
      <c r="P53" s="23">
        <f t="shared" si="6"/>
        <v>283.43</v>
      </c>
      <c r="Q53" s="14">
        <f t="shared" si="7"/>
        <v>3.2163999999852422E-3</v>
      </c>
    </row>
    <row r="54" spans="1:20" ht="25.5" customHeight="1">
      <c r="A54" s="17" t="s">
        <v>132</v>
      </c>
      <c r="B54" s="18" t="s">
        <v>133</v>
      </c>
      <c r="C54" s="17" t="s">
        <v>129</v>
      </c>
      <c r="D54" s="19">
        <v>12.9</v>
      </c>
      <c r="E54" s="19">
        <v>29.71</v>
      </c>
      <c r="F54" s="19">
        <f t="shared" si="3"/>
        <v>37.835684999999998</v>
      </c>
      <c r="G54" s="33">
        <v>93182</v>
      </c>
      <c r="H54" s="25" t="s">
        <v>60</v>
      </c>
      <c r="I54" s="38">
        <f t="shared" si="15"/>
        <v>383.25900000000001</v>
      </c>
      <c r="J54" s="39">
        <f t="shared" si="16"/>
        <v>488.08033649999999</v>
      </c>
      <c r="K54" s="14">
        <f>'[1]BM 05'!M54</f>
        <v>5.7</v>
      </c>
      <c r="L54" s="14">
        <f>'[1]Memória 06'!E47</f>
        <v>7.2</v>
      </c>
      <c r="M54" s="14">
        <f t="shared" si="2"/>
        <v>12.9</v>
      </c>
      <c r="N54" s="14">
        <f t="shared" si="4"/>
        <v>215.66</v>
      </c>
      <c r="O54" s="14">
        <f t="shared" si="5"/>
        <v>272.42</v>
      </c>
      <c r="P54" s="23">
        <f t="shared" si="6"/>
        <v>488.08</v>
      </c>
      <c r="Q54" s="14">
        <f t="shared" si="7"/>
        <v>3.3650000000307045E-4</v>
      </c>
    </row>
    <row r="55" spans="1:20" ht="25.5" customHeight="1">
      <c r="A55" s="17" t="s">
        <v>134</v>
      </c>
      <c r="B55" s="25" t="s">
        <v>135</v>
      </c>
      <c r="C55" s="17" t="s">
        <v>129</v>
      </c>
      <c r="D55" s="19">
        <v>34.6</v>
      </c>
      <c r="E55" s="19">
        <v>38.630000000000003</v>
      </c>
      <c r="F55" s="19">
        <f t="shared" si="3"/>
        <v>49.195305000000005</v>
      </c>
      <c r="G55" s="33">
        <v>93183</v>
      </c>
      <c r="H55" s="25" t="s">
        <v>60</v>
      </c>
      <c r="I55" s="38">
        <f t="shared" si="15"/>
        <v>1336.5980000000002</v>
      </c>
      <c r="J55" s="39">
        <f t="shared" si="16"/>
        <v>1702.1575530000002</v>
      </c>
      <c r="K55" s="14">
        <f>'[1]BM 05'!M55</f>
        <v>34.5</v>
      </c>
      <c r="L55" s="14">
        <f>'[1]Memória 06'!E48</f>
        <v>0</v>
      </c>
      <c r="M55" s="14">
        <f t="shared" si="2"/>
        <v>34.5</v>
      </c>
      <c r="N55" s="14">
        <f t="shared" si="4"/>
        <v>1697.24</v>
      </c>
      <c r="O55" s="14">
        <f t="shared" si="5"/>
        <v>0</v>
      </c>
      <c r="P55" s="23">
        <f t="shared" si="6"/>
        <v>1697.24</v>
      </c>
      <c r="Q55" s="14">
        <f t="shared" si="7"/>
        <v>4.9175530000002254</v>
      </c>
    </row>
    <row r="56" spans="1:20" ht="25.5" customHeight="1">
      <c r="A56" s="17" t="s">
        <v>136</v>
      </c>
      <c r="B56" s="25" t="s">
        <v>137</v>
      </c>
      <c r="C56" s="17" t="s">
        <v>129</v>
      </c>
      <c r="D56" s="19">
        <v>12.9</v>
      </c>
      <c r="E56" s="19">
        <v>29.13</v>
      </c>
      <c r="F56" s="19">
        <f t="shared" si="3"/>
        <v>37.097054999999997</v>
      </c>
      <c r="G56" s="33">
        <v>93194</v>
      </c>
      <c r="H56" s="25" t="s">
        <v>60</v>
      </c>
      <c r="I56" s="38">
        <f t="shared" si="15"/>
        <v>375.77699999999999</v>
      </c>
      <c r="J56" s="39">
        <f t="shared" si="16"/>
        <v>478.5520095</v>
      </c>
      <c r="K56" s="14">
        <f>'[1]BM 05'!M56</f>
        <v>0</v>
      </c>
      <c r="L56" s="14">
        <f>'[1]Memória 06'!E49</f>
        <v>12.9</v>
      </c>
      <c r="M56" s="14">
        <f t="shared" si="2"/>
        <v>12.9</v>
      </c>
      <c r="N56" s="14">
        <f t="shared" si="4"/>
        <v>0</v>
      </c>
      <c r="O56" s="14">
        <f t="shared" si="5"/>
        <v>478.55</v>
      </c>
      <c r="P56" s="23">
        <f t="shared" si="6"/>
        <v>478.55</v>
      </c>
      <c r="Q56" s="14">
        <f t="shared" si="7"/>
        <v>2.0094999999855645E-3</v>
      </c>
    </row>
    <row r="57" spans="1:20" ht="25.5" customHeight="1">
      <c r="A57" s="17" t="s">
        <v>138</v>
      </c>
      <c r="B57" s="25" t="s">
        <v>139</v>
      </c>
      <c r="C57" s="17" t="s">
        <v>129</v>
      </c>
      <c r="D57" s="19">
        <v>34.6</v>
      </c>
      <c r="E57" s="19">
        <v>35.130000000000003</v>
      </c>
      <c r="F57" s="19">
        <f t="shared" si="3"/>
        <v>44.738055000000003</v>
      </c>
      <c r="G57" s="33">
        <v>93183</v>
      </c>
      <c r="H57" s="25" t="s">
        <v>60</v>
      </c>
      <c r="I57" s="38">
        <f t="shared" si="15"/>
        <v>1215.498</v>
      </c>
      <c r="J57" s="39">
        <f t="shared" si="16"/>
        <v>1547.9367030000001</v>
      </c>
      <c r="K57" s="14">
        <f>'[1]BM 05'!M57</f>
        <v>0</v>
      </c>
      <c r="L57" s="14">
        <f>'[1]Memória 06'!E50</f>
        <v>34.6</v>
      </c>
      <c r="M57" s="14">
        <f t="shared" si="2"/>
        <v>34.6</v>
      </c>
      <c r="N57" s="14">
        <f t="shared" si="4"/>
        <v>0</v>
      </c>
      <c r="O57" s="14">
        <f t="shared" si="5"/>
        <v>1547.94</v>
      </c>
      <c r="P57" s="23">
        <f t="shared" si="6"/>
        <v>1547.94</v>
      </c>
      <c r="Q57" s="14">
        <f t="shared" si="7"/>
        <v>-3.2969999999750144E-3</v>
      </c>
    </row>
    <row r="58" spans="1:20" ht="14.25" customHeight="1">
      <c r="A58" s="28" t="s">
        <v>140</v>
      </c>
      <c r="B58" s="139" t="s">
        <v>141</v>
      </c>
      <c r="C58" s="140"/>
      <c r="D58" s="140"/>
      <c r="E58" s="140"/>
      <c r="F58" s="140"/>
      <c r="G58" s="141"/>
      <c r="H58" s="29"/>
      <c r="I58" s="30">
        <f>SUM(I59:I69)</f>
        <v>97919.82</v>
      </c>
      <c r="J58" s="31">
        <f>SUM(J59:J69)</f>
        <v>124700.89077</v>
      </c>
      <c r="K58" s="14">
        <f>'[1]BM 05'!M58</f>
        <v>0</v>
      </c>
      <c r="L58" s="14">
        <f>'[1]Memória 06'!E51</f>
        <v>0</v>
      </c>
      <c r="M58" s="31"/>
      <c r="N58" s="31">
        <f t="shared" ref="N58:Q58" si="17">SUM(N59:N69)</f>
        <v>43868.160000000003</v>
      </c>
      <c r="O58" s="31">
        <f t="shared" si="17"/>
        <v>12590.02</v>
      </c>
      <c r="P58" s="31">
        <f t="shared" si="17"/>
        <v>56458.189999999995</v>
      </c>
      <c r="Q58" s="31">
        <f t="shared" si="17"/>
        <v>68242.700769999996</v>
      </c>
    </row>
    <row r="59" spans="1:20" ht="46.7" customHeight="1">
      <c r="A59" s="17" t="s">
        <v>142</v>
      </c>
      <c r="B59" s="25" t="s">
        <v>143</v>
      </c>
      <c r="C59" s="17" t="s">
        <v>31</v>
      </c>
      <c r="D59" s="27">
        <v>2121.38</v>
      </c>
      <c r="E59" s="19">
        <v>3.66</v>
      </c>
      <c r="F59" s="19">
        <f t="shared" si="3"/>
        <v>4.6610100000000001</v>
      </c>
      <c r="G59" s="42">
        <v>87894</v>
      </c>
      <c r="H59" s="18" t="s">
        <v>85</v>
      </c>
      <c r="I59" s="21">
        <f>E59*D59</f>
        <v>7764.2508000000007</v>
      </c>
      <c r="J59" s="22">
        <f>D59*F59</f>
        <v>9887.7733938000001</v>
      </c>
      <c r="K59" s="14">
        <f>'[1]BM 05'!M59</f>
        <v>1516.15</v>
      </c>
      <c r="L59" s="14">
        <f>'[1]Memória 06'!E52</f>
        <v>148.07999999999998</v>
      </c>
      <c r="M59" s="14">
        <f t="shared" si="2"/>
        <v>1664.23</v>
      </c>
      <c r="N59" s="14">
        <f t="shared" si="4"/>
        <v>7066.79</v>
      </c>
      <c r="O59" s="14">
        <f t="shared" si="5"/>
        <v>690.2</v>
      </c>
      <c r="P59" s="23">
        <f t="shared" si="6"/>
        <v>7756.99</v>
      </c>
      <c r="Q59" s="14">
        <f t="shared" si="7"/>
        <v>2130.7833938000003</v>
      </c>
      <c r="R59" s="1">
        <f>M51*2</f>
        <v>1740.1581999999999</v>
      </c>
      <c r="S59" s="67">
        <f>R59-M59</f>
        <v>75.928199999999833</v>
      </c>
      <c r="T59" s="1" t="s">
        <v>1214</v>
      </c>
    </row>
    <row r="60" spans="1:20" ht="25.5" customHeight="1">
      <c r="A60" s="17" t="s">
        <v>144</v>
      </c>
      <c r="B60" s="25" t="s">
        <v>145</v>
      </c>
      <c r="C60" s="17" t="s">
        <v>31</v>
      </c>
      <c r="D60" s="27">
        <v>2121.38</v>
      </c>
      <c r="E60" s="19">
        <v>19.059999999999999</v>
      </c>
      <c r="F60" s="19">
        <f t="shared" si="3"/>
        <v>24.272909999999996</v>
      </c>
      <c r="G60" s="42">
        <v>87529</v>
      </c>
      <c r="H60" s="25" t="s">
        <v>60</v>
      </c>
      <c r="I60" s="21">
        <f t="shared" ref="I60:I69" si="18">E60*D60</f>
        <v>40433.502800000002</v>
      </c>
      <c r="J60" s="22">
        <f t="shared" ref="J60:J69" si="19">D60*F60</f>
        <v>51492.065815799993</v>
      </c>
      <c r="K60" s="14">
        <f>'[1]BM 05'!M60</f>
        <v>1516.15</v>
      </c>
      <c r="L60" s="14">
        <f>'[1]Memória 06'!E53</f>
        <v>148.07999999999998</v>
      </c>
      <c r="M60" s="14">
        <f t="shared" si="2"/>
        <v>1664.23</v>
      </c>
      <c r="N60" s="14">
        <f t="shared" si="4"/>
        <v>36801.370000000003</v>
      </c>
      <c r="O60" s="14">
        <f t="shared" si="5"/>
        <v>3594.33</v>
      </c>
      <c r="P60" s="23">
        <f t="shared" si="6"/>
        <v>40395.71</v>
      </c>
      <c r="Q60" s="14">
        <f t="shared" si="7"/>
        <v>11096.355815799994</v>
      </c>
    </row>
    <row r="61" spans="1:20" ht="57.2" customHeight="1">
      <c r="A61" s="34" t="s">
        <v>146</v>
      </c>
      <c r="B61" s="25" t="s">
        <v>147</v>
      </c>
      <c r="C61" s="34" t="s">
        <v>31</v>
      </c>
      <c r="D61" s="35">
        <v>245.51</v>
      </c>
      <c r="E61" s="35">
        <v>43.54</v>
      </c>
      <c r="F61" s="19">
        <f t="shared" si="3"/>
        <v>55.448189999999997</v>
      </c>
      <c r="G61" s="43">
        <v>87273</v>
      </c>
      <c r="H61" s="18" t="s">
        <v>85</v>
      </c>
      <c r="I61" s="21">
        <f t="shared" si="18"/>
        <v>10689.5054</v>
      </c>
      <c r="J61" s="22">
        <f t="shared" si="19"/>
        <v>13613.0851269</v>
      </c>
      <c r="K61" s="14">
        <f>'[1]BM 05'!M61</f>
        <v>0</v>
      </c>
      <c r="L61" s="14">
        <f>'[1]Memória 06'!E54</f>
        <v>0</v>
      </c>
      <c r="M61" s="14">
        <f t="shared" si="2"/>
        <v>0</v>
      </c>
      <c r="N61" s="14">
        <f t="shared" si="4"/>
        <v>0</v>
      </c>
      <c r="O61" s="14">
        <f t="shared" si="5"/>
        <v>0</v>
      </c>
      <c r="P61" s="23">
        <f t="shared" si="6"/>
        <v>0</v>
      </c>
      <c r="Q61" s="14">
        <f t="shared" si="7"/>
        <v>13613.0851269</v>
      </c>
    </row>
    <row r="62" spans="1:20" ht="25.5" customHeight="1">
      <c r="A62" s="17" t="s">
        <v>148</v>
      </c>
      <c r="B62" s="25" t="s">
        <v>149</v>
      </c>
      <c r="C62" s="17" t="s">
        <v>31</v>
      </c>
      <c r="D62" s="27">
        <v>1740.15</v>
      </c>
      <c r="E62" s="19">
        <v>1.59</v>
      </c>
      <c r="F62" s="19">
        <f t="shared" si="3"/>
        <v>2.0248650000000001</v>
      </c>
      <c r="G62" s="42">
        <v>88485</v>
      </c>
      <c r="H62" s="25" t="s">
        <v>60</v>
      </c>
      <c r="I62" s="21">
        <f t="shared" si="18"/>
        <v>2766.8385000000003</v>
      </c>
      <c r="J62" s="22">
        <f t="shared" si="19"/>
        <v>3523.5688297500005</v>
      </c>
      <c r="K62" s="14">
        <f>'[1]BM 05'!M62</f>
        <v>0</v>
      </c>
      <c r="L62" s="14">
        <f>'[1]Memória 06'!E55</f>
        <v>1664.23</v>
      </c>
      <c r="M62" s="14">
        <f t="shared" si="2"/>
        <v>1664.23</v>
      </c>
      <c r="N62" s="14">
        <f t="shared" si="4"/>
        <v>0</v>
      </c>
      <c r="O62" s="14">
        <f t="shared" si="5"/>
        <v>3369.84</v>
      </c>
      <c r="P62" s="23">
        <f t="shared" si="6"/>
        <v>3369.84</v>
      </c>
      <c r="Q62" s="14">
        <f t="shared" si="7"/>
        <v>153.72882975000039</v>
      </c>
    </row>
    <row r="63" spans="1:20" ht="34.35" customHeight="1">
      <c r="A63" s="34" t="s">
        <v>150</v>
      </c>
      <c r="B63" s="25" t="s">
        <v>151</v>
      </c>
      <c r="C63" s="34" t="s">
        <v>31</v>
      </c>
      <c r="D63" s="35">
        <v>804</v>
      </c>
      <c r="E63" s="35">
        <v>11.5</v>
      </c>
      <c r="F63" s="19">
        <f t="shared" si="3"/>
        <v>14.645250000000001</v>
      </c>
      <c r="G63" s="36">
        <v>8624</v>
      </c>
      <c r="H63" s="18" t="s">
        <v>90</v>
      </c>
      <c r="I63" s="21">
        <f t="shared" si="18"/>
        <v>9246</v>
      </c>
      <c r="J63" s="22">
        <f t="shared" si="19"/>
        <v>11774.781000000001</v>
      </c>
      <c r="K63" s="14">
        <f>'[1]BM 05'!M63</f>
        <v>0</v>
      </c>
      <c r="L63" s="14">
        <f>'[1]Memória 06'!E56</f>
        <v>0</v>
      </c>
      <c r="M63" s="14">
        <f t="shared" si="2"/>
        <v>0</v>
      </c>
      <c r="N63" s="14">
        <f t="shared" si="4"/>
        <v>0</v>
      </c>
      <c r="O63" s="14">
        <f t="shared" si="5"/>
        <v>0</v>
      </c>
      <c r="P63" s="23">
        <f t="shared" si="6"/>
        <v>0</v>
      </c>
      <c r="Q63" s="14">
        <f t="shared" si="7"/>
        <v>11774.781000000001</v>
      </c>
    </row>
    <row r="64" spans="1:20" ht="25.5" customHeight="1">
      <c r="A64" s="17" t="s">
        <v>152</v>
      </c>
      <c r="B64" s="25" t="s">
        <v>153</v>
      </c>
      <c r="C64" s="17" t="s">
        <v>31</v>
      </c>
      <c r="D64" s="19">
        <v>936.15</v>
      </c>
      <c r="E64" s="19">
        <v>8.2799999999999994</v>
      </c>
      <c r="F64" s="19">
        <f t="shared" si="3"/>
        <v>10.54458</v>
      </c>
      <c r="G64" s="42">
        <v>88497</v>
      </c>
      <c r="H64" s="25" t="s">
        <v>60</v>
      </c>
      <c r="I64" s="21">
        <f t="shared" si="18"/>
        <v>7751.3219999999992</v>
      </c>
      <c r="J64" s="22">
        <f t="shared" si="19"/>
        <v>9871.308567</v>
      </c>
      <c r="K64" s="14">
        <f>'[1]BM 05'!M64</f>
        <v>0</v>
      </c>
      <c r="L64" s="14">
        <f>'[1]Memória 06'!E57</f>
        <v>468.07499999999999</v>
      </c>
      <c r="M64" s="14">
        <f t="shared" si="2"/>
        <v>468.07499999999999</v>
      </c>
      <c r="N64" s="14">
        <f t="shared" si="4"/>
        <v>0</v>
      </c>
      <c r="O64" s="14">
        <f t="shared" si="5"/>
        <v>4935.6499999999996</v>
      </c>
      <c r="P64" s="23">
        <f t="shared" si="6"/>
        <v>4935.6499999999996</v>
      </c>
      <c r="Q64" s="14">
        <f t="shared" si="7"/>
        <v>4935.6585670000004</v>
      </c>
    </row>
    <row r="65" spans="1:17" ht="25.5" customHeight="1">
      <c r="A65" s="17" t="s">
        <v>154</v>
      </c>
      <c r="B65" s="18" t="s">
        <v>155</v>
      </c>
      <c r="C65" s="17" t="s">
        <v>31</v>
      </c>
      <c r="D65" s="19">
        <v>61.32</v>
      </c>
      <c r="E65" s="19">
        <v>10.85</v>
      </c>
      <c r="F65" s="19">
        <f t="shared" si="3"/>
        <v>13.817475</v>
      </c>
      <c r="G65" s="42">
        <v>102213</v>
      </c>
      <c r="H65" s="25" t="s">
        <v>60</v>
      </c>
      <c r="I65" s="21">
        <f t="shared" si="18"/>
        <v>665.322</v>
      </c>
      <c r="J65" s="22">
        <f t="shared" si="19"/>
        <v>847.28756699999997</v>
      </c>
      <c r="K65" s="14">
        <f>'[1]BM 05'!M65</f>
        <v>0</v>
      </c>
      <c r="L65" s="14">
        <f>'[1]Memória 06'!E58</f>
        <v>0</v>
      </c>
      <c r="M65" s="14">
        <f t="shared" si="2"/>
        <v>0</v>
      </c>
      <c r="N65" s="14">
        <f t="shared" si="4"/>
        <v>0</v>
      </c>
      <c r="O65" s="14">
        <f t="shared" si="5"/>
        <v>0</v>
      </c>
      <c r="P65" s="23">
        <f t="shared" si="6"/>
        <v>0</v>
      </c>
      <c r="Q65" s="14">
        <f t="shared" si="7"/>
        <v>847.28756699999997</v>
      </c>
    </row>
    <row r="66" spans="1:17" ht="34.35" customHeight="1">
      <c r="A66" s="34" t="s">
        <v>156</v>
      </c>
      <c r="B66" s="25" t="s">
        <v>157</v>
      </c>
      <c r="C66" s="34" t="s">
        <v>31</v>
      </c>
      <c r="D66" s="35">
        <v>17</v>
      </c>
      <c r="E66" s="35">
        <v>5.44</v>
      </c>
      <c r="F66" s="19">
        <f t="shared" si="3"/>
        <v>6.9278400000000007</v>
      </c>
      <c r="G66" s="43">
        <v>100723</v>
      </c>
      <c r="H66" s="18" t="s">
        <v>85</v>
      </c>
      <c r="I66" s="21">
        <f t="shared" si="18"/>
        <v>92.48</v>
      </c>
      <c r="J66" s="22">
        <f t="shared" si="19"/>
        <v>117.77328000000001</v>
      </c>
      <c r="K66" s="14">
        <f>'[1]BM 05'!M66</f>
        <v>0</v>
      </c>
      <c r="L66" s="14">
        <f>'[1]Memória 06'!E59</f>
        <v>0</v>
      </c>
      <c r="M66" s="14">
        <f t="shared" si="2"/>
        <v>0</v>
      </c>
      <c r="N66" s="14">
        <f t="shared" si="4"/>
        <v>0</v>
      </c>
      <c r="O66" s="14">
        <f t="shared" si="5"/>
        <v>0</v>
      </c>
      <c r="P66" s="23">
        <f t="shared" si="6"/>
        <v>0</v>
      </c>
      <c r="Q66" s="14">
        <f t="shared" si="7"/>
        <v>117.77328000000001</v>
      </c>
    </row>
    <row r="67" spans="1:17" ht="25.5" customHeight="1">
      <c r="A67" s="17" t="s">
        <v>158</v>
      </c>
      <c r="B67" s="25" t="s">
        <v>159</v>
      </c>
      <c r="C67" s="17" t="s">
        <v>31</v>
      </c>
      <c r="D67" s="19">
        <v>454</v>
      </c>
      <c r="E67" s="19">
        <v>9.75</v>
      </c>
      <c r="F67" s="19">
        <f t="shared" si="3"/>
        <v>12.416625</v>
      </c>
      <c r="G67" s="42">
        <v>88488</v>
      </c>
      <c r="H67" s="25" t="s">
        <v>60</v>
      </c>
      <c r="I67" s="21">
        <f t="shared" si="18"/>
        <v>4426.5</v>
      </c>
      <c r="J67" s="22">
        <f t="shared" si="19"/>
        <v>5637.1477500000001</v>
      </c>
      <c r="K67" s="14">
        <f>'[1]BM 05'!M67</f>
        <v>0</v>
      </c>
      <c r="L67" s="14">
        <f>'[1]Memória 06'!E60</f>
        <v>0</v>
      </c>
      <c r="M67" s="14">
        <f t="shared" si="2"/>
        <v>0</v>
      </c>
      <c r="N67" s="14">
        <f t="shared" si="4"/>
        <v>0</v>
      </c>
      <c r="O67" s="14">
        <f t="shared" si="5"/>
        <v>0</v>
      </c>
      <c r="P67" s="23">
        <f t="shared" si="6"/>
        <v>0</v>
      </c>
      <c r="Q67" s="14">
        <f t="shared" si="7"/>
        <v>5637.1477500000001</v>
      </c>
    </row>
    <row r="68" spans="1:17" ht="25.5" customHeight="1">
      <c r="A68" s="17" t="s">
        <v>160</v>
      </c>
      <c r="B68" s="25" t="s">
        <v>161</v>
      </c>
      <c r="C68" s="17" t="s">
        <v>31</v>
      </c>
      <c r="D68" s="19">
        <v>804</v>
      </c>
      <c r="E68" s="19">
        <v>8.68</v>
      </c>
      <c r="F68" s="19">
        <f t="shared" si="3"/>
        <v>11.053979999999999</v>
      </c>
      <c r="G68" s="42">
        <v>88489</v>
      </c>
      <c r="H68" s="25" t="s">
        <v>60</v>
      </c>
      <c r="I68" s="21">
        <f t="shared" si="18"/>
        <v>6978.7199999999993</v>
      </c>
      <c r="J68" s="22">
        <f t="shared" si="19"/>
        <v>8887.3999199999998</v>
      </c>
      <c r="K68" s="14">
        <f>'[1]BM 05'!M68</f>
        <v>0</v>
      </c>
      <c r="L68" s="14">
        <f>'[1]Memória 06'!E61</f>
        <v>0</v>
      </c>
      <c r="M68" s="14">
        <f t="shared" si="2"/>
        <v>0</v>
      </c>
      <c r="N68" s="14">
        <f t="shared" si="4"/>
        <v>0</v>
      </c>
      <c r="O68" s="14">
        <f t="shared" si="5"/>
        <v>0</v>
      </c>
      <c r="P68" s="23">
        <f t="shared" si="6"/>
        <v>0</v>
      </c>
      <c r="Q68" s="14">
        <f t="shared" si="7"/>
        <v>8887.3999199999998</v>
      </c>
    </row>
    <row r="69" spans="1:17" ht="25.5" customHeight="1">
      <c r="A69" s="17" t="s">
        <v>162</v>
      </c>
      <c r="B69" s="25" t="s">
        <v>163</v>
      </c>
      <c r="C69" s="17" t="s">
        <v>31</v>
      </c>
      <c r="D69" s="19">
        <v>936.15</v>
      </c>
      <c r="E69" s="19">
        <v>7.59</v>
      </c>
      <c r="F69" s="19">
        <f t="shared" si="3"/>
        <v>9.6658650000000002</v>
      </c>
      <c r="G69" s="42">
        <v>88487</v>
      </c>
      <c r="H69" s="25" t="s">
        <v>60</v>
      </c>
      <c r="I69" s="21">
        <f t="shared" si="18"/>
        <v>7105.3784999999998</v>
      </c>
      <c r="J69" s="22">
        <f t="shared" si="19"/>
        <v>9048.69951975</v>
      </c>
      <c r="K69" s="14">
        <f>'[1]BM 05'!M69</f>
        <v>0</v>
      </c>
      <c r="L69" s="14">
        <f>'[1]Memória 06'!E62</f>
        <v>0</v>
      </c>
      <c r="M69" s="14">
        <f t="shared" si="2"/>
        <v>0</v>
      </c>
      <c r="N69" s="14">
        <f t="shared" si="4"/>
        <v>0</v>
      </c>
      <c r="O69" s="14">
        <f t="shared" si="5"/>
        <v>0</v>
      </c>
      <c r="P69" s="23">
        <f t="shared" si="6"/>
        <v>0</v>
      </c>
      <c r="Q69" s="14">
        <f t="shared" si="7"/>
        <v>9048.69951975</v>
      </c>
    </row>
    <row r="70" spans="1:17" ht="12.75" customHeight="1">
      <c r="A70" s="28" t="s">
        <v>164</v>
      </c>
      <c r="B70" s="139" t="s">
        <v>165</v>
      </c>
      <c r="C70" s="140"/>
      <c r="D70" s="140"/>
      <c r="E70" s="140"/>
      <c r="F70" s="140"/>
      <c r="G70" s="141"/>
      <c r="H70" s="37"/>
      <c r="I70" s="30">
        <f>SUM(I71:I74)</f>
        <v>15458.0825</v>
      </c>
      <c r="J70" s="31">
        <f>SUM(J71:J74)</f>
        <v>19685.86806375</v>
      </c>
      <c r="K70" s="14">
        <f>'[1]BM 05'!M70</f>
        <v>0</v>
      </c>
      <c r="L70" s="14">
        <f>'[1]Memória 06'!E63</f>
        <v>0</v>
      </c>
      <c r="M70" s="31"/>
      <c r="N70" s="31">
        <f t="shared" ref="N70:Q70" si="20">SUM(N71:N74)</f>
        <v>11507.62</v>
      </c>
      <c r="O70" s="31">
        <f t="shared" si="20"/>
        <v>2330.59</v>
      </c>
      <c r="P70" s="31">
        <f t="shared" si="20"/>
        <v>13838.210000000001</v>
      </c>
      <c r="Q70" s="31">
        <f t="shared" si="20"/>
        <v>5847.6580637500001</v>
      </c>
    </row>
    <row r="71" spans="1:17" ht="34.35" customHeight="1">
      <c r="A71" s="34" t="s">
        <v>166</v>
      </c>
      <c r="B71" s="25" t="s">
        <v>167</v>
      </c>
      <c r="C71" s="34" t="s">
        <v>31</v>
      </c>
      <c r="D71" s="35">
        <v>244.09</v>
      </c>
      <c r="E71" s="35">
        <v>9.98</v>
      </c>
      <c r="F71" s="19">
        <f t="shared" si="3"/>
        <v>12.709530000000001</v>
      </c>
      <c r="G71" s="43">
        <v>92544</v>
      </c>
      <c r="H71" s="18" t="s">
        <v>85</v>
      </c>
      <c r="I71" s="38">
        <f>E71*D71</f>
        <v>2436.0182</v>
      </c>
      <c r="J71" s="39">
        <f>D71*F71</f>
        <v>3102.2691777000005</v>
      </c>
      <c r="K71" s="14">
        <f>'[1]BM 05'!M71</f>
        <v>0</v>
      </c>
      <c r="L71" s="14">
        <f>'[1]Memória 06'!E64</f>
        <v>0</v>
      </c>
      <c r="M71" s="14">
        <f t="shared" si="2"/>
        <v>0</v>
      </c>
      <c r="N71" s="14">
        <f t="shared" si="4"/>
        <v>0</v>
      </c>
      <c r="O71" s="14">
        <f t="shared" si="5"/>
        <v>0</v>
      </c>
      <c r="P71" s="23">
        <f t="shared" si="6"/>
        <v>0</v>
      </c>
      <c r="Q71" s="14">
        <f t="shared" si="7"/>
        <v>3102.2691777000005</v>
      </c>
    </row>
    <row r="72" spans="1:17" ht="45.75" customHeight="1">
      <c r="A72" s="17" t="s">
        <v>168</v>
      </c>
      <c r="B72" s="25" t="s">
        <v>169</v>
      </c>
      <c r="C72" s="17" t="s">
        <v>31</v>
      </c>
      <c r="D72" s="19">
        <v>244.09</v>
      </c>
      <c r="E72" s="19">
        <v>37.020000000000003</v>
      </c>
      <c r="F72" s="19">
        <f t="shared" si="3"/>
        <v>47.144970000000001</v>
      </c>
      <c r="G72" s="42">
        <v>94207</v>
      </c>
      <c r="H72" s="18" t="s">
        <v>85</v>
      </c>
      <c r="I72" s="38">
        <f t="shared" ref="I72:I74" si="21">E72*D72</f>
        <v>9036.2118000000009</v>
      </c>
      <c r="J72" s="39">
        <f t="shared" ref="J72:J74" si="22">D72*F72</f>
        <v>11507.615727300001</v>
      </c>
      <c r="K72" s="14">
        <f>'[1]BM 05'!M72</f>
        <v>244.09</v>
      </c>
      <c r="L72" s="14">
        <f>'[1]Memória 06'!E65</f>
        <v>0</v>
      </c>
      <c r="M72" s="14">
        <f t="shared" si="2"/>
        <v>244.09</v>
      </c>
      <c r="N72" s="14">
        <f t="shared" si="4"/>
        <v>11507.62</v>
      </c>
      <c r="O72" s="14">
        <f t="shared" si="5"/>
        <v>0</v>
      </c>
      <c r="P72" s="23">
        <f t="shared" si="6"/>
        <v>11507.62</v>
      </c>
      <c r="Q72" s="14">
        <f t="shared" si="7"/>
        <v>-4.2727000000013504E-3</v>
      </c>
    </row>
    <row r="73" spans="1:17" ht="34.35" customHeight="1">
      <c r="A73" s="34" t="s">
        <v>170</v>
      </c>
      <c r="B73" s="25" t="s">
        <v>171</v>
      </c>
      <c r="C73" s="34" t="s">
        <v>129</v>
      </c>
      <c r="D73" s="35">
        <v>73.319999999999993</v>
      </c>
      <c r="E73" s="35">
        <v>24.96</v>
      </c>
      <c r="F73" s="19">
        <f t="shared" si="3"/>
        <v>31.786560000000001</v>
      </c>
      <c r="G73" s="43">
        <v>100435</v>
      </c>
      <c r="H73" s="18" t="s">
        <v>85</v>
      </c>
      <c r="I73" s="38">
        <f t="shared" si="21"/>
        <v>1830.0672</v>
      </c>
      <c r="J73" s="39">
        <f t="shared" si="22"/>
        <v>2330.5905791999999</v>
      </c>
      <c r="K73" s="14">
        <f>'[1]BM 05'!M73</f>
        <v>0</v>
      </c>
      <c r="L73" s="14">
        <f>'[1]Memória 06'!E66</f>
        <v>73.319999999999993</v>
      </c>
      <c r="M73" s="14">
        <f t="shared" si="2"/>
        <v>73.319999999999993</v>
      </c>
      <c r="N73" s="14">
        <f t="shared" si="4"/>
        <v>0</v>
      </c>
      <c r="O73" s="14">
        <f t="shared" si="5"/>
        <v>2330.59</v>
      </c>
      <c r="P73" s="23">
        <f t="shared" si="6"/>
        <v>2330.59</v>
      </c>
      <c r="Q73" s="14">
        <f t="shared" si="7"/>
        <v>5.7919999972000369E-4</v>
      </c>
    </row>
    <row r="74" spans="1:17" ht="36" customHeight="1">
      <c r="A74" s="34" t="s">
        <v>172</v>
      </c>
      <c r="B74" s="25" t="s">
        <v>173</v>
      </c>
      <c r="C74" s="34" t="s">
        <v>129</v>
      </c>
      <c r="D74" s="35">
        <v>18.09</v>
      </c>
      <c r="E74" s="35">
        <v>119.17</v>
      </c>
      <c r="F74" s="19">
        <f t="shared" si="3"/>
        <v>151.76299499999999</v>
      </c>
      <c r="G74" s="43">
        <v>94229</v>
      </c>
      <c r="H74" s="18" t="s">
        <v>85</v>
      </c>
      <c r="I74" s="38">
        <f t="shared" si="21"/>
        <v>2155.7853</v>
      </c>
      <c r="J74" s="39">
        <f t="shared" si="22"/>
        <v>2745.3925795499999</v>
      </c>
      <c r="K74" s="14">
        <f>'[1]BM 05'!M74</f>
        <v>0</v>
      </c>
      <c r="L74" s="14">
        <f>'[1]Memória 06'!E67</f>
        <v>0</v>
      </c>
      <c r="M74" s="14">
        <f t="shared" si="2"/>
        <v>0</v>
      </c>
      <c r="N74" s="14">
        <f t="shared" si="4"/>
        <v>0</v>
      </c>
      <c r="O74" s="14">
        <f t="shared" si="5"/>
        <v>0</v>
      </c>
      <c r="P74" s="23">
        <f t="shared" si="6"/>
        <v>0</v>
      </c>
      <c r="Q74" s="14">
        <f t="shared" si="7"/>
        <v>2745.3925795499999</v>
      </c>
    </row>
    <row r="75" spans="1:17" ht="12.75" customHeight="1">
      <c r="A75" s="28" t="s">
        <v>174</v>
      </c>
      <c r="B75" s="139" t="s">
        <v>175</v>
      </c>
      <c r="C75" s="140"/>
      <c r="D75" s="140"/>
      <c r="E75" s="140"/>
      <c r="F75" s="140"/>
      <c r="G75" s="141"/>
      <c r="H75" s="37"/>
      <c r="I75" s="30">
        <f>SUM(I77:I93)</f>
        <v>57385.086700000007</v>
      </c>
      <c r="J75" s="31">
        <f>SUM(J77:J93)</f>
        <v>73079.907912449999</v>
      </c>
      <c r="K75" s="14">
        <f>'[1]BM 05'!M75</f>
        <v>0</v>
      </c>
      <c r="L75" s="14">
        <f>'[1]Memória 06'!E68</f>
        <v>0</v>
      </c>
      <c r="M75" s="31"/>
      <c r="N75" s="31">
        <f t="shared" ref="N75:Q75" si="23">SUM(N77:N93)</f>
        <v>17352.91</v>
      </c>
      <c r="O75" s="31">
        <f t="shared" si="23"/>
        <v>13357.58</v>
      </c>
      <c r="P75" s="31">
        <f t="shared" si="23"/>
        <v>30710.489999999998</v>
      </c>
      <c r="Q75" s="31">
        <f t="shared" si="23"/>
        <v>42369.417912450001</v>
      </c>
    </row>
    <row r="76" spans="1:17" ht="12.75" customHeight="1">
      <c r="A76" s="17" t="s">
        <v>176</v>
      </c>
      <c r="B76" s="44" t="s">
        <v>177</v>
      </c>
      <c r="C76" s="37"/>
      <c r="D76" s="37"/>
      <c r="E76" s="37"/>
      <c r="F76" s="19"/>
      <c r="G76" s="37"/>
      <c r="H76" s="37"/>
      <c r="I76" s="45"/>
      <c r="J76" s="46"/>
      <c r="K76" s="14">
        <f>'[1]BM 05'!M76</f>
        <v>0</v>
      </c>
      <c r="L76" s="14">
        <f>'[1]Memória 06'!E69</f>
        <v>0</v>
      </c>
      <c r="M76" s="14">
        <f t="shared" ref="M76:M139" si="24">K76+L76</f>
        <v>0</v>
      </c>
      <c r="N76" s="14">
        <f t="shared" si="4"/>
        <v>0</v>
      </c>
      <c r="O76" s="14">
        <f t="shared" si="5"/>
        <v>0</v>
      </c>
      <c r="P76" s="23">
        <f t="shared" si="6"/>
        <v>0</v>
      </c>
      <c r="Q76" s="14">
        <f t="shared" si="7"/>
        <v>0</v>
      </c>
    </row>
    <row r="77" spans="1:17" ht="34.35" customHeight="1">
      <c r="A77" s="34" t="s">
        <v>178</v>
      </c>
      <c r="B77" s="18" t="s">
        <v>179</v>
      </c>
      <c r="C77" s="34" t="s">
        <v>31</v>
      </c>
      <c r="D77" s="35">
        <v>177.46</v>
      </c>
      <c r="E77" s="47">
        <v>35.840000000000003</v>
      </c>
      <c r="F77" s="19">
        <f t="shared" ref="F77:F140" si="25">E77+E77*27.35/100</f>
        <v>45.642240000000001</v>
      </c>
      <c r="G77" s="43">
        <v>92396</v>
      </c>
      <c r="H77" s="18" t="s">
        <v>85</v>
      </c>
      <c r="I77" s="38">
        <f>D77*E77</f>
        <v>6360.166400000001</v>
      </c>
      <c r="J77" s="39">
        <f>D77*F77</f>
        <v>8099.6719104000003</v>
      </c>
      <c r="K77" s="14">
        <f>'[1]BM 05'!M77</f>
        <v>0</v>
      </c>
      <c r="L77" s="14">
        <f>'[1]Memória 06'!E70</f>
        <v>88.73</v>
      </c>
      <c r="M77" s="14">
        <f t="shared" si="24"/>
        <v>88.73</v>
      </c>
      <c r="N77" s="14">
        <f t="shared" ref="N77:N140" si="26">ROUND(K77*F77,2)</f>
        <v>0</v>
      </c>
      <c r="O77" s="14">
        <f t="shared" ref="O77:O140" si="27">ROUND(L77*F77,2)</f>
        <v>4049.84</v>
      </c>
      <c r="P77" s="23">
        <f t="shared" ref="P77:P140" si="28">ROUND(M77*F77,2)</f>
        <v>4049.84</v>
      </c>
      <c r="Q77" s="14">
        <f t="shared" ref="Q77:Q140" si="29">J77-P77</f>
        <v>4049.8319104000002</v>
      </c>
    </row>
    <row r="78" spans="1:17" ht="25.5" customHeight="1">
      <c r="A78" s="17" t="s">
        <v>180</v>
      </c>
      <c r="B78" s="18" t="s">
        <v>181</v>
      </c>
      <c r="C78" s="17" t="s">
        <v>31</v>
      </c>
      <c r="D78" s="19">
        <v>69.650000000000006</v>
      </c>
      <c r="E78" s="19">
        <v>8.26</v>
      </c>
      <c r="F78" s="19">
        <f t="shared" si="25"/>
        <v>10.51911</v>
      </c>
      <c r="G78" s="42">
        <v>98504</v>
      </c>
      <c r="H78" s="25" t="s">
        <v>60</v>
      </c>
      <c r="I78" s="38">
        <f t="shared" ref="I78:I93" si="30">D78*E78</f>
        <v>575.30900000000008</v>
      </c>
      <c r="J78" s="39">
        <f t="shared" ref="J78:J93" si="31">D78*F78</f>
        <v>732.65601149999998</v>
      </c>
      <c r="K78" s="14">
        <f>'[1]BM 05'!M78</f>
        <v>0</v>
      </c>
      <c r="L78" s="14">
        <f>'[1]Memória 06'!E71</f>
        <v>0</v>
      </c>
      <c r="M78" s="14">
        <f t="shared" si="24"/>
        <v>0</v>
      </c>
      <c r="N78" s="14">
        <f t="shared" si="26"/>
        <v>0</v>
      </c>
      <c r="O78" s="14">
        <f t="shared" si="27"/>
        <v>0</v>
      </c>
      <c r="P78" s="23">
        <f t="shared" si="28"/>
        <v>0</v>
      </c>
      <c r="Q78" s="14">
        <f t="shared" si="29"/>
        <v>732.65601149999998</v>
      </c>
    </row>
    <row r="79" spans="1:17" ht="34.35" customHeight="1">
      <c r="A79" s="34" t="s">
        <v>182</v>
      </c>
      <c r="B79" s="25" t="s">
        <v>183</v>
      </c>
      <c r="C79" s="34" t="s">
        <v>31</v>
      </c>
      <c r="D79" s="35">
        <v>24.22</v>
      </c>
      <c r="E79" s="35">
        <v>14.68</v>
      </c>
      <c r="F79" s="19">
        <f t="shared" si="25"/>
        <v>18.694980000000001</v>
      </c>
      <c r="G79" s="48">
        <v>3637</v>
      </c>
      <c r="H79" s="18" t="s">
        <v>90</v>
      </c>
      <c r="I79" s="38">
        <f t="shared" si="30"/>
        <v>355.5496</v>
      </c>
      <c r="J79" s="39">
        <f t="shared" si="31"/>
        <v>452.79241560000003</v>
      </c>
      <c r="K79" s="14">
        <f>'[1]BM 05'!M79</f>
        <v>0</v>
      </c>
      <c r="L79" s="14">
        <f>'[1]Memória 06'!E72</f>
        <v>24.22</v>
      </c>
      <c r="M79" s="14">
        <f t="shared" si="24"/>
        <v>24.22</v>
      </c>
      <c r="N79" s="14">
        <f t="shared" si="26"/>
        <v>0</v>
      </c>
      <c r="O79" s="14">
        <f t="shared" si="27"/>
        <v>452.79</v>
      </c>
      <c r="P79" s="23">
        <f t="shared" si="28"/>
        <v>452.79</v>
      </c>
      <c r="Q79" s="14">
        <f t="shared" si="29"/>
        <v>2.4156000000061795E-3</v>
      </c>
    </row>
    <row r="80" spans="1:17" ht="25.5" customHeight="1">
      <c r="A80" s="17" t="s">
        <v>184</v>
      </c>
      <c r="B80" s="25" t="s">
        <v>185</v>
      </c>
      <c r="C80" s="17" t="s">
        <v>31</v>
      </c>
      <c r="D80" s="19">
        <v>24.22</v>
      </c>
      <c r="E80" s="19">
        <v>45.82</v>
      </c>
      <c r="F80" s="19">
        <f t="shared" si="25"/>
        <v>58.351770000000002</v>
      </c>
      <c r="G80" s="42">
        <v>101747</v>
      </c>
      <c r="H80" s="25" t="s">
        <v>60</v>
      </c>
      <c r="I80" s="38">
        <f t="shared" si="30"/>
        <v>1109.7603999999999</v>
      </c>
      <c r="J80" s="39">
        <f t="shared" si="31"/>
        <v>1413.2798694000001</v>
      </c>
      <c r="K80" s="14">
        <f>'[1]BM 05'!M80</f>
        <v>0</v>
      </c>
      <c r="L80" s="14">
        <f>'[1]Memória 06'!E73</f>
        <v>24.22</v>
      </c>
      <c r="M80" s="14">
        <f t="shared" si="24"/>
        <v>24.22</v>
      </c>
      <c r="N80" s="14">
        <f t="shared" si="26"/>
        <v>0</v>
      </c>
      <c r="O80" s="14">
        <f t="shared" si="27"/>
        <v>1413.28</v>
      </c>
      <c r="P80" s="23">
        <f t="shared" si="28"/>
        <v>1413.28</v>
      </c>
      <c r="Q80" s="14">
        <f t="shared" si="29"/>
        <v>-1.3059999992037774E-4</v>
      </c>
    </row>
    <row r="81" spans="1:18" ht="45.75" customHeight="1">
      <c r="A81" s="17" t="s">
        <v>186</v>
      </c>
      <c r="B81" s="18" t="s">
        <v>187</v>
      </c>
      <c r="C81" s="17" t="s">
        <v>31</v>
      </c>
      <c r="D81" s="19">
        <v>24.22</v>
      </c>
      <c r="E81" s="19">
        <v>25.33</v>
      </c>
      <c r="F81" s="19">
        <f t="shared" si="25"/>
        <v>32.257754999999996</v>
      </c>
      <c r="G81" s="42">
        <v>87630</v>
      </c>
      <c r="H81" s="18" t="s">
        <v>85</v>
      </c>
      <c r="I81" s="38">
        <f t="shared" si="30"/>
        <v>613.49259999999992</v>
      </c>
      <c r="J81" s="39">
        <f t="shared" si="31"/>
        <v>781.28282609999985</v>
      </c>
      <c r="K81" s="14">
        <f>'[1]BM 05'!M81</f>
        <v>0</v>
      </c>
      <c r="L81" s="14">
        <f>'[1]Memória 06'!E74</f>
        <v>24.22</v>
      </c>
      <c r="M81" s="14">
        <f t="shared" si="24"/>
        <v>24.22</v>
      </c>
      <c r="N81" s="14">
        <f t="shared" si="26"/>
        <v>0</v>
      </c>
      <c r="O81" s="14">
        <f t="shared" si="27"/>
        <v>781.28</v>
      </c>
      <c r="P81" s="23">
        <f t="shared" si="28"/>
        <v>781.28</v>
      </c>
      <c r="Q81" s="14">
        <f t="shared" si="29"/>
        <v>2.8260999998792613E-3</v>
      </c>
    </row>
    <row r="82" spans="1:18" ht="45.75" customHeight="1">
      <c r="A82" s="17" t="s">
        <v>188</v>
      </c>
      <c r="B82" s="25" t="s">
        <v>189</v>
      </c>
      <c r="C82" s="17" t="s">
        <v>31</v>
      </c>
      <c r="D82" s="19">
        <v>24.22</v>
      </c>
      <c r="E82" s="19">
        <v>116.07</v>
      </c>
      <c r="F82" s="19">
        <f t="shared" si="25"/>
        <v>147.815145</v>
      </c>
      <c r="G82" s="42">
        <v>12439</v>
      </c>
      <c r="H82" s="18" t="s">
        <v>90</v>
      </c>
      <c r="I82" s="38">
        <f t="shared" si="30"/>
        <v>2811.2153999999996</v>
      </c>
      <c r="J82" s="39">
        <f t="shared" si="31"/>
        <v>3580.0828118999998</v>
      </c>
      <c r="K82" s="14">
        <f>'[1]BM 05'!M82</f>
        <v>0</v>
      </c>
      <c r="L82" s="14">
        <f>'[1]Memória 06'!E75</f>
        <v>0</v>
      </c>
      <c r="M82" s="14">
        <f t="shared" si="24"/>
        <v>0</v>
      </c>
      <c r="N82" s="14">
        <f t="shared" si="26"/>
        <v>0</v>
      </c>
      <c r="O82" s="14">
        <f t="shared" si="27"/>
        <v>0</v>
      </c>
      <c r="P82" s="23">
        <f t="shared" si="28"/>
        <v>0</v>
      </c>
      <c r="Q82" s="14">
        <f t="shared" si="29"/>
        <v>3580.0828118999998</v>
      </c>
    </row>
    <row r="83" spans="1:18" ht="25.5" customHeight="1">
      <c r="A83" s="17" t="s">
        <v>190</v>
      </c>
      <c r="B83" s="18" t="s">
        <v>191</v>
      </c>
      <c r="C83" s="17" t="s">
        <v>59</v>
      </c>
      <c r="D83" s="19">
        <v>2.92</v>
      </c>
      <c r="E83" s="19">
        <v>294.7</v>
      </c>
      <c r="F83" s="19">
        <f t="shared" si="25"/>
        <v>375.30044999999996</v>
      </c>
      <c r="G83" s="49" t="s">
        <v>192</v>
      </c>
      <c r="H83" s="20" t="s">
        <v>33</v>
      </c>
      <c r="I83" s="38">
        <f t="shared" si="30"/>
        <v>860.524</v>
      </c>
      <c r="J83" s="39">
        <f t="shared" si="31"/>
        <v>1095.8773139999998</v>
      </c>
      <c r="K83" s="14">
        <f>'[1]BM 05'!M83</f>
        <v>0</v>
      </c>
      <c r="L83" s="14">
        <f>'[1]Memória 06'!E76</f>
        <v>0</v>
      </c>
      <c r="M83" s="14">
        <f t="shared" si="24"/>
        <v>0</v>
      </c>
      <c r="N83" s="14">
        <f t="shared" si="26"/>
        <v>0</v>
      </c>
      <c r="O83" s="14">
        <f t="shared" si="27"/>
        <v>0</v>
      </c>
      <c r="P83" s="23">
        <f t="shared" si="28"/>
        <v>0</v>
      </c>
      <c r="Q83" s="14">
        <f t="shared" si="29"/>
        <v>1095.8773139999998</v>
      </c>
    </row>
    <row r="84" spans="1:18" ht="34.35" customHeight="1">
      <c r="A84" s="34" t="s">
        <v>193</v>
      </c>
      <c r="B84" s="25" t="s">
        <v>194</v>
      </c>
      <c r="C84" s="34" t="s">
        <v>31</v>
      </c>
      <c r="D84" s="35">
        <v>12.84</v>
      </c>
      <c r="E84" s="35">
        <v>257.94</v>
      </c>
      <c r="F84" s="19">
        <f t="shared" si="25"/>
        <v>328.48658999999998</v>
      </c>
      <c r="G84" s="48">
        <v>168</v>
      </c>
      <c r="H84" s="18" t="s">
        <v>90</v>
      </c>
      <c r="I84" s="38">
        <f t="shared" si="30"/>
        <v>3311.9495999999999</v>
      </c>
      <c r="J84" s="39">
        <f t="shared" si="31"/>
        <v>4217.7678155999993</v>
      </c>
      <c r="K84" s="14">
        <f>'[1]BM 05'!M84</f>
        <v>0</v>
      </c>
      <c r="L84" s="14">
        <f>'[1]Memória 06'!E77</f>
        <v>0</v>
      </c>
      <c r="M84" s="14">
        <f t="shared" si="24"/>
        <v>0</v>
      </c>
      <c r="N84" s="14">
        <f t="shared" si="26"/>
        <v>0</v>
      </c>
      <c r="O84" s="14">
        <f t="shared" si="27"/>
        <v>0</v>
      </c>
      <c r="P84" s="23">
        <f t="shared" si="28"/>
        <v>0</v>
      </c>
      <c r="Q84" s="14">
        <f t="shared" si="29"/>
        <v>4217.7678155999993</v>
      </c>
    </row>
    <row r="85" spans="1:18" ht="25.5" customHeight="1">
      <c r="A85" s="17" t="s">
        <v>195</v>
      </c>
      <c r="B85" s="18" t="s">
        <v>196</v>
      </c>
      <c r="C85" s="17" t="s">
        <v>59</v>
      </c>
      <c r="D85" s="19">
        <v>0.2</v>
      </c>
      <c r="E85" s="27">
        <v>1630.6</v>
      </c>
      <c r="F85" s="19">
        <f t="shared" si="25"/>
        <v>2076.5690999999997</v>
      </c>
      <c r="G85" s="50">
        <v>9787</v>
      </c>
      <c r="H85" s="20" t="s">
        <v>36</v>
      </c>
      <c r="I85" s="38">
        <f t="shared" si="30"/>
        <v>326.12</v>
      </c>
      <c r="J85" s="39">
        <f t="shared" si="31"/>
        <v>415.31381999999996</v>
      </c>
      <c r="K85" s="14">
        <f>'[1]BM 05'!M85</f>
        <v>0</v>
      </c>
      <c r="L85" s="14">
        <f>'[1]Memória 06'!E78</f>
        <v>0</v>
      </c>
      <c r="M85" s="14">
        <f t="shared" si="24"/>
        <v>0</v>
      </c>
      <c r="N85" s="14">
        <f t="shared" si="26"/>
        <v>0</v>
      </c>
      <c r="O85" s="14">
        <f t="shared" si="27"/>
        <v>0</v>
      </c>
      <c r="P85" s="23">
        <f t="shared" si="28"/>
        <v>0</v>
      </c>
      <c r="Q85" s="14">
        <f t="shared" si="29"/>
        <v>415.31381999999996</v>
      </c>
    </row>
    <row r="86" spans="1:18" ht="25.5" customHeight="1">
      <c r="A86" s="17" t="s">
        <v>1215</v>
      </c>
      <c r="B86" s="25" t="s">
        <v>198</v>
      </c>
      <c r="C86" s="17" t="s">
        <v>31</v>
      </c>
      <c r="D86" s="19">
        <v>73.150000000000006</v>
      </c>
      <c r="E86" s="19">
        <v>27.66</v>
      </c>
      <c r="F86" s="19">
        <f t="shared" si="25"/>
        <v>35.225009999999997</v>
      </c>
      <c r="G86" s="42">
        <v>92391</v>
      </c>
      <c r="H86" s="25" t="s">
        <v>60</v>
      </c>
      <c r="I86" s="38">
        <f t="shared" si="30"/>
        <v>2023.3290000000002</v>
      </c>
      <c r="J86" s="39">
        <f t="shared" si="31"/>
        <v>2576.7094815</v>
      </c>
      <c r="K86" s="14">
        <f>'[1]BM 05'!M86</f>
        <v>0</v>
      </c>
      <c r="L86" s="14">
        <f>'[1]Memória 06'!E79</f>
        <v>0</v>
      </c>
      <c r="M86" s="14">
        <f t="shared" si="24"/>
        <v>0</v>
      </c>
      <c r="N86" s="14">
        <f t="shared" si="26"/>
        <v>0</v>
      </c>
      <c r="O86" s="14">
        <f t="shared" si="27"/>
        <v>0</v>
      </c>
      <c r="P86" s="23">
        <f t="shared" si="28"/>
        <v>0</v>
      </c>
      <c r="Q86" s="14">
        <f t="shared" si="29"/>
        <v>2576.7094815</v>
      </c>
    </row>
    <row r="87" spans="1:18" ht="12.75" customHeight="1">
      <c r="A87" s="28" t="s">
        <v>199</v>
      </c>
      <c r="B87" s="44" t="s">
        <v>200</v>
      </c>
      <c r="C87" s="29"/>
      <c r="D87" s="29"/>
      <c r="E87" s="29"/>
      <c r="F87" s="19"/>
      <c r="G87" s="29"/>
      <c r="H87" s="29"/>
      <c r="I87" s="38"/>
      <c r="J87" s="39"/>
      <c r="K87" s="14">
        <f>'[1]BM 05'!M87</f>
        <v>0</v>
      </c>
      <c r="L87" s="14">
        <f>'[1]Memória 06'!E80</f>
        <v>0</v>
      </c>
      <c r="M87" s="14">
        <f t="shared" si="24"/>
        <v>0</v>
      </c>
      <c r="N87" s="14">
        <f t="shared" si="26"/>
        <v>0</v>
      </c>
      <c r="O87" s="14">
        <f t="shared" si="27"/>
        <v>0</v>
      </c>
      <c r="P87" s="23">
        <f t="shared" si="28"/>
        <v>0</v>
      </c>
      <c r="Q87" s="14">
        <f t="shared" si="29"/>
        <v>0</v>
      </c>
    </row>
    <row r="88" spans="1:18" ht="25.5" customHeight="1">
      <c r="A88" s="17" t="s">
        <v>201</v>
      </c>
      <c r="B88" s="25" t="s">
        <v>202</v>
      </c>
      <c r="C88" s="17" t="s">
        <v>59</v>
      </c>
      <c r="D88" s="19">
        <v>12.02</v>
      </c>
      <c r="E88" s="19">
        <v>89.52</v>
      </c>
      <c r="F88" s="19">
        <f t="shared" si="25"/>
        <v>114.00371999999999</v>
      </c>
      <c r="G88" s="42">
        <v>96622</v>
      </c>
      <c r="H88" s="25" t="s">
        <v>60</v>
      </c>
      <c r="I88" s="38">
        <f t="shared" si="30"/>
        <v>1076.0303999999999</v>
      </c>
      <c r="J88" s="39">
        <f t="shared" si="31"/>
        <v>1370.3247143999997</v>
      </c>
      <c r="K88" s="14">
        <f>'[1]BM 05'!M88</f>
        <v>12.02</v>
      </c>
      <c r="L88" s="14">
        <f>'[1]Memória 06'!E81</f>
        <v>0</v>
      </c>
      <c r="M88" s="14">
        <f t="shared" si="24"/>
        <v>12.02</v>
      </c>
      <c r="N88" s="14">
        <f t="shared" si="26"/>
        <v>1370.32</v>
      </c>
      <c r="O88" s="14">
        <f t="shared" si="27"/>
        <v>0</v>
      </c>
      <c r="P88" s="23">
        <f t="shared" si="28"/>
        <v>1370.32</v>
      </c>
      <c r="Q88" s="14">
        <f t="shared" si="29"/>
        <v>4.7143999997842911E-3</v>
      </c>
    </row>
    <row r="89" spans="1:18" ht="25.5" customHeight="1">
      <c r="A89" s="17" t="s">
        <v>203</v>
      </c>
      <c r="B89" s="25" t="s">
        <v>204</v>
      </c>
      <c r="C89" s="17" t="s">
        <v>31</v>
      </c>
      <c r="D89" s="19">
        <v>240.47</v>
      </c>
      <c r="E89" s="19">
        <v>17.05</v>
      </c>
      <c r="F89" s="19">
        <f t="shared" si="25"/>
        <v>21.713175</v>
      </c>
      <c r="G89" s="42">
        <v>95241</v>
      </c>
      <c r="H89" s="25" t="s">
        <v>60</v>
      </c>
      <c r="I89" s="38">
        <f t="shared" si="30"/>
        <v>4100.0135</v>
      </c>
      <c r="J89" s="39">
        <f t="shared" si="31"/>
        <v>5221.3671922499998</v>
      </c>
      <c r="K89" s="14">
        <f>'[1]BM 05'!M89</f>
        <v>240.47</v>
      </c>
      <c r="L89" s="14">
        <f>'[1]Memória 06'!E82</f>
        <v>0</v>
      </c>
      <c r="M89" s="14">
        <f t="shared" si="24"/>
        <v>240.47</v>
      </c>
      <c r="N89" s="14">
        <f t="shared" si="26"/>
        <v>5221.37</v>
      </c>
      <c r="O89" s="14">
        <f t="shared" si="27"/>
        <v>0</v>
      </c>
      <c r="P89" s="23">
        <f t="shared" si="28"/>
        <v>5221.37</v>
      </c>
      <c r="Q89" s="14">
        <f t="shared" si="29"/>
        <v>-2.8077500001018052E-3</v>
      </c>
    </row>
    <row r="90" spans="1:18" ht="36">
      <c r="A90" s="34" t="s">
        <v>205</v>
      </c>
      <c r="B90" s="25" t="s">
        <v>183</v>
      </c>
      <c r="C90" s="34" t="s">
        <v>31</v>
      </c>
      <c r="D90" s="35">
        <v>240.47</v>
      </c>
      <c r="E90" s="35">
        <v>14.68</v>
      </c>
      <c r="F90" s="19">
        <f t="shared" si="25"/>
        <v>18.694980000000001</v>
      </c>
      <c r="G90" s="48">
        <v>3637</v>
      </c>
      <c r="H90" s="18" t="s">
        <v>90</v>
      </c>
      <c r="I90" s="38">
        <f t="shared" si="30"/>
        <v>3530.0996</v>
      </c>
      <c r="J90" s="39">
        <f t="shared" si="31"/>
        <v>4495.5818405999999</v>
      </c>
      <c r="K90" s="14">
        <f>'[1]BM 05'!M90</f>
        <v>240.47</v>
      </c>
      <c r="L90" s="14">
        <f>'[1]Memória 06'!E83</f>
        <v>0</v>
      </c>
      <c r="M90" s="14">
        <f t="shared" si="24"/>
        <v>240.47</v>
      </c>
      <c r="N90" s="14">
        <f t="shared" si="26"/>
        <v>4495.58</v>
      </c>
      <c r="O90" s="14">
        <f t="shared" si="27"/>
        <v>0</v>
      </c>
      <c r="P90" s="23">
        <f t="shared" si="28"/>
        <v>4495.58</v>
      </c>
      <c r="Q90" s="14">
        <f t="shared" si="29"/>
        <v>1.8405999999231426E-3</v>
      </c>
    </row>
    <row r="91" spans="1:18" ht="46.5" customHeight="1">
      <c r="A91" s="34" t="s">
        <v>206</v>
      </c>
      <c r="B91" s="18" t="s">
        <v>207</v>
      </c>
      <c r="C91" s="34" t="s">
        <v>31</v>
      </c>
      <c r="D91" s="35">
        <v>496.09</v>
      </c>
      <c r="E91" s="35">
        <v>20.46</v>
      </c>
      <c r="F91" s="19">
        <f t="shared" si="25"/>
        <v>26.055810000000001</v>
      </c>
      <c r="G91" s="36">
        <v>87620</v>
      </c>
      <c r="H91" s="18" t="s">
        <v>85</v>
      </c>
      <c r="I91" s="38">
        <f t="shared" si="30"/>
        <v>10150.001399999999</v>
      </c>
      <c r="J91" s="39">
        <f t="shared" si="31"/>
        <v>12926.0267829</v>
      </c>
      <c r="K91" s="14">
        <f>'[1]BM 05'!M91</f>
        <v>240.47</v>
      </c>
      <c r="L91" s="14">
        <f>'[1]Memória 06'!E84</f>
        <v>255.61999999999998</v>
      </c>
      <c r="M91" s="14">
        <f t="shared" si="24"/>
        <v>496.09</v>
      </c>
      <c r="N91" s="14">
        <f t="shared" si="26"/>
        <v>6265.64</v>
      </c>
      <c r="O91" s="14">
        <f t="shared" si="27"/>
        <v>6660.39</v>
      </c>
      <c r="P91" s="23">
        <f t="shared" si="28"/>
        <v>12926.03</v>
      </c>
      <c r="Q91" s="14">
        <f t="shared" si="29"/>
        <v>-3.2171000002563233E-3</v>
      </c>
      <c r="R91" s="96"/>
    </row>
    <row r="92" spans="1:18" ht="45.75" customHeight="1">
      <c r="A92" s="17" t="s">
        <v>208</v>
      </c>
      <c r="B92" s="18" t="s">
        <v>209</v>
      </c>
      <c r="C92" s="17" t="s">
        <v>31</v>
      </c>
      <c r="D92" s="19">
        <v>499.69</v>
      </c>
      <c r="E92" s="19">
        <v>36.42</v>
      </c>
      <c r="F92" s="19">
        <f t="shared" si="25"/>
        <v>46.380870000000002</v>
      </c>
      <c r="G92" s="33">
        <v>87250</v>
      </c>
      <c r="H92" s="18" t="s">
        <v>85</v>
      </c>
      <c r="I92" s="38">
        <f t="shared" si="30"/>
        <v>18198.709800000001</v>
      </c>
      <c r="J92" s="39">
        <f t="shared" si="31"/>
        <v>23176.056930300001</v>
      </c>
      <c r="K92" s="14">
        <f>'[1]BM 05'!M92</f>
        <v>0</v>
      </c>
      <c r="L92" s="14">
        <f>'[1]Memória 06'!E85</f>
        <v>0</v>
      </c>
      <c r="M92" s="14">
        <f t="shared" si="24"/>
        <v>0</v>
      </c>
      <c r="N92" s="14">
        <f t="shared" si="26"/>
        <v>0</v>
      </c>
      <c r="O92" s="14">
        <f t="shared" si="27"/>
        <v>0</v>
      </c>
      <c r="P92" s="23">
        <f t="shared" si="28"/>
        <v>0</v>
      </c>
      <c r="Q92" s="14">
        <f t="shared" si="29"/>
        <v>23176.056930300001</v>
      </c>
    </row>
    <row r="93" spans="1:18" ht="25.5" customHeight="1">
      <c r="A93" s="17" t="s">
        <v>210</v>
      </c>
      <c r="B93" s="25" t="s">
        <v>211</v>
      </c>
      <c r="C93" s="17" t="s">
        <v>129</v>
      </c>
      <c r="D93" s="19">
        <v>378.4</v>
      </c>
      <c r="E93" s="19">
        <v>5.24</v>
      </c>
      <c r="F93" s="19">
        <f t="shared" si="25"/>
        <v>6.6731400000000001</v>
      </c>
      <c r="G93" s="33">
        <v>88649</v>
      </c>
      <c r="H93" s="25" t="s">
        <v>60</v>
      </c>
      <c r="I93" s="38">
        <f t="shared" si="30"/>
        <v>1982.816</v>
      </c>
      <c r="J93" s="39">
        <f t="shared" si="31"/>
        <v>2525.116176</v>
      </c>
      <c r="K93" s="14">
        <f>'[1]BM 05'!M93</f>
        <v>0</v>
      </c>
      <c r="L93" s="14">
        <f>'[1]Memória 06'!E86</f>
        <v>0</v>
      </c>
      <c r="M93" s="14">
        <f t="shared" si="24"/>
        <v>0</v>
      </c>
      <c r="N93" s="14">
        <f t="shared" si="26"/>
        <v>0</v>
      </c>
      <c r="O93" s="14">
        <f t="shared" si="27"/>
        <v>0</v>
      </c>
      <c r="P93" s="23">
        <f t="shared" si="28"/>
        <v>0</v>
      </c>
      <c r="Q93" s="14">
        <f t="shared" si="29"/>
        <v>2525.116176</v>
      </c>
    </row>
    <row r="94" spans="1:18" ht="12" customHeight="1">
      <c r="A94" s="29"/>
      <c r="B94" s="29"/>
      <c r="C94" s="29"/>
      <c r="D94" s="29"/>
      <c r="E94" s="29"/>
      <c r="F94" s="19"/>
      <c r="G94" s="29"/>
      <c r="H94" s="29"/>
      <c r="I94" s="51"/>
      <c r="J94" s="52"/>
      <c r="K94" s="14">
        <f>'[1]BM 05'!M94</f>
        <v>0</v>
      </c>
      <c r="L94" s="14">
        <f>'[1]Memória 06'!E87</f>
        <v>0</v>
      </c>
      <c r="M94" s="14">
        <f t="shared" si="24"/>
        <v>0</v>
      </c>
      <c r="N94" s="14">
        <f t="shared" si="26"/>
        <v>0</v>
      </c>
      <c r="O94" s="14">
        <f t="shared" si="27"/>
        <v>0</v>
      </c>
      <c r="P94" s="23">
        <f t="shared" si="28"/>
        <v>0</v>
      </c>
      <c r="Q94" s="14">
        <f t="shared" si="29"/>
        <v>0</v>
      </c>
    </row>
    <row r="95" spans="1:18" ht="12.75" customHeight="1">
      <c r="A95" s="28" t="s">
        <v>212</v>
      </c>
      <c r="B95" s="139" t="s">
        <v>213</v>
      </c>
      <c r="C95" s="140"/>
      <c r="D95" s="140"/>
      <c r="E95" s="140"/>
      <c r="F95" s="140"/>
      <c r="G95" s="141"/>
      <c r="H95" s="37"/>
      <c r="I95" s="53">
        <f>SUM(I96:I164)</f>
        <v>31389.573300000011</v>
      </c>
      <c r="J95" s="54">
        <f>SUM(J96:J164)</f>
        <v>39974.621597550009</v>
      </c>
      <c r="K95" s="14">
        <f>'[1]BM 05'!M95</f>
        <v>0</v>
      </c>
      <c r="L95" s="14">
        <f>'[1]Memória 06'!E88</f>
        <v>0</v>
      </c>
      <c r="M95" s="54"/>
      <c r="N95" s="31">
        <f t="shared" ref="N95:Q95" si="32">SUM(N96:N164)</f>
        <v>14243.27</v>
      </c>
      <c r="O95" s="31">
        <f t="shared" si="32"/>
        <v>170.52</v>
      </c>
      <c r="P95" s="31">
        <f t="shared" si="32"/>
        <v>14413.79</v>
      </c>
      <c r="Q95" s="31">
        <f t="shared" si="32"/>
        <v>25560.831597550001</v>
      </c>
    </row>
    <row r="96" spans="1:18" ht="45.75" customHeight="1">
      <c r="A96" s="34" t="s">
        <v>214</v>
      </c>
      <c r="B96" s="18" t="s">
        <v>215</v>
      </c>
      <c r="C96" s="34" t="s">
        <v>45</v>
      </c>
      <c r="D96" s="35">
        <v>1</v>
      </c>
      <c r="E96" s="35">
        <v>289.06</v>
      </c>
      <c r="F96" s="19">
        <f t="shared" si="25"/>
        <v>368.11790999999999</v>
      </c>
      <c r="G96" s="36">
        <v>98108</v>
      </c>
      <c r="H96" s="18" t="s">
        <v>85</v>
      </c>
      <c r="I96" s="55">
        <f>D96*E96</f>
        <v>289.06</v>
      </c>
      <c r="J96" s="56">
        <f>F96*D96</f>
        <v>368.11790999999999</v>
      </c>
      <c r="K96" s="14">
        <f>'[1]BM 05'!M96</f>
        <v>1</v>
      </c>
      <c r="L96" s="14">
        <f>'[1]Memória 06'!E89</f>
        <v>0</v>
      </c>
      <c r="M96" s="14">
        <f t="shared" si="24"/>
        <v>1</v>
      </c>
      <c r="N96" s="14">
        <f t="shared" si="26"/>
        <v>368.12</v>
      </c>
      <c r="O96" s="14">
        <f t="shared" si="27"/>
        <v>0</v>
      </c>
      <c r="P96" s="23">
        <f t="shared" si="28"/>
        <v>368.12</v>
      </c>
      <c r="Q96" s="14">
        <f t="shared" si="29"/>
        <v>-2.0900000000096952E-3</v>
      </c>
    </row>
    <row r="97" spans="1:17" ht="25.5" customHeight="1">
      <c r="A97" s="17" t="s">
        <v>216</v>
      </c>
      <c r="B97" s="25" t="s">
        <v>217</v>
      </c>
      <c r="C97" s="17" t="s">
        <v>45</v>
      </c>
      <c r="D97" s="19">
        <v>2</v>
      </c>
      <c r="E97" s="19">
        <v>587.02</v>
      </c>
      <c r="F97" s="19">
        <f t="shared" si="25"/>
        <v>747.56997000000001</v>
      </c>
      <c r="G97" s="33">
        <v>88503</v>
      </c>
      <c r="H97" s="25" t="s">
        <v>60</v>
      </c>
      <c r="I97" s="55">
        <f t="shared" ref="I97:I160" si="33">D97*E97</f>
        <v>1174.04</v>
      </c>
      <c r="J97" s="56">
        <f t="shared" ref="J97:J160" si="34">F97*D97</f>
        <v>1495.13994</v>
      </c>
      <c r="K97" s="14">
        <f>'[1]BM 05'!M97</f>
        <v>2</v>
      </c>
      <c r="L97" s="14">
        <f>'[1]Memória 06'!E90</f>
        <v>0</v>
      </c>
      <c r="M97" s="14">
        <f t="shared" si="24"/>
        <v>2</v>
      </c>
      <c r="N97" s="14">
        <f t="shared" si="26"/>
        <v>1495.14</v>
      </c>
      <c r="O97" s="14">
        <f t="shared" si="27"/>
        <v>0</v>
      </c>
      <c r="P97" s="23">
        <f t="shared" si="28"/>
        <v>1495.14</v>
      </c>
      <c r="Q97" s="14">
        <f t="shared" si="29"/>
        <v>-6.0000000075888238E-5</v>
      </c>
    </row>
    <row r="98" spans="1:17" ht="34.35" customHeight="1">
      <c r="A98" s="34" t="s">
        <v>218</v>
      </c>
      <c r="B98" s="25" t="s">
        <v>219</v>
      </c>
      <c r="C98" s="34" t="s">
        <v>45</v>
      </c>
      <c r="D98" s="35">
        <v>7</v>
      </c>
      <c r="E98" s="35">
        <v>43.53</v>
      </c>
      <c r="F98" s="19">
        <f t="shared" si="25"/>
        <v>55.435455000000005</v>
      </c>
      <c r="G98" s="40">
        <v>1699</v>
      </c>
      <c r="H98" s="18" t="s">
        <v>90</v>
      </c>
      <c r="I98" s="55">
        <f t="shared" si="33"/>
        <v>304.71000000000004</v>
      </c>
      <c r="J98" s="56">
        <f t="shared" si="34"/>
        <v>388.04818500000005</v>
      </c>
      <c r="K98" s="14">
        <f>'[1]BM 05'!M98</f>
        <v>7</v>
      </c>
      <c r="L98" s="14">
        <f>'[1]Memória 06'!E91</f>
        <v>0</v>
      </c>
      <c r="M98" s="14">
        <f t="shared" si="24"/>
        <v>7</v>
      </c>
      <c r="N98" s="14">
        <f t="shared" si="26"/>
        <v>388.05</v>
      </c>
      <c r="O98" s="14">
        <f t="shared" si="27"/>
        <v>0</v>
      </c>
      <c r="P98" s="23">
        <f t="shared" si="28"/>
        <v>388.05</v>
      </c>
      <c r="Q98" s="14">
        <f t="shared" si="29"/>
        <v>-1.814999999965039E-3</v>
      </c>
    </row>
    <row r="99" spans="1:17" ht="34.35" customHeight="1">
      <c r="A99" s="34" t="s">
        <v>220</v>
      </c>
      <c r="B99" s="25" t="s">
        <v>221</v>
      </c>
      <c r="C99" s="34" t="s">
        <v>45</v>
      </c>
      <c r="D99" s="35">
        <v>17</v>
      </c>
      <c r="E99" s="35">
        <v>6.17</v>
      </c>
      <c r="F99" s="19">
        <f t="shared" si="25"/>
        <v>7.8574950000000001</v>
      </c>
      <c r="G99" s="36">
        <v>89709</v>
      </c>
      <c r="H99" s="18" t="s">
        <v>85</v>
      </c>
      <c r="I99" s="55">
        <f t="shared" si="33"/>
        <v>104.89</v>
      </c>
      <c r="J99" s="56">
        <f t="shared" si="34"/>
        <v>133.577415</v>
      </c>
      <c r="K99" s="14">
        <f>'[1]BM 05'!M99</f>
        <v>17</v>
      </c>
      <c r="L99" s="14">
        <f>'[1]Memória 06'!E92</f>
        <v>0</v>
      </c>
      <c r="M99" s="14">
        <f t="shared" si="24"/>
        <v>17</v>
      </c>
      <c r="N99" s="14">
        <f t="shared" si="26"/>
        <v>133.58000000000001</v>
      </c>
      <c r="O99" s="14">
        <f t="shared" si="27"/>
        <v>0</v>
      </c>
      <c r="P99" s="23">
        <f t="shared" si="28"/>
        <v>133.58000000000001</v>
      </c>
      <c r="Q99" s="14">
        <f t="shared" si="29"/>
        <v>-2.5850000000104956E-3</v>
      </c>
    </row>
    <row r="100" spans="1:17" ht="36">
      <c r="A100" s="34" t="s">
        <v>222</v>
      </c>
      <c r="B100" s="25" t="s">
        <v>223</v>
      </c>
      <c r="C100" s="34" t="s">
        <v>45</v>
      </c>
      <c r="D100" s="35">
        <v>15</v>
      </c>
      <c r="E100" s="35">
        <v>6.82</v>
      </c>
      <c r="F100" s="19">
        <f t="shared" si="25"/>
        <v>8.6852700000000009</v>
      </c>
      <c r="G100" s="36">
        <v>89546</v>
      </c>
      <c r="H100" s="18" t="s">
        <v>85</v>
      </c>
      <c r="I100" s="55">
        <f t="shared" si="33"/>
        <v>102.30000000000001</v>
      </c>
      <c r="J100" s="56">
        <f t="shared" si="34"/>
        <v>130.27905000000001</v>
      </c>
      <c r="K100" s="14">
        <f>'[1]BM 05'!M100</f>
        <v>15</v>
      </c>
      <c r="L100" s="14">
        <f>'[1]Memória 06'!E93</f>
        <v>0</v>
      </c>
      <c r="M100" s="14">
        <f t="shared" si="24"/>
        <v>15</v>
      </c>
      <c r="N100" s="14">
        <f t="shared" si="26"/>
        <v>130.28</v>
      </c>
      <c r="O100" s="14">
        <f t="shared" si="27"/>
        <v>0</v>
      </c>
      <c r="P100" s="23">
        <f t="shared" si="28"/>
        <v>130.28</v>
      </c>
      <c r="Q100" s="14">
        <f t="shared" si="29"/>
        <v>-9.4999999998890416E-4</v>
      </c>
    </row>
    <row r="101" spans="1:17" ht="36">
      <c r="A101" s="34" t="s">
        <v>224</v>
      </c>
      <c r="B101" s="25" t="s">
        <v>225</v>
      </c>
      <c r="C101" s="34" t="s">
        <v>45</v>
      </c>
      <c r="D101" s="35">
        <v>17</v>
      </c>
      <c r="E101" s="35">
        <v>3.96</v>
      </c>
      <c r="F101" s="19">
        <f t="shared" si="25"/>
        <v>5.0430600000000005</v>
      </c>
      <c r="G101" s="36">
        <v>89726</v>
      </c>
      <c r="H101" s="18" t="s">
        <v>85</v>
      </c>
      <c r="I101" s="55">
        <f t="shared" si="33"/>
        <v>67.319999999999993</v>
      </c>
      <c r="J101" s="56">
        <f t="shared" si="34"/>
        <v>85.732020000000006</v>
      </c>
      <c r="K101" s="14">
        <f>'[1]BM 05'!M101</f>
        <v>17</v>
      </c>
      <c r="L101" s="14">
        <f>'[1]Memória 06'!E94</f>
        <v>0</v>
      </c>
      <c r="M101" s="14">
        <f t="shared" si="24"/>
        <v>17</v>
      </c>
      <c r="N101" s="14">
        <f t="shared" si="26"/>
        <v>85.73</v>
      </c>
      <c r="O101" s="14">
        <f t="shared" si="27"/>
        <v>0</v>
      </c>
      <c r="P101" s="23">
        <f t="shared" si="28"/>
        <v>85.73</v>
      </c>
      <c r="Q101" s="14">
        <f t="shared" si="29"/>
        <v>2.0200000000016871E-3</v>
      </c>
    </row>
    <row r="102" spans="1:17" ht="36">
      <c r="A102" s="34" t="s">
        <v>226</v>
      </c>
      <c r="B102" s="25" t="s">
        <v>227</v>
      </c>
      <c r="C102" s="34" t="s">
        <v>45</v>
      </c>
      <c r="D102" s="35">
        <v>11</v>
      </c>
      <c r="E102" s="35">
        <v>4.38</v>
      </c>
      <c r="F102" s="19">
        <f t="shared" si="25"/>
        <v>5.5779300000000003</v>
      </c>
      <c r="G102" s="36">
        <v>89802</v>
      </c>
      <c r="H102" s="18" t="s">
        <v>85</v>
      </c>
      <c r="I102" s="55">
        <f t="shared" si="33"/>
        <v>48.18</v>
      </c>
      <c r="J102" s="56">
        <f t="shared" si="34"/>
        <v>61.357230000000001</v>
      </c>
      <c r="K102" s="14">
        <f>'[1]BM 05'!M102</f>
        <v>11</v>
      </c>
      <c r="L102" s="14">
        <f>'[1]Memória 06'!E95</f>
        <v>0</v>
      </c>
      <c r="M102" s="14">
        <f t="shared" si="24"/>
        <v>11</v>
      </c>
      <c r="N102" s="14">
        <f t="shared" si="26"/>
        <v>61.36</v>
      </c>
      <c r="O102" s="14">
        <f t="shared" si="27"/>
        <v>0</v>
      </c>
      <c r="P102" s="23">
        <f t="shared" si="28"/>
        <v>61.36</v>
      </c>
      <c r="Q102" s="14">
        <f t="shared" si="29"/>
        <v>-2.7699999999981628E-3</v>
      </c>
    </row>
    <row r="103" spans="1:17" ht="34.35" customHeight="1">
      <c r="A103" s="34" t="s">
        <v>228</v>
      </c>
      <c r="B103" s="25" t="s">
        <v>229</v>
      </c>
      <c r="C103" s="34" t="s">
        <v>45</v>
      </c>
      <c r="D103" s="35">
        <v>9</v>
      </c>
      <c r="E103" s="35">
        <v>8.82</v>
      </c>
      <c r="F103" s="19">
        <f t="shared" si="25"/>
        <v>11.23227</v>
      </c>
      <c r="G103" s="36">
        <v>89806</v>
      </c>
      <c r="H103" s="18" t="s">
        <v>85</v>
      </c>
      <c r="I103" s="55">
        <f t="shared" si="33"/>
        <v>79.38</v>
      </c>
      <c r="J103" s="56">
        <f t="shared" si="34"/>
        <v>101.09043</v>
      </c>
      <c r="K103" s="14">
        <f>'[1]BM 05'!M103</f>
        <v>9</v>
      </c>
      <c r="L103" s="14">
        <f>'[1]Memória 06'!E96</f>
        <v>0</v>
      </c>
      <c r="M103" s="14">
        <f t="shared" si="24"/>
        <v>9</v>
      </c>
      <c r="N103" s="14">
        <f t="shared" si="26"/>
        <v>101.09</v>
      </c>
      <c r="O103" s="14">
        <f t="shared" si="27"/>
        <v>0</v>
      </c>
      <c r="P103" s="23">
        <f t="shared" si="28"/>
        <v>101.09</v>
      </c>
      <c r="Q103" s="14">
        <f t="shared" si="29"/>
        <v>4.2999999999437932E-4</v>
      </c>
    </row>
    <row r="104" spans="1:17" ht="34.35" customHeight="1">
      <c r="A104" s="34" t="s">
        <v>230</v>
      </c>
      <c r="B104" s="25" t="s">
        <v>231</v>
      </c>
      <c r="C104" s="34" t="s">
        <v>45</v>
      </c>
      <c r="D104" s="35">
        <v>16</v>
      </c>
      <c r="E104" s="35">
        <v>10.94</v>
      </c>
      <c r="F104" s="19">
        <f t="shared" si="25"/>
        <v>13.932089999999999</v>
      </c>
      <c r="G104" s="36">
        <v>89810</v>
      </c>
      <c r="H104" s="18" t="s">
        <v>85</v>
      </c>
      <c r="I104" s="55">
        <f t="shared" si="33"/>
        <v>175.04</v>
      </c>
      <c r="J104" s="56">
        <f t="shared" si="34"/>
        <v>222.91343999999998</v>
      </c>
      <c r="K104" s="14">
        <f>'[1]BM 05'!M104</f>
        <v>16</v>
      </c>
      <c r="L104" s="14">
        <f>'[1]Memória 06'!E97</f>
        <v>0</v>
      </c>
      <c r="M104" s="14">
        <f t="shared" si="24"/>
        <v>16</v>
      </c>
      <c r="N104" s="14">
        <f t="shared" si="26"/>
        <v>222.91</v>
      </c>
      <c r="O104" s="14">
        <f t="shared" si="27"/>
        <v>0</v>
      </c>
      <c r="P104" s="23">
        <f t="shared" si="28"/>
        <v>222.91</v>
      </c>
      <c r="Q104" s="14">
        <f t="shared" si="29"/>
        <v>3.4399999999834563E-3</v>
      </c>
    </row>
    <row r="105" spans="1:17" ht="34.35" customHeight="1">
      <c r="A105" s="34" t="s">
        <v>232</v>
      </c>
      <c r="B105" s="25" t="s">
        <v>233</v>
      </c>
      <c r="C105" s="34" t="s">
        <v>45</v>
      </c>
      <c r="D105" s="35">
        <v>26</v>
      </c>
      <c r="E105" s="35">
        <v>5.74</v>
      </c>
      <c r="F105" s="19">
        <f t="shared" si="25"/>
        <v>7.3098900000000002</v>
      </c>
      <c r="G105" s="36">
        <v>89724</v>
      </c>
      <c r="H105" s="18" t="s">
        <v>85</v>
      </c>
      <c r="I105" s="55">
        <f t="shared" si="33"/>
        <v>149.24</v>
      </c>
      <c r="J105" s="56">
        <f t="shared" si="34"/>
        <v>190.05714</v>
      </c>
      <c r="K105" s="14">
        <f>'[1]BM 05'!M105</f>
        <v>26</v>
      </c>
      <c r="L105" s="14">
        <f>'[1]Memória 06'!E98</f>
        <v>0</v>
      </c>
      <c r="M105" s="14">
        <f t="shared" si="24"/>
        <v>26</v>
      </c>
      <c r="N105" s="14">
        <f t="shared" si="26"/>
        <v>190.06</v>
      </c>
      <c r="O105" s="14">
        <f t="shared" si="27"/>
        <v>0</v>
      </c>
      <c r="P105" s="23">
        <f t="shared" si="28"/>
        <v>190.06</v>
      </c>
      <c r="Q105" s="14">
        <f t="shared" si="29"/>
        <v>-2.8599999999983083E-3</v>
      </c>
    </row>
    <row r="106" spans="1:17" ht="35.25" customHeight="1">
      <c r="A106" s="57" t="s">
        <v>234</v>
      </c>
      <c r="B106" s="25" t="s">
        <v>235</v>
      </c>
      <c r="C106" s="34" t="s">
        <v>45</v>
      </c>
      <c r="D106" s="35">
        <v>19</v>
      </c>
      <c r="E106" s="35">
        <v>3.96</v>
      </c>
      <c r="F106" s="19">
        <f t="shared" si="25"/>
        <v>5.0430600000000005</v>
      </c>
      <c r="G106" s="36">
        <v>89801</v>
      </c>
      <c r="H106" s="18" t="s">
        <v>85</v>
      </c>
      <c r="I106" s="55">
        <f t="shared" si="33"/>
        <v>75.239999999999995</v>
      </c>
      <c r="J106" s="56">
        <f t="shared" si="34"/>
        <v>95.818140000000014</v>
      </c>
      <c r="K106" s="14">
        <f>'[1]BM 05'!M106</f>
        <v>19</v>
      </c>
      <c r="L106" s="14">
        <f>'[1]Memória 06'!E99</f>
        <v>0</v>
      </c>
      <c r="M106" s="14">
        <f t="shared" si="24"/>
        <v>19</v>
      </c>
      <c r="N106" s="14">
        <f t="shared" si="26"/>
        <v>95.82</v>
      </c>
      <c r="O106" s="14">
        <f t="shared" si="27"/>
        <v>0</v>
      </c>
      <c r="P106" s="23">
        <f t="shared" si="28"/>
        <v>95.82</v>
      </c>
      <c r="Q106" s="14">
        <f t="shared" si="29"/>
        <v>-1.8599999999793226E-3</v>
      </c>
    </row>
    <row r="107" spans="1:17" ht="34.35" customHeight="1">
      <c r="A107" s="57" t="s">
        <v>236</v>
      </c>
      <c r="B107" s="25" t="s">
        <v>237</v>
      </c>
      <c r="C107" s="34" t="s">
        <v>45</v>
      </c>
      <c r="D107" s="35">
        <v>10</v>
      </c>
      <c r="E107" s="35">
        <v>8.2200000000000006</v>
      </c>
      <c r="F107" s="19">
        <f t="shared" si="25"/>
        <v>10.468170000000001</v>
      </c>
      <c r="G107" s="36">
        <v>89805</v>
      </c>
      <c r="H107" s="18" t="s">
        <v>85</v>
      </c>
      <c r="I107" s="55">
        <f t="shared" si="33"/>
        <v>82.2</v>
      </c>
      <c r="J107" s="56">
        <f t="shared" si="34"/>
        <v>104.68170000000001</v>
      </c>
      <c r="K107" s="14">
        <f>'[1]BM 05'!M107</f>
        <v>10</v>
      </c>
      <c r="L107" s="14">
        <f>'[1]Memória 06'!E100</f>
        <v>0</v>
      </c>
      <c r="M107" s="14">
        <f t="shared" si="24"/>
        <v>10</v>
      </c>
      <c r="N107" s="14">
        <f t="shared" si="26"/>
        <v>104.68</v>
      </c>
      <c r="O107" s="14">
        <f t="shared" si="27"/>
        <v>0</v>
      </c>
      <c r="P107" s="23">
        <f t="shared" si="28"/>
        <v>104.68</v>
      </c>
      <c r="Q107" s="14">
        <f t="shared" si="29"/>
        <v>1.6999999999995907E-3</v>
      </c>
    </row>
    <row r="108" spans="1:17" ht="34.35" customHeight="1">
      <c r="A108" s="57" t="s">
        <v>238</v>
      </c>
      <c r="B108" s="25" t="s">
        <v>239</v>
      </c>
      <c r="C108" s="34" t="s">
        <v>45</v>
      </c>
      <c r="D108" s="35">
        <v>12</v>
      </c>
      <c r="E108" s="35">
        <v>14.12</v>
      </c>
      <c r="F108" s="19">
        <f t="shared" si="25"/>
        <v>17.981819999999999</v>
      </c>
      <c r="G108" s="36">
        <v>89744</v>
      </c>
      <c r="H108" s="18" t="s">
        <v>85</v>
      </c>
      <c r="I108" s="55">
        <f t="shared" si="33"/>
        <v>169.44</v>
      </c>
      <c r="J108" s="56">
        <f t="shared" si="34"/>
        <v>215.78183999999999</v>
      </c>
      <c r="K108" s="14">
        <f>'[1]BM 05'!M108</f>
        <v>12</v>
      </c>
      <c r="L108" s="14">
        <f>'[1]Memória 06'!E101</f>
        <v>0</v>
      </c>
      <c r="M108" s="14">
        <f t="shared" si="24"/>
        <v>12</v>
      </c>
      <c r="N108" s="14">
        <f t="shared" si="26"/>
        <v>215.78</v>
      </c>
      <c r="O108" s="14">
        <f t="shared" si="27"/>
        <v>0</v>
      </c>
      <c r="P108" s="23">
        <f t="shared" si="28"/>
        <v>215.78</v>
      </c>
      <c r="Q108" s="14">
        <f t="shared" si="29"/>
        <v>1.8399999999871852E-3</v>
      </c>
    </row>
    <row r="109" spans="1:17" ht="45.75" customHeight="1">
      <c r="A109" s="58" t="s">
        <v>240</v>
      </c>
      <c r="B109" s="18" t="s">
        <v>241</v>
      </c>
      <c r="C109" s="17" t="s">
        <v>45</v>
      </c>
      <c r="D109" s="19">
        <v>5</v>
      </c>
      <c r="E109" s="19">
        <v>12.7</v>
      </c>
      <c r="F109" s="19">
        <f t="shared" si="25"/>
        <v>16.173449999999999</v>
      </c>
      <c r="G109" s="33">
        <v>89785</v>
      </c>
      <c r="H109" s="18" t="s">
        <v>85</v>
      </c>
      <c r="I109" s="55">
        <f t="shared" si="33"/>
        <v>63.5</v>
      </c>
      <c r="J109" s="56">
        <f t="shared" si="34"/>
        <v>80.867249999999999</v>
      </c>
      <c r="K109" s="14">
        <f>'[1]BM 05'!M109</f>
        <v>5</v>
      </c>
      <c r="L109" s="14">
        <f>'[1]Memória 06'!E102</f>
        <v>0</v>
      </c>
      <c r="M109" s="14">
        <f t="shared" si="24"/>
        <v>5</v>
      </c>
      <c r="N109" s="14">
        <f t="shared" si="26"/>
        <v>80.87</v>
      </c>
      <c r="O109" s="14">
        <f t="shared" si="27"/>
        <v>0</v>
      </c>
      <c r="P109" s="23">
        <f t="shared" si="28"/>
        <v>80.87</v>
      </c>
      <c r="Q109" s="14">
        <f t="shared" si="29"/>
        <v>-2.7500000000060254E-3</v>
      </c>
    </row>
    <row r="110" spans="1:17" ht="25.5" customHeight="1">
      <c r="A110" s="58" t="s">
        <v>242</v>
      </c>
      <c r="B110" s="25" t="s">
        <v>243</v>
      </c>
      <c r="C110" s="17" t="s">
        <v>45</v>
      </c>
      <c r="D110" s="19">
        <v>2</v>
      </c>
      <c r="E110" s="19">
        <v>20.9</v>
      </c>
      <c r="F110" s="19">
        <f t="shared" si="25"/>
        <v>26.616149999999998</v>
      </c>
      <c r="G110" s="17" t="s">
        <v>244</v>
      </c>
      <c r="H110" s="20" t="s">
        <v>33</v>
      </c>
      <c r="I110" s="55">
        <f t="shared" si="33"/>
        <v>41.8</v>
      </c>
      <c r="J110" s="56">
        <f t="shared" si="34"/>
        <v>53.232299999999995</v>
      </c>
      <c r="K110" s="14">
        <f>'[1]BM 05'!M110</f>
        <v>2</v>
      </c>
      <c r="L110" s="14">
        <f>'[1]Memória 06'!E103</f>
        <v>0</v>
      </c>
      <c r="M110" s="14">
        <f t="shared" si="24"/>
        <v>2</v>
      </c>
      <c r="N110" s="14">
        <f t="shared" si="26"/>
        <v>53.23</v>
      </c>
      <c r="O110" s="14">
        <f t="shared" si="27"/>
        <v>0</v>
      </c>
      <c r="P110" s="23">
        <f t="shared" si="28"/>
        <v>53.23</v>
      </c>
      <c r="Q110" s="14">
        <f t="shared" si="29"/>
        <v>2.2999999999981924E-3</v>
      </c>
    </row>
    <row r="111" spans="1:17" ht="45.75" customHeight="1">
      <c r="A111" s="58" t="s">
        <v>245</v>
      </c>
      <c r="B111" s="18" t="s">
        <v>246</v>
      </c>
      <c r="C111" s="17" t="s">
        <v>45</v>
      </c>
      <c r="D111" s="19">
        <v>12</v>
      </c>
      <c r="E111" s="19">
        <v>17.64</v>
      </c>
      <c r="F111" s="19">
        <f t="shared" si="25"/>
        <v>22.46454</v>
      </c>
      <c r="G111" s="33">
        <v>89830</v>
      </c>
      <c r="H111" s="18" t="s">
        <v>85</v>
      </c>
      <c r="I111" s="55">
        <f t="shared" si="33"/>
        <v>211.68</v>
      </c>
      <c r="J111" s="56">
        <f t="shared" si="34"/>
        <v>269.57447999999999</v>
      </c>
      <c r="K111" s="14">
        <f>'[1]BM 05'!M111</f>
        <v>12</v>
      </c>
      <c r="L111" s="14">
        <f>'[1]Memória 06'!E104</f>
        <v>0</v>
      </c>
      <c r="M111" s="14">
        <f t="shared" si="24"/>
        <v>12</v>
      </c>
      <c r="N111" s="14">
        <f t="shared" si="26"/>
        <v>269.57</v>
      </c>
      <c r="O111" s="14">
        <f t="shared" si="27"/>
        <v>0</v>
      </c>
      <c r="P111" s="23">
        <f t="shared" si="28"/>
        <v>269.57</v>
      </c>
      <c r="Q111" s="14">
        <f t="shared" si="29"/>
        <v>4.4800000000009277E-3</v>
      </c>
    </row>
    <row r="112" spans="1:17" ht="25.5" customHeight="1">
      <c r="A112" s="58" t="s">
        <v>247</v>
      </c>
      <c r="B112" s="25" t="s">
        <v>248</v>
      </c>
      <c r="C112" s="17" t="s">
        <v>45</v>
      </c>
      <c r="D112" s="19">
        <v>16</v>
      </c>
      <c r="E112" s="19">
        <v>11.11</v>
      </c>
      <c r="F112" s="19">
        <f t="shared" si="25"/>
        <v>14.148584999999999</v>
      </c>
      <c r="G112" s="33">
        <v>3659</v>
      </c>
      <c r="H112" s="25" t="s">
        <v>60</v>
      </c>
      <c r="I112" s="55">
        <f t="shared" si="33"/>
        <v>177.76</v>
      </c>
      <c r="J112" s="56">
        <f t="shared" si="34"/>
        <v>226.37735999999998</v>
      </c>
      <c r="K112" s="14">
        <f>'[1]BM 05'!M112</f>
        <v>16</v>
      </c>
      <c r="L112" s="14">
        <f>'[1]Memória 06'!E105</f>
        <v>0</v>
      </c>
      <c r="M112" s="14">
        <f t="shared" si="24"/>
        <v>16</v>
      </c>
      <c r="N112" s="14">
        <f t="shared" si="26"/>
        <v>226.38</v>
      </c>
      <c r="O112" s="14">
        <f t="shared" si="27"/>
        <v>0</v>
      </c>
      <c r="P112" s="23">
        <f t="shared" si="28"/>
        <v>226.38</v>
      </c>
      <c r="Q112" s="14">
        <f t="shared" si="29"/>
        <v>-2.6400000000137425E-3</v>
      </c>
    </row>
    <row r="113" spans="1:17" ht="45.75" customHeight="1">
      <c r="A113" s="58" t="s">
        <v>249</v>
      </c>
      <c r="B113" s="18" t="s">
        <v>250</v>
      </c>
      <c r="C113" s="17" t="s">
        <v>45</v>
      </c>
      <c r="D113" s="19">
        <v>10</v>
      </c>
      <c r="E113" s="19">
        <v>27.57</v>
      </c>
      <c r="F113" s="19">
        <f t="shared" si="25"/>
        <v>35.110395000000004</v>
      </c>
      <c r="G113" s="33">
        <v>89797</v>
      </c>
      <c r="H113" s="18" t="s">
        <v>85</v>
      </c>
      <c r="I113" s="55">
        <f t="shared" si="33"/>
        <v>275.7</v>
      </c>
      <c r="J113" s="56">
        <f t="shared" si="34"/>
        <v>351.10395000000005</v>
      </c>
      <c r="K113" s="14">
        <f>'[1]BM 05'!M113</f>
        <v>10</v>
      </c>
      <c r="L113" s="14">
        <f>'[1]Memória 06'!E106</f>
        <v>0</v>
      </c>
      <c r="M113" s="14">
        <f t="shared" si="24"/>
        <v>10</v>
      </c>
      <c r="N113" s="14">
        <f t="shared" si="26"/>
        <v>351.1</v>
      </c>
      <c r="O113" s="14">
        <f t="shared" si="27"/>
        <v>0</v>
      </c>
      <c r="P113" s="23">
        <f t="shared" si="28"/>
        <v>351.1</v>
      </c>
      <c r="Q113" s="14">
        <f t="shared" si="29"/>
        <v>3.9500000000316504E-3</v>
      </c>
    </row>
    <row r="114" spans="1:17" ht="34.35" customHeight="1">
      <c r="A114" s="57" t="s">
        <v>251</v>
      </c>
      <c r="B114" s="25" t="s">
        <v>252</v>
      </c>
      <c r="C114" s="34" t="s">
        <v>45</v>
      </c>
      <c r="D114" s="35">
        <v>55</v>
      </c>
      <c r="E114" s="35">
        <v>3.98</v>
      </c>
      <c r="F114" s="19">
        <f t="shared" si="25"/>
        <v>5.06853</v>
      </c>
      <c r="G114" s="36">
        <v>89813</v>
      </c>
      <c r="H114" s="18" t="s">
        <v>85</v>
      </c>
      <c r="I114" s="55">
        <f t="shared" si="33"/>
        <v>218.9</v>
      </c>
      <c r="J114" s="56">
        <f t="shared" si="34"/>
        <v>278.76915000000002</v>
      </c>
      <c r="K114" s="14">
        <f>'[1]BM 05'!M114</f>
        <v>55</v>
      </c>
      <c r="L114" s="14">
        <f>'[1]Memória 06'!E107</f>
        <v>0</v>
      </c>
      <c r="M114" s="14">
        <f t="shared" si="24"/>
        <v>55</v>
      </c>
      <c r="N114" s="14">
        <f t="shared" si="26"/>
        <v>278.77</v>
      </c>
      <c r="O114" s="14">
        <f t="shared" si="27"/>
        <v>0</v>
      </c>
      <c r="P114" s="23">
        <f t="shared" si="28"/>
        <v>278.77</v>
      </c>
      <c r="Q114" s="14">
        <f t="shared" si="29"/>
        <v>-8.499999999571628E-4</v>
      </c>
    </row>
    <row r="115" spans="1:17" ht="34.35" customHeight="1">
      <c r="A115" s="57" t="s">
        <v>253</v>
      </c>
      <c r="B115" s="25" t="s">
        <v>254</v>
      </c>
      <c r="C115" s="34" t="s">
        <v>45</v>
      </c>
      <c r="D115" s="35">
        <v>37</v>
      </c>
      <c r="E115" s="35">
        <v>7</v>
      </c>
      <c r="F115" s="19">
        <f t="shared" si="25"/>
        <v>8.9145000000000003</v>
      </c>
      <c r="G115" s="36">
        <v>89817</v>
      </c>
      <c r="H115" s="18" t="s">
        <v>85</v>
      </c>
      <c r="I115" s="55">
        <f t="shared" si="33"/>
        <v>259</v>
      </c>
      <c r="J115" s="56">
        <f t="shared" si="34"/>
        <v>329.8365</v>
      </c>
      <c r="K115" s="14">
        <f>'[1]BM 05'!M115</f>
        <v>37</v>
      </c>
      <c r="L115" s="14">
        <f>'[1]Memória 06'!E108</f>
        <v>0</v>
      </c>
      <c r="M115" s="14">
        <f t="shared" si="24"/>
        <v>37</v>
      </c>
      <c r="N115" s="14">
        <f t="shared" si="26"/>
        <v>329.84</v>
      </c>
      <c r="O115" s="14">
        <f t="shared" si="27"/>
        <v>0</v>
      </c>
      <c r="P115" s="23">
        <f t="shared" si="28"/>
        <v>329.84</v>
      </c>
      <c r="Q115" s="14">
        <f t="shared" si="29"/>
        <v>-3.4999999999740794E-3</v>
      </c>
    </row>
    <row r="116" spans="1:17" ht="34.35" customHeight="1">
      <c r="A116" s="57" t="s">
        <v>255</v>
      </c>
      <c r="B116" s="25" t="s">
        <v>256</v>
      </c>
      <c r="C116" s="34" t="s">
        <v>45</v>
      </c>
      <c r="D116" s="35">
        <v>73</v>
      </c>
      <c r="E116" s="35">
        <v>8.66</v>
      </c>
      <c r="F116" s="19">
        <f t="shared" si="25"/>
        <v>11.028510000000001</v>
      </c>
      <c r="G116" s="36">
        <v>89821</v>
      </c>
      <c r="H116" s="18" t="s">
        <v>85</v>
      </c>
      <c r="I116" s="55">
        <f t="shared" si="33"/>
        <v>632.18000000000006</v>
      </c>
      <c r="J116" s="56">
        <f t="shared" si="34"/>
        <v>805.08123000000001</v>
      </c>
      <c r="K116" s="14">
        <f>'[1]BM 05'!M116</f>
        <v>73</v>
      </c>
      <c r="L116" s="14">
        <f>'[1]Memória 06'!E109</f>
        <v>0</v>
      </c>
      <c r="M116" s="14">
        <f t="shared" si="24"/>
        <v>73</v>
      </c>
      <c r="N116" s="14">
        <f t="shared" si="26"/>
        <v>805.08</v>
      </c>
      <c r="O116" s="14">
        <f t="shared" si="27"/>
        <v>0</v>
      </c>
      <c r="P116" s="23">
        <f t="shared" si="28"/>
        <v>805.08</v>
      </c>
      <c r="Q116" s="14">
        <f t="shared" si="29"/>
        <v>1.2299999999640931E-3</v>
      </c>
    </row>
    <row r="117" spans="1:17" ht="25.5" customHeight="1">
      <c r="A117" s="58" t="s">
        <v>257</v>
      </c>
      <c r="B117" s="25" t="s">
        <v>258</v>
      </c>
      <c r="C117" s="17" t="s">
        <v>45</v>
      </c>
      <c r="D117" s="19">
        <v>1</v>
      </c>
      <c r="E117" s="19">
        <v>12.45</v>
      </c>
      <c r="F117" s="19">
        <f t="shared" si="25"/>
        <v>15.855074999999999</v>
      </c>
      <c r="G117" s="24">
        <v>1654</v>
      </c>
      <c r="H117" s="20" t="s">
        <v>36</v>
      </c>
      <c r="I117" s="55">
        <f t="shared" si="33"/>
        <v>12.45</v>
      </c>
      <c r="J117" s="56">
        <f t="shared" si="34"/>
        <v>15.855074999999999</v>
      </c>
      <c r="K117" s="14">
        <f>'[1]BM 05'!M117</f>
        <v>1</v>
      </c>
      <c r="L117" s="14">
        <f>'[1]Memória 06'!E110</f>
        <v>0</v>
      </c>
      <c r="M117" s="14">
        <f t="shared" si="24"/>
        <v>1</v>
      </c>
      <c r="N117" s="14">
        <f t="shared" si="26"/>
        <v>15.86</v>
      </c>
      <c r="O117" s="14">
        <f t="shared" si="27"/>
        <v>0</v>
      </c>
      <c r="P117" s="23">
        <f t="shared" si="28"/>
        <v>15.86</v>
      </c>
      <c r="Q117" s="14">
        <f t="shared" si="29"/>
        <v>-4.9250000000000682E-3</v>
      </c>
    </row>
    <row r="118" spans="1:17" ht="25.5" customHeight="1">
      <c r="A118" s="58" t="s">
        <v>259</v>
      </c>
      <c r="B118" s="25" t="s">
        <v>260</v>
      </c>
      <c r="C118" s="17" t="s">
        <v>45</v>
      </c>
      <c r="D118" s="19">
        <v>4</v>
      </c>
      <c r="E118" s="19">
        <v>13.18</v>
      </c>
      <c r="F118" s="19">
        <f t="shared" si="25"/>
        <v>16.78473</v>
      </c>
      <c r="G118" s="24">
        <v>1582</v>
      </c>
      <c r="H118" s="20" t="s">
        <v>36</v>
      </c>
      <c r="I118" s="55">
        <f t="shared" si="33"/>
        <v>52.72</v>
      </c>
      <c r="J118" s="56">
        <f t="shared" si="34"/>
        <v>67.138919999999999</v>
      </c>
      <c r="K118" s="14">
        <f>'[1]BM 05'!M118</f>
        <v>4</v>
      </c>
      <c r="L118" s="14">
        <f>'[1]Memória 06'!E111</f>
        <v>0</v>
      </c>
      <c r="M118" s="14">
        <f t="shared" si="24"/>
        <v>4</v>
      </c>
      <c r="N118" s="14">
        <f t="shared" si="26"/>
        <v>67.14</v>
      </c>
      <c r="O118" s="14">
        <f t="shared" si="27"/>
        <v>0</v>
      </c>
      <c r="P118" s="23">
        <f t="shared" si="28"/>
        <v>67.14</v>
      </c>
      <c r="Q118" s="14">
        <f t="shared" si="29"/>
        <v>-1.0800000000017462E-3</v>
      </c>
    </row>
    <row r="119" spans="1:17" ht="25.5" customHeight="1">
      <c r="A119" s="58" t="s">
        <v>261</v>
      </c>
      <c r="B119" s="25" t="s">
        <v>262</v>
      </c>
      <c r="C119" s="17" t="s">
        <v>45</v>
      </c>
      <c r="D119" s="19">
        <v>8</v>
      </c>
      <c r="E119" s="19">
        <v>14.66</v>
      </c>
      <c r="F119" s="19">
        <f t="shared" si="25"/>
        <v>18.669510000000002</v>
      </c>
      <c r="G119" s="24">
        <v>1583</v>
      </c>
      <c r="H119" s="20" t="s">
        <v>36</v>
      </c>
      <c r="I119" s="55">
        <f t="shared" si="33"/>
        <v>117.28</v>
      </c>
      <c r="J119" s="56">
        <f t="shared" si="34"/>
        <v>149.35608000000002</v>
      </c>
      <c r="K119" s="14">
        <f>'[1]BM 05'!M119</f>
        <v>8</v>
      </c>
      <c r="L119" s="14">
        <f>'[1]Memória 06'!E112</f>
        <v>0</v>
      </c>
      <c r="M119" s="14">
        <f t="shared" si="24"/>
        <v>8</v>
      </c>
      <c r="N119" s="14">
        <f t="shared" si="26"/>
        <v>149.36000000000001</v>
      </c>
      <c r="O119" s="14">
        <f t="shared" si="27"/>
        <v>0</v>
      </c>
      <c r="P119" s="23">
        <f t="shared" si="28"/>
        <v>149.36000000000001</v>
      </c>
      <c r="Q119" s="14">
        <f t="shared" si="29"/>
        <v>-3.9199999999937063E-3</v>
      </c>
    </row>
    <row r="120" spans="1:17" ht="35.25" customHeight="1">
      <c r="A120" s="57" t="s">
        <v>263</v>
      </c>
      <c r="B120" s="25" t="s">
        <v>264</v>
      </c>
      <c r="C120" s="34" t="s">
        <v>45</v>
      </c>
      <c r="D120" s="35">
        <v>5</v>
      </c>
      <c r="E120" s="35">
        <v>8.85</v>
      </c>
      <c r="F120" s="19">
        <f t="shared" si="25"/>
        <v>11.270474999999999</v>
      </c>
      <c r="G120" s="36">
        <v>89825</v>
      </c>
      <c r="H120" s="18" t="s">
        <v>85</v>
      </c>
      <c r="I120" s="55">
        <f t="shared" si="33"/>
        <v>44.25</v>
      </c>
      <c r="J120" s="56">
        <f t="shared" si="34"/>
        <v>56.352374999999995</v>
      </c>
      <c r="K120" s="14">
        <f>'[1]BM 05'!M120</f>
        <v>5</v>
      </c>
      <c r="L120" s="14">
        <f>'[1]Memória 06'!E113</f>
        <v>0</v>
      </c>
      <c r="M120" s="14">
        <f t="shared" si="24"/>
        <v>5</v>
      </c>
      <c r="N120" s="14">
        <f t="shared" si="26"/>
        <v>56.35</v>
      </c>
      <c r="O120" s="14">
        <f t="shared" si="27"/>
        <v>0</v>
      </c>
      <c r="P120" s="23">
        <f t="shared" si="28"/>
        <v>56.35</v>
      </c>
      <c r="Q120" s="14">
        <f t="shared" si="29"/>
        <v>2.3749999999935767E-3</v>
      </c>
    </row>
    <row r="121" spans="1:17" ht="25.5" customHeight="1">
      <c r="A121" s="58" t="s">
        <v>265</v>
      </c>
      <c r="B121" s="25" t="s">
        <v>266</v>
      </c>
      <c r="C121" s="17" t="s">
        <v>45</v>
      </c>
      <c r="D121" s="19">
        <v>2</v>
      </c>
      <c r="E121" s="19">
        <v>28.02</v>
      </c>
      <c r="F121" s="19">
        <f t="shared" si="25"/>
        <v>35.68347</v>
      </c>
      <c r="G121" s="24">
        <v>1661</v>
      </c>
      <c r="H121" s="20" t="s">
        <v>36</v>
      </c>
      <c r="I121" s="55">
        <f t="shared" si="33"/>
        <v>56.04</v>
      </c>
      <c r="J121" s="56">
        <f t="shared" si="34"/>
        <v>71.36694</v>
      </c>
      <c r="K121" s="14">
        <f>'[1]BM 05'!M121</f>
        <v>2</v>
      </c>
      <c r="L121" s="14">
        <f>'[1]Memória 06'!E114</f>
        <v>0</v>
      </c>
      <c r="M121" s="14">
        <f t="shared" si="24"/>
        <v>2</v>
      </c>
      <c r="N121" s="14">
        <f t="shared" si="26"/>
        <v>71.37</v>
      </c>
      <c r="O121" s="14">
        <f t="shared" si="27"/>
        <v>0</v>
      </c>
      <c r="P121" s="23">
        <f t="shared" si="28"/>
        <v>71.37</v>
      </c>
      <c r="Q121" s="14">
        <f t="shared" si="29"/>
        <v>-3.0600000000049477E-3</v>
      </c>
    </row>
    <row r="122" spans="1:17" ht="25.5" customHeight="1">
      <c r="A122" s="58" t="s">
        <v>267</v>
      </c>
      <c r="B122" s="25" t="s">
        <v>268</v>
      </c>
      <c r="C122" s="17" t="s">
        <v>45</v>
      </c>
      <c r="D122" s="19">
        <v>8</v>
      </c>
      <c r="E122" s="19">
        <v>29.25</v>
      </c>
      <c r="F122" s="19">
        <f t="shared" si="25"/>
        <v>37.249875000000003</v>
      </c>
      <c r="G122" s="24">
        <v>1662</v>
      </c>
      <c r="H122" s="20" t="s">
        <v>36</v>
      </c>
      <c r="I122" s="55">
        <f t="shared" si="33"/>
        <v>234</v>
      </c>
      <c r="J122" s="56">
        <f t="shared" si="34"/>
        <v>297.99900000000002</v>
      </c>
      <c r="K122" s="14">
        <f>'[1]BM 05'!M122</f>
        <v>8</v>
      </c>
      <c r="L122" s="14">
        <f>'[1]Memória 06'!E115</f>
        <v>0</v>
      </c>
      <c r="M122" s="14">
        <f t="shared" si="24"/>
        <v>8</v>
      </c>
      <c r="N122" s="14">
        <f t="shared" si="26"/>
        <v>298</v>
      </c>
      <c r="O122" s="14">
        <f t="shared" si="27"/>
        <v>0</v>
      </c>
      <c r="P122" s="23">
        <f t="shared" si="28"/>
        <v>298</v>
      </c>
      <c r="Q122" s="14">
        <f t="shared" si="29"/>
        <v>-9.9999999997635314E-4</v>
      </c>
    </row>
    <row r="123" spans="1:17" ht="34.35" customHeight="1">
      <c r="A123" s="57" t="s">
        <v>269</v>
      </c>
      <c r="B123" s="25" t="s">
        <v>270</v>
      </c>
      <c r="C123" s="34" t="s">
        <v>45</v>
      </c>
      <c r="D123" s="35">
        <v>1</v>
      </c>
      <c r="E123" s="35">
        <v>23.7</v>
      </c>
      <c r="F123" s="19">
        <f t="shared" si="25"/>
        <v>30.181950000000001</v>
      </c>
      <c r="G123" s="36">
        <v>89796</v>
      </c>
      <c r="H123" s="18" t="s">
        <v>85</v>
      </c>
      <c r="I123" s="55">
        <f t="shared" si="33"/>
        <v>23.7</v>
      </c>
      <c r="J123" s="56">
        <f t="shared" si="34"/>
        <v>30.181950000000001</v>
      </c>
      <c r="K123" s="14">
        <f>'[1]BM 05'!M123</f>
        <v>1</v>
      </c>
      <c r="L123" s="14">
        <f>'[1]Memória 06'!E116</f>
        <v>0</v>
      </c>
      <c r="M123" s="14">
        <f t="shared" si="24"/>
        <v>1</v>
      </c>
      <c r="N123" s="14">
        <f t="shared" si="26"/>
        <v>30.18</v>
      </c>
      <c r="O123" s="14">
        <f t="shared" si="27"/>
        <v>0</v>
      </c>
      <c r="P123" s="23">
        <f t="shared" si="28"/>
        <v>30.18</v>
      </c>
      <c r="Q123" s="14">
        <f t="shared" si="29"/>
        <v>1.9500000000007844E-3</v>
      </c>
    </row>
    <row r="124" spans="1:17" ht="34.35" customHeight="1">
      <c r="A124" s="57" t="s">
        <v>271</v>
      </c>
      <c r="B124" s="25" t="s">
        <v>272</v>
      </c>
      <c r="C124" s="34" t="s">
        <v>129</v>
      </c>
      <c r="D124" s="35">
        <v>28.67</v>
      </c>
      <c r="E124" s="35">
        <v>11.15</v>
      </c>
      <c r="F124" s="19">
        <f t="shared" si="25"/>
        <v>14.199525000000001</v>
      </c>
      <c r="G124" s="36">
        <v>89711</v>
      </c>
      <c r="H124" s="18" t="s">
        <v>85</v>
      </c>
      <c r="I124" s="55">
        <f t="shared" si="33"/>
        <v>319.6705</v>
      </c>
      <c r="J124" s="56">
        <f t="shared" si="34"/>
        <v>407.10038175000005</v>
      </c>
      <c r="K124" s="14">
        <f>'[1]BM 05'!M124</f>
        <v>28.67</v>
      </c>
      <c r="L124" s="14">
        <f>'[1]Memória 06'!E117</f>
        <v>0</v>
      </c>
      <c r="M124" s="14">
        <f t="shared" si="24"/>
        <v>28.67</v>
      </c>
      <c r="N124" s="14">
        <f t="shared" si="26"/>
        <v>407.1</v>
      </c>
      <c r="O124" s="14">
        <f t="shared" si="27"/>
        <v>0</v>
      </c>
      <c r="P124" s="23">
        <f t="shared" si="28"/>
        <v>407.1</v>
      </c>
      <c r="Q124" s="14">
        <f t="shared" si="29"/>
        <v>3.8175000003093373E-4</v>
      </c>
    </row>
    <row r="125" spans="1:17" ht="34.35" customHeight="1">
      <c r="A125" s="57" t="s">
        <v>273</v>
      </c>
      <c r="B125" s="25" t="s">
        <v>274</v>
      </c>
      <c r="C125" s="34" t="s">
        <v>129</v>
      </c>
      <c r="D125" s="35">
        <v>35.71</v>
      </c>
      <c r="E125" s="35">
        <v>7.92</v>
      </c>
      <c r="F125" s="19">
        <f t="shared" si="25"/>
        <v>10.086120000000001</v>
      </c>
      <c r="G125" s="36">
        <v>89798</v>
      </c>
      <c r="H125" s="18" t="s">
        <v>85</v>
      </c>
      <c r="I125" s="55">
        <f t="shared" si="33"/>
        <v>282.82319999999999</v>
      </c>
      <c r="J125" s="56">
        <f t="shared" si="34"/>
        <v>360.17534520000004</v>
      </c>
      <c r="K125" s="14">
        <f>'[1]BM 05'!M125</f>
        <v>35.71</v>
      </c>
      <c r="L125" s="14">
        <f>'[1]Memória 06'!E118</f>
        <v>0</v>
      </c>
      <c r="M125" s="14">
        <f t="shared" si="24"/>
        <v>35.71</v>
      </c>
      <c r="N125" s="14">
        <f t="shared" si="26"/>
        <v>360.18</v>
      </c>
      <c r="O125" s="14">
        <f t="shared" si="27"/>
        <v>0</v>
      </c>
      <c r="P125" s="23">
        <f t="shared" si="28"/>
        <v>360.18</v>
      </c>
      <c r="Q125" s="14">
        <f t="shared" si="29"/>
        <v>-4.6547999999688727E-3</v>
      </c>
    </row>
    <row r="126" spans="1:17" ht="34.35" customHeight="1">
      <c r="A126" s="57" t="s">
        <v>275</v>
      </c>
      <c r="B126" s="25" t="s">
        <v>276</v>
      </c>
      <c r="C126" s="34" t="s">
        <v>129</v>
      </c>
      <c r="D126" s="35">
        <v>28.66</v>
      </c>
      <c r="E126" s="35">
        <v>12.67</v>
      </c>
      <c r="F126" s="19">
        <f t="shared" si="25"/>
        <v>16.135245000000001</v>
      </c>
      <c r="G126" s="36">
        <v>89799</v>
      </c>
      <c r="H126" s="18" t="s">
        <v>85</v>
      </c>
      <c r="I126" s="55">
        <f t="shared" si="33"/>
        <v>363.12220000000002</v>
      </c>
      <c r="J126" s="56">
        <f t="shared" si="34"/>
        <v>462.43612170000006</v>
      </c>
      <c r="K126" s="14">
        <f>'[1]BM 05'!M126</f>
        <v>28.66</v>
      </c>
      <c r="L126" s="14">
        <f>'[1]Memória 06'!E119</f>
        <v>0</v>
      </c>
      <c r="M126" s="14">
        <f t="shared" si="24"/>
        <v>28.66</v>
      </c>
      <c r="N126" s="14">
        <f t="shared" si="26"/>
        <v>462.44</v>
      </c>
      <c r="O126" s="14">
        <f t="shared" si="27"/>
        <v>0</v>
      </c>
      <c r="P126" s="23">
        <f t="shared" si="28"/>
        <v>462.44</v>
      </c>
      <c r="Q126" s="14">
        <f t="shared" si="29"/>
        <v>-3.8782999999398271E-3</v>
      </c>
    </row>
    <row r="127" spans="1:17" ht="34.35" customHeight="1">
      <c r="A127" s="57" t="s">
        <v>277</v>
      </c>
      <c r="B127" s="25" t="s">
        <v>278</v>
      </c>
      <c r="C127" s="34" t="s">
        <v>129</v>
      </c>
      <c r="D127" s="35">
        <v>61.87</v>
      </c>
      <c r="E127" s="35">
        <v>15.42</v>
      </c>
      <c r="F127" s="19">
        <f t="shared" si="25"/>
        <v>19.637370000000001</v>
      </c>
      <c r="G127" s="36">
        <v>89800</v>
      </c>
      <c r="H127" s="18" t="s">
        <v>85</v>
      </c>
      <c r="I127" s="55">
        <f t="shared" si="33"/>
        <v>954.03539999999998</v>
      </c>
      <c r="J127" s="56">
        <f t="shared" si="34"/>
        <v>1214.9640818999999</v>
      </c>
      <c r="K127" s="14">
        <f>'[1]BM 05'!M127</f>
        <v>61.87</v>
      </c>
      <c r="L127" s="14">
        <f>'[1]Memória 06'!E120</f>
        <v>0</v>
      </c>
      <c r="M127" s="14">
        <f t="shared" si="24"/>
        <v>61.87</v>
      </c>
      <c r="N127" s="14">
        <f t="shared" si="26"/>
        <v>1214.96</v>
      </c>
      <c r="O127" s="14">
        <f t="shared" si="27"/>
        <v>0</v>
      </c>
      <c r="P127" s="23">
        <f t="shared" si="28"/>
        <v>1214.96</v>
      </c>
      <c r="Q127" s="14">
        <f t="shared" si="29"/>
        <v>4.0818999998464278E-3</v>
      </c>
    </row>
    <row r="128" spans="1:17" ht="25.5" customHeight="1">
      <c r="A128" s="58" t="s">
        <v>279</v>
      </c>
      <c r="B128" s="25" t="s">
        <v>280</v>
      </c>
      <c r="C128" s="17" t="s">
        <v>129</v>
      </c>
      <c r="D128" s="19">
        <v>135</v>
      </c>
      <c r="E128" s="19">
        <v>5.85</v>
      </c>
      <c r="F128" s="19">
        <f t="shared" si="25"/>
        <v>7.4499749999999993</v>
      </c>
      <c r="G128" s="33">
        <v>89402</v>
      </c>
      <c r="H128" s="25" t="s">
        <v>60</v>
      </c>
      <c r="I128" s="55">
        <f t="shared" si="33"/>
        <v>789.75</v>
      </c>
      <c r="J128" s="56">
        <f t="shared" si="34"/>
        <v>1005.7466249999999</v>
      </c>
      <c r="K128" s="14">
        <f>'[1]BM 05'!M128</f>
        <v>135</v>
      </c>
      <c r="L128" s="14">
        <f>'[1]Memória 06'!E121</f>
        <v>0</v>
      </c>
      <c r="M128" s="14">
        <f t="shared" si="24"/>
        <v>135</v>
      </c>
      <c r="N128" s="14">
        <f t="shared" si="26"/>
        <v>1005.75</v>
      </c>
      <c r="O128" s="14">
        <f t="shared" si="27"/>
        <v>0</v>
      </c>
      <c r="P128" s="23">
        <f t="shared" si="28"/>
        <v>1005.75</v>
      </c>
      <c r="Q128" s="14">
        <f t="shared" si="29"/>
        <v>-3.3750000001191438E-3</v>
      </c>
    </row>
    <row r="129" spans="1:17" ht="25.5" customHeight="1">
      <c r="A129" s="58" t="s">
        <v>281</v>
      </c>
      <c r="B129" s="25" t="s">
        <v>282</v>
      </c>
      <c r="C129" s="17" t="s">
        <v>129</v>
      </c>
      <c r="D129" s="19">
        <v>36.85</v>
      </c>
      <c r="E129" s="19">
        <v>12.22</v>
      </c>
      <c r="F129" s="19">
        <f t="shared" si="25"/>
        <v>15.562170000000002</v>
      </c>
      <c r="G129" s="33">
        <v>89449</v>
      </c>
      <c r="H129" s="25" t="s">
        <v>60</v>
      </c>
      <c r="I129" s="55">
        <f t="shared" si="33"/>
        <v>450.30700000000002</v>
      </c>
      <c r="J129" s="56">
        <f t="shared" si="34"/>
        <v>573.46596450000004</v>
      </c>
      <c r="K129" s="14">
        <f>'[1]BM 05'!M129</f>
        <v>36.85</v>
      </c>
      <c r="L129" s="14">
        <f>'[1]Memória 06'!E122</f>
        <v>0</v>
      </c>
      <c r="M129" s="14">
        <f t="shared" si="24"/>
        <v>36.85</v>
      </c>
      <c r="N129" s="14">
        <f t="shared" si="26"/>
        <v>573.47</v>
      </c>
      <c r="O129" s="14">
        <f t="shared" si="27"/>
        <v>0</v>
      </c>
      <c r="P129" s="23">
        <f t="shared" si="28"/>
        <v>573.47</v>
      </c>
      <c r="Q129" s="14">
        <f t="shared" si="29"/>
        <v>-4.0354999999863139E-3</v>
      </c>
    </row>
    <row r="130" spans="1:17" ht="45.75" customHeight="1">
      <c r="A130" s="58" t="s">
        <v>283</v>
      </c>
      <c r="B130" s="25" t="s">
        <v>284</v>
      </c>
      <c r="C130" s="17" t="s">
        <v>45</v>
      </c>
      <c r="D130" s="19">
        <v>5</v>
      </c>
      <c r="E130" s="19">
        <v>78.61</v>
      </c>
      <c r="F130" s="19">
        <f t="shared" si="25"/>
        <v>100.109835</v>
      </c>
      <c r="G130" s="33">
        <v>94497</v>
      </c>
      <c r="H130" s="18" t="s">
        <v>85</v>
      </c>
      <c r="I130" s="55">
        <f t="shared" si="33"/>
        <v>393.05</v>
      </c>
      <c r="J130" s="56">
        <f t="shared" si="34"/>
        <v>500.54917499999999</v>
      </c>
      <c r="K130" s="14">
        <f>'[1]BM 05'!M130</f>
        <v>5</v>
      </c>
      <c r="L130" s="14">
        <f>'[1]Memória 06'!E123</f>
        <v>0</v>
      </c>
      <c r="M130" s="14">
        <f t="shared" si="24"/>
        <v>5</v>
      </c>
      <c r="N130" s="14">
        <f t="shared" si="26"/>
        <v>500.55</v>
      </c>
      <c r="O130" s="14">
        <f t="shared" si="27"/>
        <v>0</v>
      </c>
      <c r="P130" s="23">
        <f t="shared" si="28"/>
        <v>500.55</v>
      </c>
      <c r="Q130" s="14">
        <f t="shared" si="29"/>
        <v>-8.2500000002028173E-4</v>
      </c>
    </row>
    <row r="131" spans="1:17" ht="25.5" customHeight="1">
      <c r="A131" s="58" t="s">
        <v>285</v>
      </c>
      <c r="B131" s="25" t="s">
        <v>286</v>
      </c>
      <c r="C131" s="17" t="s">
        <v>45</v>
      </c>
      <c r="D131" s="19">
        <v>18</v>
      </c>
      <c r="E131" s="19">
        <v>26.78</v>
      </c>
      <c r="F131" s="19">
        <f t="shared" si="25"/>
        <v>34.104330000000004</v>
      </c>
      <c r="G131" s="33">
        <v>89353</v>
      </c>
      <c r="H131" s="25" t="s">
        <v>60</v>
      </c>
      <c r="I131" s="55">
        <f t="shared" si="33"/>
        <v>482.04</v>
      </c>
      <c r="J131" s="56">
        <f t="shared" si="34"/>
        <v>613.87794000000008</v>
      </c>
      <c r="K131" s="14">
        <f>'[1]BM 05'!M131</f>
        <v>5</v>
      </c>
      <c r="L131" s="14">
        <f>'[1]Memória 06'!E124</f>
        <v>5</v>
      </c>
      <c r="M131" s="14">
        <f t="shared" si="24"/>
        <v>10</v>
      </c>
      <c r="N131" s="14">
        <f t="shared" si="26"/>
        <v>170.52</v>
      </c>
      <c r="O131" s="14">
        <f t="shared" si="27"/>
        <v>170.52</v>
      </c>
      <c r="P131" s="23">
        <f t="shared" si="28"/>
        <v>341.04</v>
      </c>
      <c r="Q131" s="14">
        <f t="shared" si="29"/>
        <v>272.83794000000006</v>
      </c>
    </row>
    <row r="132" spans="1:17" ht="25.5" customHeight="1">
      <c r="A132" s="58" t="s">
        <v>287</v>
      </c>
      <c r="B132" s="25" t="s">
        <v>288</v>
      </c>
      <c r="C132" s="17" t="s">
        <v>45</v>
      </c>
      <c r="D132" s="19">
        <v>7</v>
      </c>
      <c r="E132" s="19">
        <v>22.45</v>
      </c>
      <c r="F132" s="19">
        <f t="shared" si="25"/>
        <v>28.590074999999999</v>
      </c>
      <c r="G132" s="33">
        <v>89351</v>
      </c>
      <c r="H132" s="25" t="s">
        <v>60</v>
      </c>
      <c r="I132" s="55">
        <f t="shared" si="33"/>
        <v>157.15</v>
      </c>
      <c r="J132" s="56">
        <f t="shared" si="34"/>
        <v>200.13052499999998</v>
      </c>
      <c r="K132" s="14">
        <f>'[1]BM 05'!M132</f>
        <v>7</v>
      </c>
      <c r="L132" s="14">
        <f>'[1]Memória 06'!E125</f>
        <v>0</v>
      </c>
      <c r="M132" s="14">
        <f t="shared" si="24"/>
        <v>7</v>
      </c>
      <c r="N132" s="14">
        <f t="shared" si="26"/>
        <v>200.13</v>
      </c>
      <c r="O132" s="14">
        <f t="shared" si="27"/>
        <v>0</v>
      </c>
      <c r="P132" s="23">
        <f t="shared" si="28"/>
        <v>200.13</v>
      </c>
      <c r="Q132" s="14">
        <f t="shared" si="29"/>
        <v>5.2499999998190106E-4</v>
      </c>
    </row>
    <row r="133" spans="1:17" ht="25.5" customHeight="1">
      <c r="A133" s="58" t="s">
        <v>289</v>
      </c>
      <c r="B133" s="25" t="s">
        <v>290</v>
      </c>
      <c r="C133" s="17" t="s">
        <v>45</v>
      </c>
      <c r="D133" s="19">
        <v>3</v>
      </c>
      <c r="E133" s="19">
        <v>3.26</v>
      </c>
      <c r="F133" s="19">
        <f t="shared" si="25"/>
        <v>4.1516099999999998</v>
      </c>
      <c r="G133" s="33">
        <v>813</v>
      </c>
      <c r="H133" s="25" t="s">
        <v>60</v>
      </c>
      <c r="I133" s="55">
        <f t="shared" si="33"/>
        <v>9.7799999999999994</v>
      </c>
      <c r="J133" s="56">
        <f t="shared" si="34"/>
        <v>12.454829999999999</v>
      </c>
      <c r="K133" s="14">
        <f>'[1]BM 05'!M133</f>
        <v>3</v>
      </c>
      <c r="L133" s="14">
        <f>'[1]Memória 06'!E126</f>
        <v>0</v>
      </c>
      <c r="M133" s="14">
        <f t="shared" si="24"/>
        <v>3</v>
      </c>
      <c r="N133" s="14">
        <f t="shared" si="26"/>
        <v>12.45</v>
      </c>
      <c r="O133" s="14">
        <f t="shared" si="27"/>
        <v>0</v>
      </c>
      <c r="P133" s="23">
        <f t="shared" si="28"/>
        <v>12.45</v>
      </c>
      <c r="Q133" s="14">
        <f t="shared" si="29"/>
        <v>4.830000000000112E-3</v>
      </c>
    </row>
    <row r="134" spans="1:17" ht="25.5" customHeight="1">
      <c r="A134" s="58" t="s">
        <v>291</v>
      </c>
      <c r="B134" s="25" t="s">
        <v>292</v>
      </c>
      <c r="C134" s="17" t="s">
        <v>45</v>
      </c>
      <c r="D134" s="19">
        <v>58</v>
      </c>
      <c r="E134" s="19">
        <v>2.52</v>
      </c>
      <c r="F134" s="19">
        <f t="shared" si="25"/>
        <v>3.2092200000000002</v>
      </c>
      <c r="G134" s="33">
        <v>89481</v>
      </c>
      <c r="H134" s="25" t="s">
        <v>60</v>
      </c>
      <c r="I134" s="55">
        <f t="shared" si="33"/>
        <v>146.16</v>
      </c>
      <c r="J134" s="56">
        <f t="shared" si="34"/>
        <v>186.13476</v>
      </c>
      <c r="K134" s="14">
        <f>'[1]BM 05'!M134</f>
        <v>58</v>
      </c>
      <c r="L134" s="14">
        <f>'[1]Memória 06'!E127</f>
        <v>0</v>
      </c>
      <c r="M134" s="14">
        <f t="shared" si="24"/>
        <v>58</v>
      </c>
      <c r="N134" s="14">
        <f t="shared" si="26"/>
        <v>186.13</v>
      </c>
      <c r="O134" s="14">
        <f t="shared" si="27"/>
        <v>0</v>
      </c>
      <c r="P134" s="23">
        <f t="shared" si="28"/>
        <v>186.13</v>
      </c>
      <c r="Q134" s="14">
        <f t="shared" si="29"/>
        <v>4.7600000000045384E-3</v>
      </c>
    </row>
    <row r="135" spans="1:17" ht="25.5" customHeight="1">
      <c r="A135" s="58" t="s">
        <v>293</v>
      </c>
      <c r="B135" s="25" t="s">
        <v>294</v>
      </c>
      <c r="C135" s="17" t="s">
        <v>45</v>
      </c>
      <c r="D135" s="19">
        <v>13</v>
      </c>
      <c r="E135" s="19">
        <v>8.34</v>
      </c>
      <c r="F135" s="19">
        <f t="shared" si="25"/>
        <v>10.620989999999999</v>
      </c>
      <c r="G135" s="33">
        <v>89501</v>
      </c>
      <c r="H135" s="25" t="s">
        <v>60</v>
      </c>
      <c r="I135" s="55">
        <f t="shared" si="33"/>
        <v>108.42</v>
      </c>
      <c r="J135" s="56">
        <f t="shared" si="34"/>
        <v>138.07286999999999</v>
      </c>
      <c r="K135" s="14">
        <f>'[1]BM 05'!M135</f>
        <v>13</v>
      </c>
      <c r="L135" s="14">
        <f>'[1]Memória 06'!E128</f>
        <v>0</v>
      </c>
      <c r="M135" s="14">
        <f t="shared" si="24"/>
        <v>13</v>
      </c>
      <c r="N135" s="14">
        <f t="shared" si="26"/>
        <v>138.07</v>
      </c>
      <c r="O135" s="14">
        <f t="shared" si="27"/>
        <v>0</v>
      </c>
      <c r="P135" s="23">
        <f t="shared" si="28"/>
        <v>138.07</v>
      </c>
      <c r="Q135" s="14">
        <f t="shared" si="29"/>
        <v>2.8700000000014825E-3</v>
      </c>
    </row>
    <row r="136" spans="1:17" ht="35.25" customHeight="1">
      <c r="A136" s="57" t="s">
        <v>295</v>
      </c>
      <c r="B136" s="25" t="s">
        <v>296</v>
      </c>
      <c r="C136" s="34" t="s">
        <v>45</v>
      </c>
      <c r="D136" s="35">
        <v>34</v>
      </c>
      <c r="E136" s="35">
        <v>9.85</v>
      </c>
      <c r="F136" s="19">
        <f t="shared" si="25"/>
        <v>12.543975</v>
      </c>
      <c r="G136" s="43">
        <v>89366</v>
      </c>
      <c r="H136" s="18" t="s">
        <v>85</v>
      </c>
      <c r="I136" s="55">
        <f t="shared" si="33"/>
        <v>334.9</v>
      </c>
      <c r="J136" s="56">
        <f t="shared" si="34"/>
        <v>426.49514999999997</v>
      </c>
      <c r="K136" s="14">
        <f>'[1]BM 05'!M136</f>
        <v>34</v>
      </c>
      <c r="L136" s="14">
        <f>'[1]Memória 06'!E129</f>
        <v>0</v>
      </c>
      <c r="M136" s="14">
        <f t="shared" si="24"/>
        <v>34</v>
      </c>
      <c r="N136" s="14">
        <f t="shared" si="26"/>
        <v>426.5</v>
      </c>
      <c r="O136" s="14">
        <f t="shared" si="27"/>
        <v>0</v>
      </c>
      <c r="P136" s="23">
        <f t="shared" si="28"/>
        <v>426.5</v>
      </c>
      <c r="Q136" s="14">
        <f t="shared" si="29"/>
        <v>-4.8500000000331056E-3</v>
      </c>
    </row>
    <row r="137" spans="1:17" ht="34.35" customHeight="1">
      <c r="A137" s="57" t="s">
        <v>297</v>
      </c>
      <c r="B137" s="25" t="s">
        <v>298</v>
      </c>
      <c r="C137" s="34" t="s">
        <v>45</v>
      </c>
      <c r="D137" s="35">
        <v>4</v>
      </c>
      <c r="E137" s="35">
        <v>12.47</v>
      </c>
      <c r="F137" s="19">
        <f t="shared" si="25"/>
        <v>15.880545000000001</v>
      </c>
      <c r="G137" s="43">
        <v>89627</v>
      </c>
      <c r="H137" s="18" t="s">
        <v>85</v>
      </c>
      <c r="I137" s="55">
        <f t="shared" si="33"/>
        <v>49.88</v>
      </c>
      <c r="J137" s="56">
        <f t="shared" si="34"/>
        <v>63.522180000000006</v>
      </c>
      <c r="K137" s="14">
        <f>'[1]BM 05'!M137</f>
        <v>4</v>
      </c>
      <c r="L137" s="14">
        <f>'[1]Memória 06'!E130</f>
        <v>0</v>
      </c>
      <c r="M137" s="14">
        <f t="shared" si="24"/>
        <v>4</v>
      </c>
      <c r="N137" s="14">
        <f t="shared" si="26"/>
        <v>63.52</v>
      </c>
      <c r="O137" s="14">
        <f t="shared" si="27"/>
        <v>0</v>
      </c>
      <c r="P137" s="23">
        <f t="shared" si="28"/>
        <v>63.52</v>
      </c>
      <c r="Q137" s="14">
        <f t="shared" si="29"/>
        <v>2.1800000000027353E-3</v>
      </c>
    </row>
    <row r="138" spans="1:17" ht="25.5" customHeight="1">
      <c r="A138" s="58" t="s">
        <v>299</v>
      </c>
      <c r="B138" s="25" t="s">
        <v>300</v>
      </c>
      <c r="C138" s="17" t="s">
        <v>45</v>
      </c>
      <c r="D138" s="19">
        <v>34</v>
      </c>
      <c r="E138" s="19">
        <v>4.68</v>
      </c>
      <c r="F138" s="19">
        <f t="shared" si="25"/>
        <v>5.9599799999999998</v>
      </c>
      <c r="G138" s="42">
        <v>89440</v>
      </c>
      <c r="H138" s="25" t="s">
        <v>60</v>
      </c>
      <c r="I138" s="55">
        <f t="shared" si="33"/>
        <v>159.12</v>
      </c>
      <c r="J138" s="56">
        <f t="shared" si="34"/>
        <v>202.63932</v>
      </c>
      <c r="K138" s="14">
        <f>'[1]BM 05'!M138</f>
        <v>34</v>
      </c>
      <c r="L138" s="14">
        <f>'[1]Memória 06'!E131</f>
        <v>0</v>
      </c>
      <c r="M138" s="14">
        <f t="shared" si="24"/>
        <v>34</v>
      </c>
      <c r="N138" s="14">
        <f t="shared" si="26"/>
        <v>202.64</v>
      </c>
      <c r="O138" s="14">
        <f t="shared" si="27"/>
        <v>0</v>
      </c>
      <c r="P138" s="23">
        <f t="shared" si="28"/>
        <v>202.64</v>
      </c>
      <c r="Q138" s="14">
        <f t="shared" si="29"/>
        <v>-6.7999999998846761E-4</v>
      </c>
    </row>
    <row r="139" spans="1:17" ht="25.5" customHeight="1">
      <c r="A139" s="58" t="s">
        <v>301</v>
      </c>
      <c r="B139" s="25" t="s">
        <v>302</v>
      </c>
      <c r="C139" s="17" t="s">
        <v>45</v>
      </c>
      <c r="D139" s="19">
        <v>5</v>
      </c>
      <c r="E139" s="19">
        <v>13.38</v>
      </c>
      <c r="F139" s="19">
        <f t="shared" si="25"/>
        <v>17.039430000000003</v>
      </c>
      <c r="G139" s="42">
        <v>89625</v>
      </c>
      <c r="H139" s="25" t="s">
        <v>60</v>
      </c>
      <c r="I139" s="55">
        <f t="shared" si="33"/>
        <v>66.900000000000006</v>
      </c>
      <c r="J139" s="56">
        <f t="shared" si="34"/>
        <v>85.197150000000022</v>
      </c>
      <c r="K139" s="14">
        <f>'[1]BM 05'!M139</f>
        <v>5</v>
      </c>
      <c r="L139" s="14">
        <f>'[1]Memória 06'!E132</f>
        <v>0</v>
      </c>
      <c r="M139" s="14">
        <f t="shared" si="24"/>
        <v>5</v>
      </c>
      <c r="N139" s="14">
        <f t="shared" si="26"/>
        <v>85.2</v>
      </c>
      <c r="O139" s="14">
        <f t="shared" si="27"/>
        <v>0</v>
      </c>
      <c r="P139" s="23">
        <f t="shared" si="28"/>
        <v>85.2</v>
      </c>
      <c r="Q139" s="14">
        <f t="shared" si="29"/>
        <v>-2.8499999999809233E-3</v>
      </c>
    </row>
    <row r="140" spans="1:17" ht="34.35" customHeight="1">
      <c r="A140" s="57" t="s">
        <v>303</v>
      </c>
      <c r="B140" s="25" t="s">
        <v>304</v>
      </c>
      <c r="C140" s="34" t="s">
        <v>45</v>
      </c>
      <c r="D140" s="35">
        <v>9</v>
      </c>
      <c r="E140" s="35">
        <v>14.29</v>
      </c>
      <c r="F140" s="19">
        <f t="shared" si="25"/>
        <v>18.198315000000001</v>
      </c>
      <c r="G140" s="43">
        <v>90374</v>
      </c>
      <c r="H140" s="18" t="s">
        <v>85</v>
      </c>
      <c r="I140" s="55">
        <f t="shared" si="33"/>
        <v>128.60999999999999</v>
      </c>
      <c r="J140" s="56">
        <f t="shared" si="34"/>
        <v>163.78483500000002</v>
      </c>
      <c r="K140" s="14">
        <f>'[1]BM 05'!M140</f>
        <v>9</v>
      </c>
      <c r="L140" s="14">
        <f>'[1]Memória 06'!E133</f>
        <v>0</v>
      </c>
      <c r="M140" s="14">
        <f t="shared" ref="M140:M203" si="35">K140+L140</f>
        <v>9</v>
      </c>
      <c r="N140" s="14">
        <f t="shared" si="26"/>
        <v>163.78</v>
      </c>
      <c r="O140" s="14">
        <f t="shared" si="27"/>
        <v>0</v>
      </c>
      <c r="P140" s="23">
        <f t="shared" si="28"/>
        <v>163.78</v>
      </c>
      <c r="Q140" s="14">
        <f t="shared" si="29"/>
        <v>4.8350000000141335E-3</v>
      </c>
    </row>
    <row r="141" spans="1:17" ht="34.35" customHeight="1">
      <c r="A141" s="57" t="s">
        <v>305</v>
      </c>
      <c r="B141" s="25" t="s">
        <v>306</v>
      </c>
      <c r="C141" s="34" t="s">
        <v>45</v>
      </c>
      <c r="D141" s="35">
        <v>10</v>
      </c>
      <c r="E141" s="35">
        <v>298.77999999999997</v>
      </c>
      <c r="F141" s="19">
        <f t="shared" ref="F141:F204" si="36">E141+E141*27.35/100</f>
        <v>380.49632999999994</v>
      </c>
      <c r="G141" s="43">
        <v>86931</v>
      </c>
      <c r="H141" s="18" t="s">
        <v>85</v>
      </c>
      <c r="I141" s="55">
        <f t="shared" si="33"/>
        <v>2987.7999999999997</v>
      </c>
      <c r="J141" s="56">
        <f t="shared" si="34"/>
        <v>3804.9632999999994</v>
      </c>
      <c r="K141" s="14">
        <f>'[1]BM 05'!M141</f>
        <v>0</v>
      </c>
      <c r="L141" s="14">
        <f>'[1]Memória 06'!E134</f>
        <v>0</v>
      </c>
      <c r="M141" s="14">
        <f t="shared" si="35"/>
        <v>0</v>
      </c>
      <c r="N141" s="14">
        <f t="shared" ref="N141:N204" si="37">ROUND(K141*F141,2)</f>
        <v>0</v>
      </c>
      <c r="O141" s="14">
        <f t="shared" ref="O141:O204" si="38">ROUND(L141*F141,2)</f>
        <v>0</v>
      </c>
      <c r="P141" s="23">
        <f t="shared" ref="P141:P204" si="39">ROUND(M141*F141,2)</f>
        <v>0</v>
      </c>
      <c r="Q141" s="14">
        <f t="shared" ref="Q141:Q204" si="40">J141-P141</f>
        <v>3804.9632999999994</v>
      </c>
    </row>
    <row r="142" spans="1:17" ht="45.75" customHeight="1">
      <c r="A142" s="58" t="s">
        <v>307</v>
      </c>
      <c r="B142" s="25" t="s">
        <v>308</v>
      </c>
      <c r="C142" s="17" t="s">
        <v>45</v>
      </c>
      <c r="D142" s="19">
        <v>1</v>
      </c>
      <c r="E142" s="19">
        <v>526.01</v>
      </c>
      <c r="F142" s="19">
        <f t="shared" si="36"/>
        <v>669.87373500000001</v>
      </c>
      <c r="G142" s="42">
        <v>95472</v>
      </c>
      <c r="H142" s="18" t="s">
        <v>85</v>
      </c>
      <c r="I142" s="55">
        <f t="shared" si="33"/>
        <v>526.01</v>
      </c>
      <c r="J142" s="56">
        <f t="shared" si="34"/>
        <v>669.87373500000001</v>
      </c>
      <c r="K142" s="14">
        <f>'[1]BM 05'!M142</f>
        <v>0</v>
      </c>
      <c r="L142" s="14">
        <f>'[1]Memória 06'!E135</f>
        <v>0</v>
      </c>
      <c r="M142" s="14">
        <f t="shared" si="35"/>
        <v>0</v>
      </c>
      <c r="N142" s="14">
        <f t="shared" si="37"/>
        <v>0</v>
      </c>
      <c r="O142" s="14">
        <f t="shared" si="38"/>
        <v>0</v>
      </c>
      <c r="P142" s="23">
        <f t="shared" si="39"/>
        <v>0</v>
      </c>
      <c r="Q142" s="14">
        <f t="shared" si="40"/>
        <v>669.87373500000001</v>
      </c>
    </row>
    <row r="143" spans="1:17" ht="25.5" customHeight="1">
      <c r="A143" s="58" t="s">
        <v>309</v>
      </c>
      <c r="B143" s="18" t="s">
        <v>310</v>
      </c>
      <c r="C143" s="17" t="s">
        <v>45</v>
      </c>
      <c r="D143" s="19">
        <v>11</v>
      </c>
      <c r="E143" s="19">
        <v>75.17</v>
      </c>
      <c r="F143" s="19">
        <f t="shared" si="36"/>
        <v>95.728994999999998</v>
      </c>
      <c r="G143" s="33">
        <v>1370</v>
      </c>
      <c r="H143" s="25" t="s">
        <v>60</v>
      </c>
      <c r="I143" s="55">
        <f t="shared" si="33"/>
        <v>826.87</v>
      </c>
      <c r="J143" s="56">
        <f t="shared" si="34"/>
        <v>1053.018945</v>
      </c>
      <c r="K143" s="14">
        <f>'[1]BM 05'!M143</f>
        <v>0</v>
      </c>
      <c r="L143" s="14">
        <f>'[1]Memória 06'!E136</f>
        <v>0</v>
      </c>
      <c r="M143" s="14">
        <f t="shared" si="35"/>
        <v>0</v>
      </c>
      <c r="N143" s="14">
        <f t="shared" si="37"/>
        <v>0</v>
      </c>
      <c r="O143" s="14">
        <f t="shared" si="38"/>
        <v>0</v>
      </c>
      <c r="P143" s="23">
        <f t="shared" si="39"/>
        <v>0</v>
      </c>
      <c r="Q143" s="14">
        <f t="shared" si="40"/>
        <v>1053.018945</v>
      </c>
    </row>
    <row r="144" spans="1:17" ht="25.5" customHeight="1">
      <c r="A144" s="58" t="s">
        <v>311</v>
      </c>
      <c r="B144" s="25" t="s">
        <v>312</v>
      </c>
      <c r="C144" s="17" t="s">
        <v>45</v>
      </c>
      <c r="D144" s="19">
        <v>2</v>
      </c>
      <c r="E144" s="19">
        <v>415.85</v>
      </c>
      <c r="F144" s="19">
        <f t="shared" si="36"/>
        <v>529.58497499999999</v>
      </c>
      <c r="G144" s="42">
        <v>100858</v>
      </c>
      <c r="H144" s="25" t="s">
        <v>60</v>
      </c>
      <c r="I144" s="55">
        <f t="shared" si="33"/>
        <v>831.7</v>
      </c>
      <c r="J144" s="56">
        <f t="shared" si="34"/>
        <v>1059.16995</v>
      </c>
      <c r="K144" s="14">
        <f>'[1]BM 05'!M144</f>
        <v>0</v>
      </c>
      <c r="L144" s="14">
        <f>'[1]Memória 06'!E137</f>
        <v>0</v>
      </c>
      <c r="M144" s="14">
        <f t="shared" si="35"/>
        <v>0</v>
      </c>
      <c r="N144" s="14">
        <f t="shared" si="37"/>
        <v>0</v>
      </c>
      <c r="O144" s="14">
        <f t="shared" si="38"/>
        <v>0</v>
      </c>
      <c r="P144" s="23">
        <f t="shared" si="39"/>
        <v>0</v>
      </c>
      <c r="Q144" s="14">
        <f t="shared" si="40"/>
        <v>1059.16995</v>
      </c>
    </row>
    <row r="145" spans="1:17" ht="25.5" customHeight="1">
      <c r="A145" s="58" t="s">
        <v>313</v>
      </c>
      <c r="B145" s="25" t="s">
        <v>314</v>
      </c>
      <c r="C145" s="17" t="s">
        <v>45</v>
      </c>
      <c r="D145" s="19">
        <v>3</v>
      </c>
      <c r="E145" s="19">
        <v>26.98</v>
      </c>
      <c r="F145" s="19">
        <f t="shared" si="36"/>
        <v>34.359030000000004</v>
      </c>
      <c r="G145" s="42">
        <v>94797</v>
      </c>
      <c r="H145" s="25" t="s">
        <v>60</v>
      </c>
      <c r="I145" s="55">
        <f t="shared" si="33"/>
        <v>80.94</v>
      </c>
      <c r="J145" s="56">
        <f t="shared" si="34"/>
        <v>103.07709000000001</v>
      </c>
      <c r="K145" s="14">
        <f>'[1]BM 05'!M145</f>
        <v>0</v>
      </c>
      <c r="L145" s="14">
        <f>'[1]Memória 06'!E138</f>
        <v>0</v>
      </c>
      <c r="M145" s="14">
        <f t="shared" si="35"/>
        <v>0</v>
      </c>
      <c r="N145" s="14">
        <f t="shared" si="37"/>
        <v>0</v>
      </c>
      <c r="O145" s="14">
        <f t="shared" si="38"/>
        <v>0</v>
      </c>
      <c r="P145" s="23">
        <f t="shared" si="39"/>
        <v>0</v>
      </c>
      <c r="Q145" s="14">
        <f t="shared" si="40"/>
        <v>103.07709000000001</v>
      </c>
    </row>
    <row r="146" spans="1:17" ht="25.5" customHeight="1">
      <c r="A146" s="58" t="s">
        <v>315</v>
      </c>
      <c r="B146" s="25" t="s">
        <v>316</v>
      </c>
      <c r="C146" s="17" t="s">
        <v>45</v>
      </c>
      <c r="D146" s="19">
        <v>1</v>
      </c>
      <c r="E146" s="19">
        <v>14.37</v>
      </c>
      <c r="F146" s="19">
        <f t="shared" si="36"/>
        <v>18.300194999999999</v>
      </c>
      <c r="G146" s="42">
        <v>11831</v>
      </c>
      <c r="H146" s="25" t="s">
        <v>60</v>
      </c>
      <c r="I146" s="55">
        <f t="shared" si="33"/>
        <v>14.37</v>
      </c>
      <c r="J146" s="56">
        <f t="shared" si="34"/>
        <v>18.300194999999999</v>
      </c>
      <c r="K146" s="14">
        <f>'[1]BM 05'!M146</f>
        <v>0</v>
      </c>
      <c r="L146" s="14">
        <f>'[1]Memória 06'!E139</f>
        <v>0</v>
      </c>
      <c r="M146" s="14">
        <f t="shared" si="35"/>
        <v>0</v>
      </c>
      <c r="N146" s="14">
        <f t="shared" si="37"/>
        <v>0</v>
      </c>
      <c r="O146" s="14">
        <f t="shared" si="38"/>
        <v>0</v>
      </c>
      <c r="P146" s="23">
        <f t="shared" si="39"/>
        <v>0</v>
      </c>
      <c r="Q146" s="14">
        <f t="shared" si="40"/>
        <v>18.300194999999999</v>
      </c>
    </row>
    <row r="147" spans="1:17" ht="25.5" customHeight="1">
      <c r="A147" s="58" t="s">
        <v>317</v>
      </c>
      <c r="B147" s="25" t="s">
        <v>318</v>
      </c>
      <c r="C147" s="17" t="s">
        <v>45</v>
      </c>
      <c r="D147" s="19">
        <v>1</v>
      </c>
      <c r="E147" s="19">
        <v>102.07</v>
      </c>
      <c r="F147" s="19">
        <f t="shared" si="36"/>
        <v>129.98614499999999</v>
      </c>
      <c r="G147" s="42">
        <v>95675</v>
      </c>
      <c r="H147" s="25" t="s">
        <v>60</v>
      </c>
      <c r="I147" s="55">
        <f t="shared" si="33"/>
        <v>102.07</v>
      </c>
      <c r="J147" s="56">
        <f t="shared" si="34"/>
        <v>129.98614499999999</v>
      </c>
      <c r="K147" s="14">
        <f>'[1]BM 05'!M147</f>
        <v>0</v>
      </c>
      <c r="L147" s="14">
        <f>'[1]Memória 06'!E140</f>
        <v>0</v>
      </c>
      <c r="M147" s="14">
        <f t="shared" si="35"/>
        <v>0</v>
      </c>
      <c r="N147" s="14">
        <f t="shared" si="37"/>
        <v>0</v>
      </c>
      <c r="O147" s="14">
        <f t="shared" si="38"/>
        <v>0</v>
      </c>
      <c r="P147" s="23">
        <f t="shared" si="39"/>
        <v>0</v>
      </c>
      <c r="Q147" s="14">
        <f t="shared" si="40"/>
        <v>129.98614499999999</v>
      </c>
    </row>
    <row r="148" spans="1:17" ht="34.35" customHeight="1">
      <c r="A148" s="57" t="s">
        <v>319</v>
      </c>
      <c r="B148" s="25" t="s">
        <v>320</v>
      </c>
      <c r="C148" s="34" t="s">
        <v>45</v>
      </c>
      <c r="D148" s="35">
        <v>1</v>
      </c>
      <c r="E148" s="35">
        <v>108.02</v>
      </c>
      <c r="F148" s="19">
        <f t="shared" si="36"/>
        <v>137.56347</v>
      </c>
      <c r="G148" s="43">
        <v>95635</v>
      </c>
      <c r="H148" s="18" t="s">
        <v>85</v>
      </c>
      <c r="I148" s="55">
        <f t="shared" si="33"/>
        <v>108.02</v>
      </c>
      <c r="J148" s="56">
        <f t="shared" si="34"/>
        <v>137.56347</v>
      </c>
      <c r="K148" s="14">
        <f>'[1]BM 05'!M148</f>
        <v>0</v>
      </c>
      <c r="L148" s="14">
        <f>'[1]Memória 06'!E141</f>
        <v>0</v>
      </c>
      <c r="M148" s="14">
        <f t="shared" si="35"/>
        <v>0</v>
      </c>
      <c r="N148" s="14">
        <f t="shared" si="37"/>
        <v>0</v>
      </c>
      <c r="O148" s="14">
        <f t="shared" si="38"/>
        <v>0</v>
      </c>
      <c r="P148" s="23">
        <f t="shared" si="39"/>
        <v>0</v>
      </c>
      <c r="Q148" s="14">
        <f t="shared" si="40"/>
        <v>137.56347</v>
      </c>
    </row>
    <row r="149" spans="1:17" ht="25.5" customHeight="1">
      <c r="A149" s="58" t="s">
        <v>321</v>
      </c>
      <c r="B149" s="18" t="s">
        <v>322</v>
      </c>
      <c r="C149" s="17" t="s">
        <v>31</v>
      </c>
      <c r="D149" s="19">
        <v>24.5</v>
      </c>
      <c r="E149" s="19">
        <v>218.93</v>
      </c>
      <c r="F149" s="19">
        <f t="shared" si="36"/>
        <v>278.80735500000003</v>
      </c>
      <c r="G149" s="42">
        <v>10759</v>
      </c>
      <c r="H149" s="20" t="s">
        <v>36</v>
      </c>
      <c r="I149" s="55">
        <f t="shared" si="33"/>
        <v>5363.7849999999999</v>
      </c>
      <c r="J149" s="56">
        <f t="shared" si="34"/>
        <v>6830.7801975000011</v>
      </c>
      <c r="K149" s="14">
        <f>'[1]BM 05'!M149</f>
        <v>0</v>
      </c>
      <c r="L149" s="14">
        <f>'[1]Memória 06'!E142</f>
        <v>0</v>
      </c>
      <c r="M149" s="14">
        <f t="shared" si="35"/>
        <v>0</v>
      </c>
      <c r="N149" s="14">
        <f t="shared" si="37"/>
        <v>0</v>
      </c>
      <c r="O149" s="14">
        <f t="shared" si="38"/>
        <v>0</v>
      </c>
      <c r="P149" s="23">
        <f t="shared" si="39"/>
        <v>0</v>
      </c>
      <c r="Q149" s="14">
        <f t="shared" si="40"/>
        <v>6830.7801975000011</v>
      </c>
    </row>
    <row r="150" spans="1:17" ht="34.35" customHeight="1">
      <c r="A150" s="57" t="s">
        <v>323</v>
      </c>
      <c r="B150" s="25" t="s">
        <v>324</v>
      </c>
      <c r="C150" s="34" t="s">
        <v>45</v>
      </c>
      <c r="D150" s="35">
        <v>6</v>
      </c>
      <c r="E150" s="35">
        <v>179.29</v>
      </c>
      <c r="F150" s="19">
        <f t="shared" si="36"/>
        <v>228.32581499999998</v>
      </c>
      <c r="G150" s="43">
        <v>86935</v>
      </c>
      <c r="H150" s="18" t="s">
        <v>85</v>
      </c>
      <c r="I150" s="55">
        <f t="shared" si="33"/>
        <v>1075.74</v>
      </c>
      <c r="J150" s="56">
        <f t="shared" si="34"/>
        <v>1369.95489</v>
      </c>
      <c r="K150" s="14">
        <f>'[1]BM 05'!M150</f>
        <v>0</v>
      </c>
      <c r="L150" s="14">
        <f>'[1]Memória 06'!E143</f>
        <v>0</v>
      </c>
      <c r="M150" s="14">
        <f t="shared" si="35"/>
        <v>0</v>
      </c>
      <c r="N150" s="14">
        <f t="shared" si="37"/>
        <v>0</v>
      </c>
      <c r="O150" s="14">
        <f t="shared" si="38"/>
        <v>0</v>
      </c>
      <c r="P150" s="23">
        <f t="shared" si="39"/>
        <v>0</v>
      </c>
      <c r="Q150" s="14">
        <f t="shared" si="40"/>
        <v>1369.95489</v>
      </c>
    </row>
    <row r="151" spans="1:17" ht="34.35" customHeight="1">
      <c r="A151" s="57" t="s">
        <v>325</v>
      </c>
      <c r="B151" s="25" t="s">
        <v>326</v>
      </c>
      <c r="C151" s="34" t="s">
        <v>45</v>
      </c>
      <c r="D151" s="35">
        <v>11</v>
      </c>
      <c r="E151" s="35">
        <v>98.14</v>
      </c>
      <c r="F151" s="19">
        <f t="shared" si="36"/>
        <v>124.98129</v>
      </c>
      <c r="G151" s="48">
        <v>2087</v>
      </c>
      <c r="H151" s="18" t="s">
        <v>90</v>
      </c>
      <c r="I151" s="55">
        <f t="shared" si="33"/>
        <v>1079.54</v>
      </c>
      <c r="J151" s="56">
        <f t="shared" si="34"/>
        <v>1374.7941900000001</v>
      </c>
      <c r="K151" s="14">
        <f>'[1]BM 05'!M151</f>
        <v>0</v>
      </c>
      <c r="L151" s="14">
        <f>'[1]Memória 06'!E144</f>
        <v>0</v>
      </c>
      <c r="M151" s="14">
        <f t="shared" si="35"/>
        <v>0</v>
      </c>
      <c r="N151" s="14">
        <f t="shared" si="37"/>
        <v>0</v>
      </c>
      <c r="O151" s="14">
        <f t="shared" si="38"/>
        <v>0</v>
      </c>
      <c r="P151" s="23">
        <f t="shared" si="39"/>
        <v>0</v>
      </c>
      <c r="Q151" s="14">
        <f t="shared" si="40"/>
        <v>1374.7941900000001</v>
      </c>
    </row>
    <row r="152" spans="1:17" ht="25.5" customHeight="1">
      <c r="A152" s="17" t="s">
        <v>327</v>
      </c>
      <c r="B152" s="25" t="s">
        <v>328</v>
      </c>
      <c r="C152" s="17" t="s">
        <v>45</v>
      </c>
      <c r="D152" s="19">
        <v>7</v>
      </c>
      <c r="E152" s="19">
        <v>77.86</v>
      </c>
      <c r="F152" s="19">
        <f t="shared" si="36"/>
        <v>99.154709999999994</v>
      </c>
      <c r="G152" s="42">
        <v>95546</v>
      </c>
      <c r="H152" s="25" t="s">
        <v>60</v>
      </c>
      <c r="I152" s="55">
        <f t="shared" si="33"/>
        <v>545.02</v>
      </c>
      <c r="J152" s="56">
        <f t="shared" si="34"/>
        <v>694.08296999999993</v>
      </c>
      <c r="K152" s="14">
        <f>'[1]BM 05'!M152</f>
        <v>0</v>
      </c>
      <c r="L152" s="14">
        <f>'[1]Memória 06'!E145</f>
        <v>0</v>
      </c>
      <c r="M152" s="14">
        <f t="shared" si="35"/>
        <v>0</v>
      </c>
      <c r="N152" s="14">
        <f t="shared" si="37"/>
        <v>0</v>
      </c>
      <c r="O152" s="14">
        <f t="shared" si="38"/>
        <v>0</v>
      </c>
      <c r="P152" s="23">
        <f t="shared" si="39"/>
        <v>0</v>
      </c>
      <c r="Q152" s="14">
        <f t="shared" si="40"/>
        <v>694.08296999999993</v>
      </c>
    </row>
    <row r="153" spans="1:17" ht="25.5" customHeight="1">
      <c r="A153" s="17" t="s">
        <v>329</v>
      </c>
      <c r="B153" s="25" t="s">
        <v>330</v>
      </c>
      <c r="C153" s="17" t="s">
        <v>45</v>
      </c>
      <c r="D153" s="19">
        <v>4</v>
      </c>
      <c r="E153" s="19">
        <v>23.03</v>
      </c>
      <c r="F153" s="19">
        <f t="shared" si="36"/>
        <v>29.328705000000003</v>
      </c>
      <c r="G153" s="42">
        <v>95544</v>
      </c>
      <c r="H153" s="25" t="s">
        <v>60</v>
      </c>
      <c r="I153" s="55">
        <f t="shared" si="33"/>
        <v>92.12</v>
      </c>
      <c r="J153" s="56">
        <f t="shared" si="34"/>
        <v>117.31482000000001</v>
      </c>
      <c r="K153" s="14">
        <f>'[1]BM 05'!M153</f>
        <v>0</v>
      </c>
      <c r="L153" s="14">
        <f>'[1]Memória 06'!E146</f>
        <v>0</v>
      </c>
      <c r="M153" s="14">
        <f t="shared" si="35"/>
        <v>0</v>
      </c>
      <c r="N153" s="14">
        <f t="shared" si="37"/>
        <v>0</v>
      </c>
      <c r="O153" s="14">
        <f t="shared" si="38"/>
        <v>0</v>
      </c>
      <c r="P153" s="23">
        <f t="shared" si="39"/>
        <v>0</v>
      </c>
      <c r="Q153" s="14">
        <f t="shared" si="40"/>
        <v>117.31482000000001</v>
      </c>
    </row>
    <row r="154" spans="1:17" ht="34.35" customHeight="1">
      <c r="A154" s="34" t="s">
        <v>331</v>
      </c>
      <c r="B154" s="18" t="s">
        <v>332</v>
      </c>
      <c r="C154" s="34" t="s">
        <v>45</v>
      </c>
      <c r="D154" s="35">
        <v>5</v>
      </c>
      <c r="E154" s="35">
        <v>55.03</v>
      </c>
      <c r="F154" s="19">
        <f t="shared" si="36"/>
        <v>70.080704999999995</v>
      </c>
      <c r="G154" s="43">
        <v>95547</v>
      </c>
      <c r="H154" s="18" t="s">
        <v>85</v>
      </c>
      <c r="I154" s="55">
        <f t="shared" si="33"/>
        <v>275.14999999999998</v>
      </c>
      <c r="J154" s="56">
        <f t="shared" si="34"/>
        <v>350.40352499999995</v>
      </c>
      <c r="K154" s="14">
        <f>'[1]BM 05'!M154</f>
        <v>0</v>
      </c>
      <c r="L154" s="14">
        <f>'[1]Memória 06'!E147</f>
        <v>0</v>
      </c>
      <c r="M154" s="14">
        <f t="shared" si="35"/>
        <v>0</v>
      </c>
      <c r="N154" s="14">
        <f t="shared" si="37"/>
        <v>0</v>
      </c>
      <c r="O154" s="14">
        <f t="shared" si="38"/>
        <v>0</v>
      </c>
      <c r="P154" s="23">
        <f t="shared" si="39"/>
        <v>0</v>
      </c>
      <c r="Q154" s="14">
        <f t="shared" si="40"/>
        <v>350.40352499999995</v>
      </c>
    </row>
    <row r="155" spans="1:17" ht="25.5" customHeight="1">
      <c r="A155" s="17" t="s">
        <v>333</v>
      </c>
      <c r="B155" s="25" t="s">
        <v>334</v>
      </c>
      <c r="C155" s="17" t="s">
        <v>45</v>
      </c>
      <c r="D155" s="19">
        <v>4</v>
      </c>
      <c r="E155" s="19">
        <v>22.59</v>
      </c>
      <c r="F155" s="19">
        <f t="shared" si="36"/>
        <v>28.768364999999999</v>
      </c>
      <c r="G155" s="42">
        <v>95545</v>
      </c>
      <c r="H155" s="25" t="s">
        <v>60</v>
      </c>
      <c r="I155" s="55">
        <f t="shared" si="33"/>
        <v>90.36</v>
      </c>
      <c r="J155" s="56">
        <f t="shared" si="34"/>
        <v>115.07346</v>
      </c>
      <c r="K155" s="14">
        <f>'[1]BM 05'!M155</f>
        <v>0</v>
      </c>
      <c r="L155" s="14">
        <f>'[1]Memória 06'!E148</f>
        <v>0</v>
      </c>
      <c r="M155" s="14">
        <f t="shared" si="35"/>
        <v>0</v>
      </c>
      <c r="N155" s="14">
        <f t="shared" si="37"/>
        <v>0</v>
      </c>
      <c r="O155" s="14">
        <f t="shared" si="38"/>
        <v>0</v>
      </c>
      <c r="P155" s="23">
        <f t="shared" si="39"/>
        <v>0</v>
      </c>
      <c r="Q155" s="14">
        <f t="shared" si="40"/>
        <v>115.07346</v>
      </c>
    </row>
    <row r="156" spans="1:17" ht="25.5" customHeight="1">
      <c r="A156" s="17" t="s">
        <v>335</v>
      </c>
      <c r="B156" s="25" t="s">
        <v>336</v>
      </c>
      <c r="C156" s="17" t="s">
        <v>45</v>
      </c>
      <c r="D156" s="19">
        <v>7</v>
      </c>
      <c r="E156" s="19">
        <v>62.91</v>
      </c>
      <c r="F156" s="19">
        <f t="shared" si="36"/>
        <v>80.115884999999992</v>
      </c>
      <c r="G156" s="42">
        <v>100860</v>
      </c>
      <c r="H156" s="25" t="s">
        <v>60</v>
      </c>
      <c r="I156" s="55">
        <f t="shared" si="33"/>
        <v>440.37</v>
      </c>
      <c r="J156" s="56">
        <f t="shared" si="34"/>
        <v>560.811195</v>
      </c>
      <c r="K156" s="14">
        <f>'[1]BM 05'!M156</f>
        <v>0</v>
      </c>
      <c r="L156" s="14">
        <f>'[1]Memória 06'!E149</f>
        <v>0</v>
      </c>
      <c r="M156" s="14">
        <f t="shared" si="35"/>
        <v>0</v>
      </c>
      <c r="N156" s="14">
        <f t="shared" si="37"/>
        <v>0</v>
      </c>
      <c r="O156" s="14">
        <f t="shared" si="38"/>
        <v>0</v>
      </c>
      <c r="P156" s="23">
        <f t="shared" si="39"/>
        <v>0</v>
      </c>
      <c r="Q156" s="14">
        <f t="shared" si="40"/>
        <v>560.811195</v>
      </c>
    </row>
    <row r="157" spans="1:17" ht="34.35" customHeight="1">
      <c r="A157" s="34" t="s">
        <v>337</v>
      </c>
      <c r="B157" s="25" t="s">
        <v>338</v>
      </c>
      <c r="C157" s="34" t="s">
        <v>45</v>
      </c>
      <c r="D157" s="35">
        <v>3</v>
      </c>
      <c r="E157" s="35">
        <v>364.92</v>
      </c>
      <c r="F157" s="19">
        <f t="shared" si="36"/>
        <v>464.72562000000005</v>
      </c>
      <c r="G157" s="43">
        <v>97902</v>
      </c>
      <c r="H157" s="18" t="s">
        <v>85</v>
      </c>
      <c r="I157" s="55">
        <f t="shared" si="33"/>
        <v>1094.76</v>
      </c>
      <c r="J157" s="56">
        <f t="shared" si="34"/>
        <v>1394.17686</v>
      </c>
      <c r="K157" s="14">
        <f>'[1]BM 05'!M157</f>
        <v>3</v>
      </c>
      <c r="L157" s="14">
        <f>'[1]Memória 06'!E150</f>
        <v>0</v>
      </c>
      <c r="M157" s="14">
        <f t="shared" si="35"/>
        <v>3</v>
      </c>
      <c r="N157" s="14">
        <f t="shared" si="37"/>
        <v>1394.18</v>
      </c>
      <c r="O157" s="14">
        <f t="shared" si="38"/>
        <v>0</v>
      </c>
      <c r="P157" s="23">
        <f t="shared" si="39"/>
        <v>1394.18</v>
      </c>
      <c r="Q157" s="14">
        <f t="shared" si="40"/>
        <v>-3.1400000000303407E-3</v>
      </c>
    </row>
    <row r="158" spans="1:17" ht="34.35" customHeight="1">
      <c r="A158" s="34" t="s">
        <v>339</v>
      </c>
      <c r="B158" s="25" t="s">
        <v>340</v>
      </c>
      <c r="C158" s="34" t="s">
        <v>45</v>
      </c>
      <c r="D158" s="35">
        <v>2</v>
      </c>
      <c r="E158" s="35">
        <v>486.51</v>
      </c>
      <c r="F158" s="19">
        <f t="shared" si="36"/>
        <v>619.57048499999996</v>
      </c>
      <c r="G158" s="43">
        <v>99255</v>
      </c>
      <c r="H158" s="18" t="s">
        <v>85</v>
      </c>
      <c r="I158" s="55">
        <f t="shared" si="33"/>
        <v>973.02</v>
      </c>
      <c r="J158" s="56">
        <f t="shared" si="34"/>
        <v>1239.1409699999999</v>
      </c>
      <c r="K158" s="14">
        <f>'[1]BM 05'!M158</f>
        <v>0</v>
      </c>
      <c r="L158" s="14">
        <f>'[1]Memória 06'!E151</f>
        <v>0</v>
      </c>
      <c r="M158" s="14">
        <f t="shared" si="35"/>
        <v>0</v>
      </c>
      <c r="N158" s="14">
        <f t="shared" si="37"/>
        <v>0</v>
      </c>
      <c r="O158" s="14">
        <f t="shared" si="38"/>
        <v>0</v>
      </c>
      <c r="P158" s="23">
        <f t="shared" si="39"/>
        <v>0</v>
      </c>
      <c r="Q158" s="14">
        <f t="shared" si="40"/>
        <v>1239.1409699999999</v>
      </c>
    </row>
    <row r="159" spans="1:17" ht="34.35" customHeight="1">
      <c r="A159" s="34" t="s">
        <v>341</v>
      </c>
      <c r="B159" s="25" t="s">
        <v>342</v>
      </c>
      <c r="C159" s="34" t="s">
        <v>45</v>
      </c>
      <c r="D159" s="35">
        <v>11</v>
      </c>
      <c r="E159" s="35">
        <v>42.88</v>
      </c>
      <c r="F159" s="19">
        <f t="shared" si="36"/>
        <v>54.607680000000002</v>
      </c>
      <c r="G159" s="43">
        <v>86906</v>
      </c>
      <c r="H159" s="18" t="s">
        <v>85</v>
      </c>
      <c r="I159" s="55">
        <f t="shared" si="33"/>
        <v>471.68</v>
      </c>
      <c r="J159" s="56">
        <f t="shared" si="34"/>
        <v>600.68448000000001</v>
      </c>
      <c r="K159" s="14">
        <f>'[1]BM 05'!M159</f>
        <v>0</v>
      </c>
      <c r="L159" s="14">
        <f>'[1]Memória 06'!E152</f>
        <v>0</v>
      </c>
      <c r="M159" s="14">
        <f t="shared" si="35"/>
        <v>0</v>
      </c>
      <c r="N159" s="14">
        <f t="shared" si="37"/>
        <v>0</v>
      </c>
      <c r="O159" s="14">
        <f t="shared" si="38"/>
        <v>0</v>
      </c>
      <c r="P159" s="23">
        <f t="shared" si="39"/>
        <v>0</v>
      </c>
      <c r="Q159" s="14">
        <f t="shared" si="40"/>
        <v>600.68448000000001</v>
      </c>
    </row>
    <row r="160" spans="1:17" ht="34.35" customHeight="1">
      <c r="A160" s="34" t="s">
        <v>343</v>
      </c>
      <c r="B160" s="25" t="s">
        <v>344</v>
      </c>
      <c r="C160" s="34" t="s">
        <v>45</v>
      </c>
      <c r="D160" s="35">
        <v>6</v>
      </c>
      <c r="E160" s="35">
        <v>85.97</v>
      </c>
      <c r="F160" s="19">
        <f t="shared" si="36"/>
        <v>109.482795</v>
      </c>
      <c r="G160" s="43">
        <v>86909</v>
      </c>
      <c r="H160" s="18" t="s">
        <v>85</v>
      </c>
      <c r="I160" s="55">
        <f t="shared" si="33"/>
        <v>515.81999999999994</v>
      </c>
      <c r="J160" s="56">
        <f t="shared" si="34"/>
        <v>656.89676999999995</v>
      </c>
      <c r="K160" s="14">
        <f>'[1]BM 05'!M160</f>
        <v>0</v>
      </c>
      <c r="L160" s="14">
        <f>'[1]Memória 06'!E153</f>
        <v>0</v>
      </c>
      <c r="M160" s="14">
        <f t="shared" si="35"/>
        <v>0</v>
      </c>
      <c r="N160" s="14">
        <f t="shared" si="37"/>
        <v>0</v>
      </c>
      <c r="O160" s="14">
        <f t="shared" si="38"/>
        <v>0</v>
      </c>
      <c r="P160" s="23">
        <f t="shared" si="39"/>
        <v>0</v>
      </c>
      <c r="Q160" s="14">
        <f t="shared" si="40"/>
        <v>656.89676999999995</v>
      </c>
    </row>
    <row r="161" spans="1:17" ht="25.5" customHeight="1">
      <c r="A161" s="17" t="s">
        <v>345</v>
      </c>
      <c r="B161" s="25" t="s">
        <v>346</v>
      </c>
      <c r="C161" s="17" t="s">
        <v>45</v>
      </c>
      <c r="D161" s="19">
        <v>6</v>
      </c>
      <c r="E161" s="19">
        <v>5.9</v>
      </c>
      <c r="F161" s="19">
        <f t="shared" si="36"/>
        <v>7.5136500000000002</v>
      </c>
      <c r="G161" s="42">
        <v>86885</v>
      </c>
      <c r="H161" s="25" t="s">
        <v>60</v>
      </c>
      <c r="I161" s="55">
        <f t="shared" ref="I161:I164" si="41">D161*E161</f>
        <v>35.400000000000006</v>
      </c>
      <c r="J161" s="56">
        <f t="shared" ref="J161:J164" si="42">F161*D161</f>
        <v>45.081900000000005</v>
      </c>
      <c r="K161" s="14">
        <f>'[1]BM 05'!M161</f>
        <v>0</v>
      </c>
      <c r="L161" s="14">
        <f>'[1]Memória 06'!E154</f>
        <v>0</v>
      </c>
      <c r="M161" s="14">
        <f t="shared" si="35"/>
        <v>0</v>
      </c>
      <c r="N161" s="14">
        <f t="shared" si="37"/>
        <v>0</v>
      </c>
      <c r="O161" s="14">
        <f t="shared" si="38"/>
        <v>0</v>
      </c>
      <c r="P161" s="23">
        <f t="shared" si="39"/>
        <v>0</v>
      </c>
      <c r="Q161" s="14">
        <f t="shared" si="40"/>
        <v>45.081900000000005</v>
      </c>
    </row>
    <row r="162" spans="1:17" ht="25.5" customHeight="1">
      <c r="A162" s="17" t="s">
        <v>347</v>
      </c>
      <c r="B162" s="18" t="s">
        <v>348</v>
      </c>
      <c r="C162" s="17" t="s">
        <v>45</v>
      </c>
      <c r="D162" s="19">
        <v>1</v>
      </c>
      <c r="E162" s="19">
        <v>47.9</v>
      </c>
      <c r="F162" s="19">
        <f t="shared" si="36"/>
        <v>61.00065</v>
      </c>
      <c r="G162" s="50">
        <v>1482</v>
      </c>
      <c r="H162" s="20" t="s">
        <v>36</v>
      </c>
      <c r="I162" s="55">
        <f t="shared" si="41"/>
        <v>47.9</v>
      </c>
      <c r="J162" s="56">
        <f t="shared" si="42"/>
        <v>61.00065</v>
      </c>
      <c r="K162" s="14">
        <f>'[1]BM 05'!M162</f>
        <v>0</v>
      </c>
      <c r="L162" s="14">
        <f>'[1]Memória 06'!E155</f>
        <v>0</v>
      </c>
      <c r="M162" s="14">
        <f t="shared" si="35"/>
        <v>0</v>
      </c>
      <c r="N162" s="14">
        <f t="shared" si="37"/>
        <v>0</v>
      </c>
      <c r="O162" s="14">
        <f t="shared" si="38"/>
        <v>0</v>
      </c>
      <c r="P162" s="23">
        <f t="shared" si="39"/>
        <v>0</v>
      </c>
      <c r="Q162" s="14">
        <f t="shared" si="40"/>
        <v>61.00065</v>
      </c>
    </row>
    <row r="163" spans="1:17" ht="69" customHeight="1">
      <c r="A163" s="34" t="s">
        <v>349</v>
      </c>
      <c r="B163" s="25" t="s">
        <v>350</v>
      </c>
      <c r="C163" s="34" t="s">
        <v>45</v>
      </c>
      <c r="D163" s="35">
        <v>2</v>
      </c>
      <c r="E163" s="59">
        <v>1039.3800000000001</v>
      </c>
      <c r="F163" s="19">
        <f t="shared" si="36"/>
        <v>1323.6504300000001</v>
      </c>
      <c r="G163" s="48">
        <v>2647</v>
      </c>
      <c r="H163" s="41" t="s">
        <v>90</v>
      </c>
      <c r="I163" s="55">
        <f t="shared" si="41"/>
        <v>2078.7600000000002</v>
      </c>
      <c r="J163" s="56">
        <f t="shared" si="42"/>
        <v>2647.3008600000003</v>
      </c>
      <c r="K163" s="14">
        <f>'[1]BM 05'!M163</f>
        <v>0</v>
      </c>
      <c r="L163" s="14">
        <f>'[1]Memória 06'!E156</f>
        <v>0</v>
      </c>
      <c r="M163" s="14">
        <f t="shared" si="35"/>
        <v>0</v>
      </c>
      <c r="N163" s="14">
        <f t="shared" si="37"/>
        <v>0</v>
      </c>
      <c r="O163" s="14">
        <f t="shared" si="38"/>
        <v>0</v>
      </c>
      <c r="P163" s="23">
        <f t="shared" si="39"/>
        <v>0</v>
      </c>
      <c r="Q163" s="14">
        <f t="shared" si="40"/>
        <v>2647.3008600000003</v>
      </c>
    </row>
    <row r="164" spans="1:17" ht="35.1" customHeight="1">
      <c r="A164" s="34" t="s">
        <v>351</v>
      </c>
      <c r="B164" s="18" t="s">
        <v>352</v>
      </c>
      <c r="C164" s="34" t="s">
        <v>129</v>
      </c>
      <c r="D164" s="35">
        <v>45</v>
      </c>
      <c r="E164" s="35">
        <v>28.77</v>
      </c>
      <c r="F164" s="19">
        <f t="shared" si="36"/>
        <v>36.638595000000002</v>
      </c>
      <c r="G164" s="43">
        <v>89578</v>
      </c>
      <c r="H164" s="18" t="s">
        <v>85</v>
      </c>
      <c r="I164" s="55">
        <f t="shared" si="41"/>
        <v>1294.6500000000001</v>
      </c>
      <c r="J164" s="56">
        <f t="shared" si="42"/>
        <v>1648.7367750000001</v>
      </c>
      <c r="K164" s="14">
        <f>'[1]BM 05'!M164</f>
        <v>0</v>
      </c>
      <c r="L164" s="14">
        <f>'[1]Memória 06'!E157</f>
        <v>0</v>
      </c>
      <c r="M164" s="14">
        <f t="shared" si="35"/>
        <v>0</v>
      </c>
      <c r="N164" s="14">
        <f t="shared" si="37"/>
        <v>0</v>
      </c>
      <c r="O164" s="14">
        <f t="shared" si="38"/>
        <v>0</v>
      </c>
      <c r="P164" s="23">
        <f t="shared" si="39"/>
        <v>0</v>
      </c>
      <c r="Q164" s="14">
        <f t="shared" si="40"/>
        <v>1648.7367750000001</v>
      </c>
    </row>
    <row r="165" spans="1:17" ht="12.75" customHeight="1">
      <c r="A165" s="28" t="s">
        <v>353</v>
      </c>
      <c r="B165" s="139" t="s">
        <v>354</v>
      </c>
      <c r="C165" s="140"/>
      <c r="D165" s="140"/>
      <c r="E165" s="140"/>
      <c r="F165" s="140"/>
      <c r="G165" s="140"/>
      <c r="H165" s="60"/>
      <c r="I165" s="53">
        <f>SUM(I166:I217)</f>
        <v>21658.164599999996</v>
      </c>
      <c r="J165" s="54">
        <f>SUM(J166:J217)</f>
        <v>27581.672618100009</v>
      </c>
      <c r="K165" s="14">
        <f>'[1]BM 05'!M165</f>
        <v>0</v>
      </c>
      <c r="L165" s="14">
        <f>'[1]Memória 06'!E158</f>
        <v>0</v>
      </c>
      <c r="M165" s="54"/>
      <c r="N165" s="31">
        <f t="shared" ref="N165:Q165" si="43">SUM(N166:N217)</f>
        <v>0</v>
      </c>
      <c r="O165" s="31">
        <f t="shared" si="43"/>
        <v>17783.240000000002</v>
      </c>
      <c r="P165" s="31">
        <f t="shared" si="43"/>
        <v>17783.240000000002</v>
      </c>
      <c r="Q165" s="31">
        <f t="shared" si="43"/>
        <v>9798.4326180999997</v>
      </c>
    </row>
    <row r="166" spans="1:17" ht="25.5" customHeight="1">
      <c r="A166" s="17" t="s">
        <v>355</v>
      </c>
      <c r="B166" s="18" t="s">
        <v>356</v>
      </c>
      <c r="C166" s="17" t="s">
        <v>45</v>
      </c>
      <c r="D166" s="19">
        <v>114</v>
      </c>
      <c r="E166" s="19">
        <v>4.99</v>
      </c>
      <c r="F166" s="19">
        <f t="shared" si="36"/>
        <v>6.3547650000000004</v>
      </c>
      <c r="G166" s="49" t="s">
        <v>357</v>
      </c>
      <c r="H166" s="20" t="s">
        <v>33</v>
      </c>
      <c r="I166" s="61">
        <f>E166*D166</f>
        <v>568.86</v>
      </c>
      <c r="J166" s="62">
        <f>F166*D166</f>
        <v>724.44321000000002</v>
      </c>
      <c r="K166" s="14">
        <f>'[1]BM 05'!M166</f>
        <v>0</v>
      </c>
      <c r="L166" s="14">
        <f>'[1]Memória 06'!E159</f>
        <v>114</v>
      </c>
      <c r="M166" s="14">
        <f t="shared" si="35"/>
        <v>114</v>
      </c>
      <c r="N166" s="14">
        <f t="shared" si="37"/>
        <v>0</v>
      </c>
      <c r="O166" s="14">
        <f t="shared" si="38"/>
        <v>724.44</v>
      </c>
      <c r="P166" s="23">
        <f t="shared" si="39"/>
        <v>724.44</v>
      </c>
      <c r="Q166" s="14">
        <f t="shared" si="40"/>
        <v>3.2099999999672946E-3</v>
      </c>
    </row>
    <row r="167" spans="1:17" ht="25.5" customHeight="1">
      <c r="A167" s="17" t="s">
        <v>358</v>
      </c>
      <c r="B167" s="25" t="s">
        <v>359</v>
      </c>
      <c r="C167" s="17" t="s">
        <v>45</v>
      </c>
      <c r="D167" s="19">
        <v>2</v>
      </c>
      <c r="E167" s="19">
        <v>13.33</v>
      </c>
      <c r="F167" s="19">
        <f t="shared" si="36"/>
        <v>16.975754999999999</v>
      </c>
      <c r="G167" s="42">
        <v>93018</v>
      </c>
      <c r="H167" s="25" t="s">
        <v>60</v>
      </c>
      <c r="I167" s="61">
        <f t="shared" ref="I167:I217" si="44">E167*D167</f>
        <v>26.66</v>
      </c>
      <c r="J167" s="62">
        <f t="shared" ref="J167:J217" si="45">F167*D167</f>
        <v>33.951509999999999</v>
      </c>
      <c r="K167" s="14">
        <f>'[1]BM 05'!M167</f>
        <v>0</v>
      </c>
      <c r="L167" s="14">
        <f>'[1]Memória 06'!E160</f>
        <v>2</v>
      </c>
      <c r="M167" s="14">
        <f t="shared" si="35"/>
        <v>2</v>
      </c>
      <c r="N167" s="14">
        <f t="shared" si="37"/>
        <v>0</v>
      </c>
      <c r="O167" s="14">
        <f t="shared" si="38"/>
        <v>33.950000000000003</v>
      </c>
      <c r="P167" s="23">
        <f t="shared" si="39"/>
        <v>33.950000000000003</v>
      </c>
      <c r="Q167" s="14">
        <f t="shared" si="40"/>
        <v>1.5099999999961256E-3</v>
      </c>
    </row>
    <row r="168" spans="1:17" ht="35.25" customHeight="1">
      <c r="A168" s="34" t="s">
        <v>360</v>
      </c>
      <c r="B168" s="25" t="s">
        <v>361</v>
      </c>
      <c r="C168" s="34" t="s">
        <v>45</v>
      </c>
      <c r="D168" s="35">
        <v>9</v>
      </c>
      <c r="E168" s="35">
        <v>9.89</v>
      </c>
      <c r="F168" s="19">
        <f t="shared" si="36"/>
        <v>12.594915</v>
      </c>
      <c r="G168" s="43">
        <v>91920</v>
      </c>
      <c r="H168" s="18" t="s">
        <v>85</v>
      </c>
      <c r="I168" s="61">
        <f t="shared" si="44"/>
        <v>89.01</v>
      </c>
      <c r="J168" s="62">
        <f t="shared" si="45"/>
        <v>113.354235</v>
      </c>
      <c r="K168" s="14">
        <f>'[1]BM 05'!M168</f>
        <v>0</v>
      </c>
      <c r="L168" s="14">
        <f>'[1]Memória 06'!E161</f>
        <v>9</v>
      </c>
      <c r="M168" s="14">
        <f t="shared" si="35"/>
        <v>9</v>
      </c>
      <c r="N168" s="14">
        <f t="shared" si="37"/>
        <v>0</v>
      </c>
      <c r="O168" s="14">
        <f t="shared" si="38"/>
        <v>113.35</v>
      </c>
      <c r="P168" s="23">
        <f t="shared" si="39"/>
        <v>113.35</v>
      </c>
      <c r="Q168" s="14">
        <f t="shared" si="40"/>
        <v>4.2350000000084265E-3</v>
      </c>
    </row>
    <row r="169" spans="1:17" ht="34.35" customHeight="1">
      <c r="A169" s="34" t="s">
        <v>362</v>
      </c>
      <c r="B169" s="25" t="s">
        <v>363</v>
      </c>
      <c r="C169" s="34" t="s">
        <v>45</v>
      </c>
      <c r="D169" s="35">
        <v>47</v>
      </c>
      <c r="E169" s="35">
        <v>8.68</v>
      </c>
      <c r="F169" s="19">
        <f t="shared" si="36"/>
        <v>11.053979999999999</v>
      </c>
      <c r="G169" s="43">
        <v>91917</v>
      </c>
      <c r="H169" s="18" t="s">
        <v>85</v>
      </c>
      <c r="I169" s="61">
        <f t="shared" si="44"/>
        <v>407.96</v>
      </c>
      <c r="J169" s="62">
        <f t="shared" si="45"/>
        <v>519.53706</v>
      </c>
      <c r="K169" s="14">
        <f>'[1]BM 05'!M169</f>
        <v>0</v>
      </c>
      <c r="L169" s="14">
        <f>'[1]Memória 06'!E162</f>
        <v>47</v>
      </c>
      <c r="M169" s="14">
        <f t="shared" si="35"/>
        <v>47</v>
      </c>
      <c r="N169" s="14">
        <f t="shared" si="37"/>
        <v>0</v>
      </c>
      <c r="O169" s="14">
        <f t="shared" si="38"/>
        <v>519.54</v>
      </c>
      <c r="P169" s="23">
        <f t="shared" si="39"/>
        <v>519.54</v>
      </c>
      <c r="Q169" s="14">
        <f t="shared" si="40"/>
        <v>-2.939999999966858E-3</v>
      </c>
    </row>
    <row r="170" spans="1:17" ht="34.35" customHeight="1">
      <c r="A170" s="34" t="s">
        <v>364</v>
      </c>
      <c r="B170" s="25" t="s">
        <v>365</v>
      </c>
      <c r="C170" s="34" t="s">
        <v>129</v>
      </c>
      <c r="D170" s="35">
        <v>173.77</v>
      </c>
      <c r="E170" s="35">
        <v>6.14</v>
      </c>
      <c r="F170" s="19">
        <f t="shared" si="36"/>
        <v>7.8192899999999996</v>
      </c>
      <c r="G170" s="43">
        <v>91836</v>
      </c>
      <c r="H170" s="18" t="s">
        <v>85</v>
      </c>
      <c r="I170" s="61">
        <f t="shared" si="44"/>
        <v>1066.9477999999999</v>
      </c>
      <c r="J170" s="62">
        <f t="shared" si="45"/>
        <v>1358.7580233000001</v>
      </c>
      <c r="K170" s="14">
        <f>'[1]BM 05'!M170</f>
        <v>0</v>
      </c>
      <c r="L170" s="14">
        <f>'[1]Memória 06'!E163</f>
        <v>173.77</v>
      </c>
      <c r="M170" s="14">
        <f t="shared" si="35"/>
        <v>173.77</v>
      </c>
      <c r="N170" s="14">
        <f t="shared" si="37"/>
        <v>0</v>
      </c>
      <c r="O170" s="14">
        <f t="shared" si="38"/>
        <v>1358.76</v>
      </c>
      <c r="P170" s="23">
        <f t="shared" si="39"/>
        <v>1358.76</v>
      </c>
      <c r="Q170" s="14">
        <f t="shared" si="40"/>
        <v>-1.9766999998864776E-3</v>
      </c>
    </row>
    <row r="171" spans="1:17" ht="34.35" customHeight="1">
      <c r="A171" s="34" t="s">
        <v>366</v>
      </c>
      <c r="B171" s="25" t="s">
        <v>367</v>
      </c>
      <c r="C171" s="34" t="s">
        <v>129</v>
      </c>
      <c r="D171" s="35">
        <v>18.05</v>
      </c>
      <c r="E171" s="35">
        <v>7.22</v>
      </c>
      <c r="F171" s="19">
        <f t="shared" si="36"/>
        <v>9.1946700000000003</v>
      </c>
      <c r="G171" s="43">
        <v>91840</v>
      </c>
      <c r="H171" s="18" t="s">
        <v>85</v>
      </c>
      <c r="I171" s="61">
        <f t="shared" si="44"/>
        <v>130.321</v>
      </c>
      <c r="J171" s="62">
        <f t="shared" si="45"/>
        <v>165.96379350000001</v>
      </c>
      <c r="K171" s="14">
        <f>'[1]BM 05'!M171</f>
        <v>0</v>
      </c>
      <c r="L171" s="14">
        <f>'[1]Memória 06'!E164</f>
        <v>18.05</v>
      </c>
      <c r="M171" s="14">
        <f t="shared" si="35"/>
        <v>18.05</v>
      </c>
      <c r="N171" s="14">
        <f t="shared" si="37"/>
        <v>0</v>
      </c>
      <c r="O171" s="14">
        <f t="shared" si="38"/>
        <v>165.96</v>
      </c>
      <c r="P171" s="23">
        <f t="shared" si="39"/>
        <v>165.96</v>
      </c>
      <c r="Q171" s="14">
        <f t="shared" si="40"/>
        <v>3.7935000000004493E-3</v>
      </c>
    </row>
    <row r="172" spans="1:17" ht="25.5" customHeight="1">
      <c r="A172" s="17" t="s">
        <v>368</v>
      </c>
      <c r="B172" s="25" t="s">
        <v>369</v>
      </c>
      <c r="C172" s="17" t="s">
        <v>129</v>
      </c>
      <c r="D172" s="19">
        <v>6</v>
      </c>
      <c r="E172" s="19">
        <v>4.58</v>
      </c>
      <c r="F172" s="19">
        <f t="shared" si="36"/>
        <v>5.83263</v>
      </c>
      <c r="G172" s="42">
        <v>97667</v>
      </c>
      <c r="H172" s="25" t="s">
        <v>60</v>
      </c>
      <c r="I172" s="61">
        <f t="shared" si="44"/>
        <v>27.48</v>
      </c>
      <c r="J172" s="62">
        <f t="shared" si="45"/>
        <v>34.995779999999996</v>
      </c>
      <c r="K172" s="14">
        <f>'[1]BM 05'!M172</f>
        <v>0</v>
      </c>
      <c r="L172" s="14">
        <f>'[1]Memória 06'!E165</f>
        <v>6</v>
      </c>
      <c r="M172" s="14">
        <f t="shared" si="35"/>
        <v>6</v>
      </c>
      <c r="N172" s="14">
        <f t="shared" si="37"/>
        <v>0</v>
      </c>
      <c r="O172" s="14">
        <f t="shared" si="38"/>
        <v>35</v>
      </c>
      <c r="P172" s="23">
        <f t="shared" si="39"/>
        <v>35</v>
      </c>
      <c r="Q172" s="14">
        <f t="shared" si="40"/>
        <v>-4.2200000000036653E-3</v>
      </c>
    </row>
    <row r="173" spans="1:17" ht="34.35" customHeight="1">
      <c r="A173" s="34" t="s">
        <v>370</v>
      </c>
      <c r="B173" s="25" t="s">
        <v>371</v>
      </c>
      <c r="C173" s="34" t="s">
        <v>129</v>
      </c>
      <c r="D173" s="35">
        <v>68</v>
      </c>
      <c r="E173" s="35">
        <v>9.68</v>
      </c>
      <c r="F173" s="19">
        <f t="shared" si="36"/>
        <v>12.32748</v>
      </c>
      <c r="G173" s="43">
        <v>91865</v>
      </c>
      <c r="H173" s="18" t="s">
        <v>85</v>
      </c>
      <c r="I173" s="61">
        <f t="shared" si="44"/>
        <v>658.24</v>
      </c>
      <c r="J173" s="62">
        <f t="shared" si="45"/>
        <v>838.26864</v>
      </c>
      <c r="K173" s="14">
        <f>'[1]BM 05'!M173</f>
        <v>0</v>
      </c>
      <c r="L173" s="14">
        <f>'[1]Memória 06'!E166</f>
        <v>68</v>
      </c>
      <c r="M173" s="14">
        <f t="shared" si="35"/>
        <v>68</v>
      </c>
      <c r="N173" s="14">
        <f t="shared" si="37"/>
        <v>0</v>
      </c>
      <c r="O173" s="14">
        <f t="shared" si="38"/>
        <v>838.27</v>
      </c>
      <c r="P173" s="23">
        <f t="shared" si="39"/>
        <v>838.27</v>
      </c>
      <c r="Q173" s="14">
        <f t="shared" si="40"/>
        <v>-1.3599999999769352E-3</v>
      </c>
    </row>
    <row r="174" spans="1:17" ht="34.35" customHeight="1">
      <c r="A174" s="34" t="s">
        <v>372</v>
      </c>
      <c r="B174" s="25" t="s">
        <v>373</v>
      </c>
      <c r="C174" s="34" t="s">
        <v>129</v>
      </c>
      <c r="D174" s="35">
        <v>173.77</v>
      </c>
      <c r="E174" s="35">
        <v>7.85</v>
      </c>
      <c r="F174" s="19">
        <f t="shared" si="36"/>
        <v>9.9969749999999991</v>
      </c>
      <c r="G174" s="43">
        <v>91864</v>
      </c>
      <c r="H174" s="18" t="s">
        <v>85</v>
      </c>
      <c r="I174" s="61">
        <f t="shared" si="44"/>
        <v>1364.0944999999999</v>
      </c>
      <c r="J174" s="62">
        <f t="shared" si="45"/>
        <v>1737.1743457499999</v>
      </c>
      <c r="K174" s="14">
        <f>'[1]BM 05'!M174</f>
        <v>0</v>
      </c>
      <c r="L174" s="14">
        <f>'[1]Memória 06'!E167</f>
        <v>173.77</v>
      </c>
      <c r="M174" s="14">
        <f t="shared" si="35"/>
        <v>173.77</v>
      </c>
      <c r="N174" s="14">
        <f t="shared" si="37"/>
        <v>0</v>
      </c>
      <c r="O174" s="14">
        <f t="shared" si="38"/>
        <v>1737.17</v>
      </c>
      <c r="P174" s="23">
        <f t="shared" si="39"/>
        <v>1737.17</v>
      </c>
      <c r="Q174" s="14">
        <f t="shared" si="40"/>
        <v>4.3457499998567073E-3</v>
      </c>
    </row>
    <row r="175" spans="1:17" ht="25.5" customHeight="1">
      <c r="A175" s="17" t="s">
        <v>374</v>
      </c>
      <c r="B175" s="25" t="s">
        <v>375</v>
      </c>
      <c r="C175" s="17" t="s">
        <v>129</v>
      </c>
      <c r="D175" s="19">
        <v>34.729999999999997</v>
      </c>
      <c r="E175" s="19">
        <v>8.23</v>
      </c>
      <c r="F175" s="19">
        <f t="shared" si="36"/>
        <v>10.480905</v>
      </c>
      <c r="G175" s="42">
        <v>93008</v>
      </c>
      <c r="H175" s="25" t="s">
        <v>60</v>
      </c>
      <c r="I175" s="61">
        <f t="shared" si="44"/>
        <v>285.8279</v>
      </c>
      <c r="J175" s="62">
        <f t="shared" si="45"/>
        <v>364.00183064999999</v>
      </c>
      <c r="K175" s="14">
        <f>'[1]BM 05'!M175</f>
        <v>0</v>
      </c>
      <c r="L175" s="14">
        <f>'[1]Memória 06'!E168</f>
        <v>34.729999999999997</v>
      </c>
      <c r="M175" s="14">
        <f t="shared" si="35"/>
        <v>34.729999999999997</v>
      </c>
      <c r="N175" s="14">
        <f t="shared" si="37"/>
        <v>0</v>
      </c>
      <c r="O175" s="14">
        <f t="shared" si="38"/>
        <v>364</v>
      </c>
      <c r="P175" s="23">
        <f t="shared" si="39"/>
        <v>364</v>
      </c>
      <c r="Q175" s="14">
        <f t="shared" si="40"/>
        <v>1.8306499999880543E-3</v>
      </c>
    </row>
    <row r="176" spans="1:17" ht="25.5" customHeight="1">
      <c r="A176" s="17" t="s">
        <v>376</v>
      </c>
      <c r="B176" s="25" t="s">
        <v>377</v>
      </c>
      <c r="C176" s="17" t="s">
        <v>45</v>
      </c>
      <c r="D176" s="19">
        <v>10</v>
      </c>
      <c r="E176" s="19">
        <v>7.18</v>
      </c>
      <c r="F176" s="19">
        <f t="shared" si="36"/>
        <v>9.1437299999999997</v>
      </c>
      <c r="G176" s="42">
        <v>93013</v>
      </c>
      <c r="H176" s="25" t="s">
        <v>60</v>
      </c>
      <c r="I176" s="61">
        <f t="shared" si="44"/>
        <v>71.8</v>
      </c>
      <c r="J176" s="62">
        <f t="shared" si="45"/>
        <v>91.437299999999993</v>
      </c>
      <c r="K176" s="14">
        <f>'[1]BM 05'!M176</f>
        <v>0</v>
      </c>
      <c r="L176" s="14">
        <f>'[1]Memória 06'!E169</f>
        <v>10</v>
      </c>
      <c r="M176" s="14">
        <f t="shared" si="35"/>
        <v>10</v>
      </c>
      <c r="N176" s="14">
        <f t="shared" si="37"/>
        <v>0</v>
      </c>
      <c r="O176" s="14">
        <f t="shared" si="38"/>
        <v>91.44</v>
      </c>
      <c r="P176" s="23">
        <f t="shared" si="39"/>
        <v>91.44</v>
      </c>
      <c r="Q176" s="14">
        <f t="shared" si="40"/>
        <v>-2.7000000000043656E-3</v>
      </c>
    </row>
    <row r="177" spans="1:17" ht="34.35" customHeight="1">
      <c r="A177" s="34" t="s">
        <v>378</v>
      </c>
      <c r="B177" s="25" t="s">
        <v>379</v>
      </c>
      <c r="C177" s="34" t="s">
        <v>45</v>
      </c>
      <c r="D177" s="35">
        <v>20</v>
      </c>
      <c r="E177" s="35">
        <v>5.55</v>
      </c>
      <c r="F177" s="19">
        <f t="shared" si="36"/>
        <v>7.0679249999999998</v>
      </c>
      <c r="G177" s="43">
        <v>91877</v>
      </c>
      <c r="H177" s="18" t="s">
        <v>85</v>
      </c>
      <c r="I177" s="61">
        <f t="shared" si="44"/>
        <v>111</v>
      </c>
      <c r="J177" s="62">
        <f t="shared" si="45"/>
        <v>141.35849999999999</v>
      </c>
      <c r="K177" s="14">
        <f>'[1]BM 05'!M177</f>
        <v>0</v>
      </c>
      <c r="L177" s="14">
        <f>'[1]Memória 06'!E170</f>
        <v>20</v>
      </c>
      <c r="M177" s="14">
        <f t="shared" si="35"/>
        <v>20</v>
      </c>
      <c r="N177" s="14">
        <f t="shared" si="37"/>
        <v>0</v>
      </c>
      <c r="O177" s="14">
        <f t="shared" si="38"/>
        <v>141.36000000000001</v>
      </c>
      <c r="P177" s="23">
        <f t="shared" si="39"/>
        <v>141.36000000000001</v>
      </c>
      <c r="Q177" s="14">
        <f t="shared" si="40"/>
        <v>-1.5000000000213731E-3</v>
      </c>
    </row>
    <row r="178" spans="1:17" ht="34.35" customHeight="1">
      <c r="A178" s="34" t="s">
        <v>380</v>
      </c>
      <c r="B178" s="25" t="s">
        <v>381</v>
      </c>
      <c r="C178" s="34" t="s">
        <v>45</v>
      </c>
      <c r="D178" s="35">
        <v>94</v>
      </c>
      <c r="E178" s="35">
        <v>4.21</v>
      </c>
      <c r="F178" s="19">
        <f t="shared" si="36"/>
        <v>5.3614350000000002</v>
      </c>
      <c r="G178" s="43">
        <v>91876</v>
      </c>
      <c r="H178" s="18" t="s">
        <v>85</v>
      </c>
      <c r="I178" s="61">
        <f t="shared" si="44"/>
        <v>395.74</v>
      </c>
      <c r="J178" s="62">
        <f t="shared" si="45"/>
        <v>503.97489000000002</v>
      </c>
      <c r="K178" s="14">
        <f>'[1]BM 05'!M178</f>
        <v>0</v>
      </c>
      <c r="L178" s="14">
        <f>'[1]Memória 06'!E171</f>
        <v>94</v>
      </c>
      <c r="M178" s="14">
        <f t="shared" si="35"/>
        <v>94</v>
      </c>
      <c r="N178" s="14">
        <f t="shared" si="37"/>
        <v>0</v>
      </c>
      <c r="O178" s="14">
        <f t="shared" si="38"/>
        <v>503.97</v>
      </c>
      <c r="P178" s="23">
        <f t="shared" si="39"/>
        <v>503.97</v>
      </c>
      <c r="Q178" s="14">
        <f t="shared" si="40"/>
        <v>4.8899999999889587E-3</v>
      </c>
    </row>
    <row r="179" spans="1:17" ht="25.5" customHeight="1">
      <c r="A179" s="17" t="s">
        <v>382</v>
      </c>
      <c r="B179" s="25" t="s">
        <v>383</v>
      </c>
      <c r="C179" s="17" t="s">
        <v>45</v>
      </c>
      <c r="D179" s="19">
        <v>1</v>
      </c>
      <c r="E179" s="19">
        <v>421.46</v>
      </c>
      <c r="F179" s="19">
        <f t="shared" si="36"/>
        <v>536.72930999999994</v>
      </c>
      <c r="G179" s="42">
        <v>101883</v>
      </c>
      <c r="H179" s="25" t="s">
        <v>60</v>
      </c>
      <c r="I179" s="61">
        <f t="shared" si="44"/>
        <v>421.46</v>
      </c>
      <c r="J179" s="62">
        <f t="shared" si="45"/>
        <v>536.72930999999994</v>
      </c>
      <c r="K179" s="14">
        <f>'[1]BM 05'!M179</f>
        <v>0</v>
      </c>
      <c r="L179" s="14">
        <f>'[1]Memória 06'!E172</f>
        <v>0</v>
      </c>
      <c r="M179" s="14">
        <f t="shared" si="35"/>
        <v>0</v>
      </c>
      <c r="N179" s="14">
        <f t="shared" si="37"/>
        <v>0</v>
      </c>
      <c r="O179" s="14">
        <f t="shared" si="38"/>
        <v>0</v>
      </c>
      <c r="P179" s="23">
        <f t="shared" si="39"/>
        <v>0</v>
      </c>
      <c r="Q179" s="14">
        <f t="shared" si="40"/>
        <v>536.72930999999994</v>
      </c>
    </row>
    <row r="180" spans="1:17" ht="25.5" customHeight="1">
      <c r="A180" s="17" t="s">
        <v>384</v>
      </c>
      <c r="B180" s="25" t="s">
        <v>385</v>
      </c>
      <c r="C180" s="17" t="s">
        <v>45</v>
      </c>
      <c r="D180" s="19">
        <v>1</v>
      </c>
      <c r="E180" s="19">
        <v>421.46</v>
      </c>
      <c r="F180" s="19">
        <f t="shared" si="36"/>
        <v>536.72930999999994</v>
      </c>
      <c r="G180" s="42">
        <v>101883</v>
      </c>
      <c r="H180" s="25" t="s">
        <v>60</v>
      </c>
      <c r="I180" s="61">
        <f t="shared" si="44"/>
        <v>421.46</v>
      </c>
      <c r="J180" s="62">
        <f t="shared" si="45"/>
        <v>536.72930999999994</v>
      </c>
      <c r="K180" s="14">
        <f>'[1]BM 05'!M180</f>
        <v>0</v>
      </c>
      <c r="L180" s="14">
        <f>'[1]Memória 06'!E173</f>
        <v>0</v>
      </c>
      <c r="M180" s="14">
        <f t="shared" si="35"/>
        <v>0</v>
      </c>
      <c r="N180" s="14">
        <f t="shared" si="37"/>
        <v>0</v>
      </c>
      <c r="O180" s="14">
        <f t="shared" si="38"/>
        <v>0</v>
      </c>
      <c r="P180" s="23">
        <f t="shared" si="39"/>
        <v>0</v>
      </c>
      <c r="Q180" s="14">
        <f t="shared" si="40"/>
        <v>536.72930999999994</v>
      </c>
    </row>
    <row r="181" spans="1:17" ht="25.5" customHeight="1">
      <c r="A181" s="17" t="s">
        <v>386</v>
      </c>
      <c r="B181" s="18" t="s">
        <v>387</v>
      </c>
      <c r="C181" s="17" t="s">
        <v>45</v>
      </c>
      <c r="D181" s="19">
        <v>70</v>
      </c>
      <c r="E181" s="19">
        <v>17.46</v>
      </c>
      <c r="F181" s="19">
        <f t="shared" si="36"/>
        <v>22.235310000000002</v>
      </c>
      <c r="G181" s="42">
        <v>91996</v>
      </c>
      <c r="H181" s="25" t="s">
        <v>60</v>
      </c>
      <c r="I181" s="61">
        <f t="shared" si="44"/>
        <v>1222.2</v>
      </c>
      <c r="J181" s="62">
        <f t="shared" si="45"/>
        <v>1556.4717000000001</v>
      </c>
      <c r="K181" s="14">
        <f>'[1]BM 05'!M181</f>
        <v>0</v>
      </c>
      <c r="L181" s="14">
        <f>'[1]Memória 06'!E174</f>
        <v>56</v>
      </c>
      <c r="M181" s="14">
        <f t="shared" si="35"/>
        <v>56</v>
      </c>
      <c r="N181" s="14">
        <f t="shared" si="37"/>
        <v>0</v>
      </c>
      <c r="O181" s="14">
        <f t="shared" si="38"/>
        <v>1245.18</v>
      </c>
      <c r="P181" s="23">
        <f t="shared" si="39"/>
        <v>1245.18</v>
      </c>
      <c r="Q181" s="14">
        <f t="shared" si="40"/>
        <v>311.29169999999999</v>
      </c>
    </row>
    <row r="182" spans="1:17" ht="34.35" customHeight="1">
      <c r="A182" s="34" t="s">
        <v>388</v>
      </c>
      <c r="B182" s="18" t="s">
        <v>389</v>
      </c>
      <c r="C182" s="34" t="s">
        <v>45</v>
      </c>
      <c r="D182" s="35">
        <v>7</v>
      </c>
      <c r="E182" s="35">
        <v>23.39</v>
      </c>
      <c r="F182" s="19">
        <f t="shared" si="36"/>
        <v>29.787165000000002</v>
      </c>
      <c r="G182" s="43">
        <v>91959</v>
      </c>
      <c r="H182" s="18" t="s">
        <v>85</v>
      </c>
      <c r="I182" s="61">
        <f t="shared" si="44"/>
        <v>163.73000000000002</v>
      </c>
      <c r="J182" s="62">
        <f t="shared" si="45"/>
        <v>208.510155</v>
      </c>
      <c r="K182" s="14">
        <f>'[1]BM 05'!M182</f>
        <v>0</v>
      </c>
      <c r="L182" s="14">
        <f>'[1]Memória 06'!E175</f>
        <v>7</v>
      </c>
      <c r="M182" s="14">
        <f t="shared" si="35"/>
        <v>7</v>
      </c>
      <c r="N182" s="14">
        <f t="shared" si="37"/>
        <v>0</v>
      </c>
      <c r="O182" s="14">
        <f t="shared" si="38"/>
        <v>208.51</v>
      </c>
      <c r="P182" s="23">
        <f t="shared" si="39"/>
        <v>208.51</v>
      </c>
      <c r="Q182" s="14">
        <f t="shared" si="40"/>
        <v>1.5500000000656655E-4</v>
      </c>
    </row>
    <row r="183" spans="1:17" ht="34.35" customHeight="1">
      <c r="A183" s="34" t="s">
        <v>390</v>
      </c>
      <c r="B183" s="18" t="s">
        <v>391</v>
      </c>
      <c r="C183" s="34" t="s">
        <v>45</v>
      </c>
      <c r="D183" s="35">
        <v>2</v>
      </c>
      <c r="E183" s="35">
        <v>42.26</v>
      </c>
      <c r="F183" s="19">
        <f t="shared" si="36"/>
        <v>53.818109999999997</v>
      </c>
      <c r="G183" s="43">
        <v>91969</v>
      </c>
      <c r="H183" s="18" t="s">
        <v>85</v>
      </c>
      <c r="I183" s="61">
        <f t="shared" si="44"/>
        <v>84.52</v>
      </c>
      <c r="J183" s="62">
        <f t="shared" si="45"/>
        <v>107.63621999999999</v>
      </c>
      <c r="K183" s="14">
        <f>'[1]BM 05'!M183</f>
        <v>0</v>
      </c>
      <c r="L183" s="14">
        <f>'[1]Memória 06'!E176</f>
        <v>2</v>
      </c>
      <c r="M183" s="14">
        <f t="shared" si="35"/>
        <v>2</v>
      </c>
      <c r="N183" s="14">
        <f t="shared" si="37"/>
        <v>0</v>
      </c>
      <c r="O183" s="14">
        <f t="shared" si="38"/>
        <v>107.64</v>
      </c>
      <c r="P183" s="23">
        <f t="shared" si="39"/>
        <v>107.64</v>
      </c>
      <c r="Q183" s="14">
        <f t="shared" si="40"/>
        <v>-3.7800000000061118E-3</v>
      </c>
    </row>
    <row r="184" spans="1:17" ht="35.25" customHeight="1">
      <c r="A184" s="57" t="s">
        <v>392</v>
      </c>
      <c r="B184" s="18" t="s">
        <v>393</v>
      </c>
      <c r="C184" s="34" t="s">
        <v>45</v>
      </c>
      <c r="D184" s="35">
        <v>17</v>
      </c>
      <c r="E184" s="35">
        <v>14.76</v>
      </c>
      <c r="F184" s="19">
        <f t="shared" si="36"/>
        <v>18.796860000000002</v>
      </c>
      <c r="G184" s="36">
        <v>91953</v>
      </c>
      <c r="H184" s="18" t="s">
        <v>85</v>
      </c>
      <c r="I184" s="61">
        <f t="shared" si="44"/>
        <v>250.92</v>
      </c>
      <c r="J184" s="62">
        <f t="shared" si="45"/>
        <v>319.54662000000002</v>
      </c>
      <c r="K184" s="14">
        <f>'[1]BM 05'!M184</f>
        <v>0</v>
      </c>
      <c r="L184" s="14">
        <f>'[1]Memória 06'!E177</f>
        <v>17</v>
      </c>
      <c r="M184" s="14">
        <f t="shared" si="35"/>
        <v>17</v>
      </c>
      <c r="N184" s="14">
        <f t="shared" si="37"/>
        <v>0</v>
      </c>
      <c r="O184" s="14">
        <f t="shared" si="38"/>
        <v>319.55</v>
      </c>
      <c r="P184" s="23">
        <f t="shared" si="39"/>
        <v>319.55</v>
      </c>
      <c r="Q184" s="14">
        <f t="shared" si="40"/>
        <v>-3.3799999999928332E-3</v>
      </c>
    </row>
    <row r="185" spans="1:17" ht="25.5" customHeight="1">
      <c r="A185" s="58" t="s">
        <v>394</v>
      </c>
      <c r="B185" s="25" t="s">
        <v>395</v>
      </c>
      <c r="C185" s="17" t="s">
        <v>45</v>
      </c>
      <c r="D185" s="19">
        <v>38</v>
      </c>
      <c r="E185" s="19">
        <v>4.8</v>
      </c>
      <c r="F185" s="19">
        <f t="shared" si="36"/>
        <v>6.1128</v>
      </c>
      <c r="G185" s="33">
        <v>92866</v>
      </c>
      <c r="H185" s="25" t="s">
        <v>60</v>
      </c>
      <c r="I185" s="61">
        <f t="shared" si="44"/>
        <v>182.4</v>
      </c>
      <c r="J185" s="62">
        <f t="shared" si="45"/>
        <v>232.28640000000001</v>
      </c>
      <c r="K185" s="14">
        <f>'[1]BM 05'!M185</f>
        <v>0</v>
      </c>
      <c r="L185" s="14">
        <f>'[1]Memória 06'!E178</f>
        <v>38</v>
      </c>
      <c r="M185" s="14">
        <f t="shared" si="35"/>
        <v>38</v>
      </c>
      <c r="N185" s="14">
        <f t="shared" si="37"/>
        <v>0</v>
      </c>
      <c r="O185" s="14">
        <f t="shared" si="38"/>
        <v>232.29</v>
      </c>
      <c r="P185" s="23">
        <f t="shared" si="39"/>
        <v>232.29</v>
      </c>
      <c r="Q185" s="14">
        <f t="shared" si="40"/>
        <v>-3.5999999999773991E-3</v>
      </c>
    </row>
    <row r="186" spans="1:17" ht="25.5" customHeight="1">
      <c r="A186" s="58" t="s">
        <v>396</v>
      </c>
      <c r="B186" s="18" t="s">
        <v>397</v>
      </c>
      <c r="C186" s="17" t="s">
        <v>45</v>
      </c>
      <c r="D186" s="19">
        <v>17</v>
      </c>
      <c r="E186" s="19">
        <v>25.58</v>
      </c>
      <c r="F186" s="19">
        <f t="shared" si="36"/>
        <v>32.576129999999999</v>
      </c>
      <c r="G186" s="33">
        <v>97592</v>
      </c>
      <c r="H186" s="25" t="s">
        <v>60</v>
      </c>
      <c r="I186" s="61">
        <f t="shared" si="44"/>
        <v>434.85999999999996</v>
      </c>
      <c r="J186" s="62">
        <f t="shared" si="45"/>
        <v>553.79421000000002</v>
      </c>
      <c r="K186" s="14">
        <f>'[1]BM 05'!M186</f>
        <v>0</v>
      </c>
      <c r="L186" s="14">
        <f>'[1]Memória 06'!E179</f>
        <v>0</v>
      </c>
      <c r="M186" s="14">
        <f t="shared" si="35"/>
        <v>0</v>
      </c>
      <c r="N186" s="14">
        <f t="shared" si="37"/>
        <v>0</v>
      </c>
      <c r="O186" s="14">
        <f t="shared" si="38"/>
        <v>0</v>
      </c>
      <c r="P186" s="23">
        <f t="shared" si="39"/>
        <v>0</v>
      </c>
      <c r="Q186" s="14">
        <f t="shared" si="40"/>
        <v>553.79421000000002</v>
      </c>
    </row>
    <row r="187" spans="1:17" ht="25.5" customHeight="1">
      <c r="A187" s="58" t="s">
        <v>398</v>
      </c>
      <c r="B187" s="18" t="s">
        <v>399</v>
      </c>
      <c r="C187" s="17" t="s">
        <v>45</v>
      </c>
      <c r="D187" s="19">
        <v>21</v>
      </c>
      <c r="E187" s="19">
        <v>60.19</v>
      </c>
      <c r="F187" s="19">
        <f t="shared" si="36"/>
        <v>76.65196499999999</v>
      </c>
      <c r="G187" s="33">
        <v>12971</v>
      </c>
      <c r="H187" s="20" t="s">
        <v>36</v>
      </c>
      <c r="I187" s="61">
        <f t="shared" si="44"/>
        <v>1263.99</v>
      </c>
      <c r="J187" s="62">
        <f t="shared" si="45"/>
        <v>1609.6912649999997</v>
      </c>
      <c r="K187" s="14">
        <f>'[1]BM 05'!M187</f>
        <v>0</v>
      </c>
      <c r="L187" s="14">
        <f>'[1]Memória 06'!E180</f>
        <v>0</v>
      </c>
      <c r="M187" s="14">
        <f t="shared" si="35"/>
        <v>0</v>
      </c>
      <c r="N187" s="14">
        <f t="shared" si="37"/>
        <v>0</v>
      </c>
      <c r="O187" s="14">
        <f t="shared" si="38"/>
        <v>0</v>
      </c>
      <c r="P187" s="23">
        <f t="shared" si="39"/>
        <v>0</v>
      </c>
      <c r="Q187" s="14">
        <f t="shared" si="40"/>
        <v>1609.6912649999997</v>
      </c>
    </row>
    <row r="188" spans="1:17" ht="25.5" customHeight="1">
      <c r="A188" s="58" t="s">
        <v>400</v>
      </c>
      <c r="B188" s="25" t="s">
        <v>401</v>
      </c>
      <c r="C188" s="17" t="s">
        <v>45</v>
      </c>
      <c r="D188" s="19">
        <v>2</v>
      </c>
      <c r="E188" s="19">
        <v>44.98</v>
      </c>
      <c r="F188" s="19">
        <f t="shared" si="36"/>
        <v>57.282029999999999</v>
      </c>
      <c r="G188" s="33">
        <v>93672</v>
      </c>
      <c r="H188" s="25" t="s">
        <v>60</v>
      </c>
      <c r="I188" s="61">
        <f t="shared" si="44"/>
        <v>89.96</v>
      </c>
      <c r="J188" s="62">
        <f t="shared" si="45"/>
        <v>114.56406</v>
      </c>
      <c r="K188" s="14">
        <f>'[1]BM 05'!M188</f>
        <v>0</v>
      </c>
      <c r="L188" s="14">
        <f>'[1]Memória 06'!E181</f>
        <v>0</v>
      </c>
      <c r="M188" s="14">
        <f t="shared" si="35"/>
        <v>0</v>
      </c>
      <c r="N188" s="14">
        <f t="shared" si="37"/>
        <v>0</v>
      </c>
      <c r="O188" s="14">
        <f t="shared" si="38"/>
        <v>0</v>
      </c>
      <c r="P188" s="23">
        <f t="shared" si="39"/>
        <v>0</v>
      </c>
      <c r="Q188" s="14">
        <f t="shared" si="40"/>
        <v>114.56406</v>
      </c>
    </row>
    <row r="189" spans="1:17" ht="25.5" customHeight="1">
      <c r="A189" s="58" t="s">
        <v>402</v>
      </c>
      <c r="B189" s="18" t="s">
        <v>403</v>
      </c>
      <c r="C189" s="17" t="s">
        <v>45</v>
      </c>
      <c r="D189" s="19">
        <v>4</v>
      </c>
      <c r="E189" s="19">
        <v>111.18</v>
      </c>
      <c r="F189" s="19">
        <f t="shared" si="36"/>
        <v>141.58773000000002</v>
      </c>
      <c r="G189" s="17" t="s">
        <v>404</v>
      </c>
      <c r="H189" s="20" t="s">
        <v>33</v>
      </c>
      <c r="I189" s="61">
        <f t="shared" si="44"/>
        <v>444.72</v>
      </c>
      <c r="J189" s="62">
        <f t="shared" si="45"/>
        <v>566.35092000000009</v>
      </c>
      <c r="K189" s="14">
        <f>'[1]BM 05'!M189</f>
        <v>0</v>
      </c>
      <c r="L189" s="14">
        <f>'[1]Memória 06'!E182</f>
        <v>0</v>
      </c>
      <c r="M189" s="14">
        <f t="shared" si="35"/>
        <v>0</v>
      </c>
      <c r="N189" s="14">
        <f t="shared" si="37"/>
        <v>0</v>
      </c>
      <c r="O189" s="14">
        <f t="shared" si="38"/>
        <v>0</v>
      </c>
      <c r="P189" s="23">
        <f t="shared" si="39"/>
        <v>0</v>
      </c>
      <c r="Q189" s="14">
        <f t="shared" si="40"/>
        <v>566.35092000000009</v>
      </c>
    </row>
    <row r="190" spans="1:17" ht="25.5" customHeight="1">
      <c r="A190" s="58" t="s">
        <v>405</v>
      </c>
      <c r="B190" s="25" t="s">
        <v>406</v>
      </c>
      <c r="C190" s="17" t="s">
        <v>45</v>
      </c>
      <c r="D190" s="19">
        <v>12</v>
      </c>
      <c r="E190" s="19">
        <v>6.88</v>
      </c>
      <c r="F190" s="19">
        <f t="shared" si="36"/>
        <v>8.7616800000000001</v>
      </c>
      <c r="G190" s="33">
        <v>93656</v>
      </c>
      <c r="H190" s="25" t="s">
        <v>60</v>
      </c>
      <c r="I190" s="61">
        <f t="shared" si="44"/>
        <v>82.56</v>
      </c>
      <c r="J190" s="62">
        <f t="shared" si="45"/>
        <v>105.14016000000001</v>
      </c>
      <c r="K190" s="14">
        <f>'[1]BM 05'!M190</f>
        <v>0</v>
      </c>
      <c r="L190" s="14">
        <f>'[1]Memória 06'!E183</f>
        <v>0</v>
      </c>
      <c r="M190" s="14">
        <f t="shared" si="35"/>
        <v>0</v>
      </c>
      <c r="N190" s="14">
        <f t="shared" si="37"/>
        <v>0</v>
      </c>
      <c r="O190" s="14">
        <f t="shared" si="38"/>
        <v>0</v>
      </c>
      <c r="P190" s="23">
        <f t="shared" si="39"/>
        <v>0</v>
      </c>
      <c r="Q190" s="14">
        <f t="shared" si="40"/>
        <v>105.14016000000001</v>
      </c>
    </row>
    <row r="191" spans="1:17" ht="25.5" customHeight="1">
      <c r="A191" s="58" t="s">
        <v>407</v>
      </c>
      <c r="B191" s="25" t="s">
        <v>408</v>
      </c>
      <c r="C191" s="17" t="s">
        <v>45</v>
      </c>
      <c r="D191" s="19">
        <v>2</v>
      </c>
      <c r="E191" s="19">
        <v>5.96</v>
      </c>
      <c r="F191" s="19">
        <f t="shared" si="36"/>
        <v>7.5900600000000003</v>
      </c>
      <c r="G191" s="33">
        <v>93653</v>
      </c>
      <c r="H191" s="25" t="s">
        <v>60</v>
      </c>
      <c r="I191" s="61">
        <f t="shared" si="44"/>
        <v>11.92</v>
      </c>
      <c r="J191" s="62">
        <f t="shared" si="45"/>
        <v>15.180120000000001</v>
      </c>
      <c r="K191" s="14">
        <f>'[1]BM 05'!M191</f>
        <v>0</v>
      </c>
      <c r="L191" s="14">
        <f>'[1]Memória 06'!E184</f>
        <v>0</v>
      </c>
      <c r="M191" s="14">
        <f t="shared" si="35"/>
        <v>0</v>
      </c>
      <c r="N191" s="14">
        <f t="shared" si="37"/>
        <v>0</v>
      </c>
      <c r="O191" s="14">
        <f t="shared" si="38"/>
        <v>0</v>
      </c>
      <c r="P191" s="23">
        <f t="shared" si="39"/>
        <v>0</v>
      </c>
      <c r="Q191" s="14">
        <f t="shared" si="40"/>
        <v>15.180120000000001</v>
      </c>
    </row>
    <row r="192" spans="1:17" ht="25.5" customHeight="1">
      <c r="A192" s="58" t="s">
        <v>409</v>
      </c>
      <c r="B192" s="25" t="s">
        <v>410</v>
      </c>
      <c r="C192" s="17" t="s">
        <v>45</v>
      </c>
      <c r="D192" s="19">
        <v>1</v>
      </c>
      <c r="E192" s="19">
        <v>49.47</v>
      </c>
      <c r="F192" s="19">
        <f t="shared" si="36"/>
        <v>63.000045</v>
      </c>
      <c r="G192" s="33">
        <v>93673</v>
      </c>
      <c r="H192" s="25" t="s">
        <v>60</v>
      </c>
      <c r="I192" s="61">
        <f t="shared" si="44"/>
        <v>49.47</v>
      </c>
      <c r="J192" s="62">
        <f t="shared" si="45"/>
        <v>63.000045</v>
      </c>
      <c r="K192" s="14">
        <f>'[1]BM 05'!M192</f>
        <v>0</v>
      </c>
      <c r="L192" s="14">
        <f>'[1]Memória 06'!E185</f>
        <v>0</v>
      </c>
      <c r="M192" s="14">
        <f t="shared" si="35"/>
        <v>0</v>
      </c>
      <c r="N192" s="14">
        <f t="shared" si="37"/>
        <v>0</v>
      </c>
      <c r="O192" s="14">
        <f t="shared" si="38"/>
        <v>0</v>
      </c>
      <c r="P192" s="23">
        <f t="shared" si="39"/>
        <v>0</v>
      </c>
      <c r="Q192" s="14">
        <f t="shared" si="40"/>
        <v>63.000045</v>
      </c>
    </row>
    <row r="193" spans="1:17" ht="25.5" customHeight="1">
      <c r="A193" s="58" t="s">
        <v>411</v>
      </c>
      <c r="B193" s="18" t="s">
        <v>412</v>
      </c>
      <c r="C193" s="17" t="s">
        <v>45</v>
      </c>
      <c r="D193" s="19">
        <v>4</v>
      </c>
      <c r="E193" s="19">
        <v>34.659999999999997</v>
      </c>
      <c r="F193" s="19">
        <f t="shared" si="36"/>
        <v>44.139509999999994</v>
      </c>
      <c r="G193" s="33">
        <v>39465</v>
      </c>
      <c r="H193" s="25" t="s">
        <v>60</v>
      </c>
      <c r="I193" s="61">
        <f t="shared" si="44"/>
        <v>138.63999999999999</v>
      </c>
      <c r="J193" s="62">
        <f t="shared" si="45"/>
        <v>176.55803999999998</v>
      </c>
      <c r="K193" s="14">
        <f>'[1]BM 05'!M193</f>
        <v>0</v>
      </c>
      <c r="L193" s="14">
        <f>'[1]Memória 06'!E186</f>
        <v>0</v>
      </c>
      <c r="M193" s="14">
        <f t="shared" si="35"/>
        <v>0</v>
      </c>
      <c r="N193" s="14">
        <f t="shared" si="37"/>
        <v>0</v>
      </c>
      <c r="O193" s="14">
        <f t="shared" si="38"/>
        <v>0</v>
      </c>
      <c r="P193" s="23">
        <f t="shared" si="39"/>
        <v>0</v>
      </c>
      <c r="Q193" s="14">
        <f t="shared" si="40"/>
        <v>176.55803999999998</v>
      </c>
    </row>
    <row r="194" spans="1:17" ht="25.5" customHeight="1">
      <c r="A194" s="58" t="s">
        <v>413</v>
      </c>
      <c r="B194" s="25" t="s">
        <v>414</v>
      </c>
      <c r="C194" s="17" t="s">
        <v>129</v>
      </c>
      <c r="D194" s="19">
        <v>80</v>
      </c>
      <c r="E194" s="19">
        <v>17.670000000000002</v>
      </c>
      <c r="F194" s="19">
        <f t="shared" si="36"/>
        <v>22.502745000000001</v>
      </c>
      <c r="G194" s="24">
        <v>9006</v>
      </c>
      <c r="H194" s="20" t="s">
        <v>36</v>
      </c>
      <c r="I194" s="61">
        <f t="shared" si="44"/>
        <v>1413.6000000000001</v>
      </c>
      <c r="J194" s="62">
        <f t="shared" si="45"/>
        <v>1800.2196000000001</v>
      </c>
      <c r="K194" s="14">
        <f>'[1]BM 05'!M194</f>
        <v>0</v>
      </c>
      <c r="L194" s="14">
        <f>'[1]Memória 06'!E187</f>
        <v>0</v>
      </c>
      <c r="M194" s="14">
        <f t="shared" si="35"/>
        <v>0</v>
      </c>
      <c r="N194" s="14">
        <f t="shared" si="37"/>
        <v>0</v>
      </c>
      <c r="O194" s="14">
        <f t="shared" si="38"/>
        <v>0</v>
      </c>
      <c r="P194" s="23">
        <f t="shared" si="39"/>
        <v>0</v>
      </c>
      <c r="Q194" s="14">
        <f t="shared" si="40"/>
        <v>1800.2196000000001</v>
      </c>
    </row>
    <row r="195" spans="1:17" ht="25.5" customHeight="1">
      <c r="A195" s="58" t="s">
        <v>415</v>
      </c>
      <c r="B195" s="18" t="s">
        <v>416</v>
      </c>
      <c r="C195" s="17" t="s">
        <v>129</v>
      </c>
      <c r="D195" s="19">
        <v>20</v>
      </c>
      <c r="E195" s="19">
        <v>10.28</v>
      </c>
      <c r="F195" s="19">
        <f t="shared" si="36"/>
        <v>13.09158</v>
      </c>
      <c r="G195" s="17" t="s">
        <v>417</v>
      </c>
      <c r="H195" s="20" t="s">
        <v>33</v>
      </c>
      <c r="I195" s="61">
        <f t="shared" si="44"/>
        <v>205.6</v>
      </c>
      <c r="J195" s="62">
        <f t="shared" si="45"/>
        <v>261.83159999999998</v>
      </c>
      <c r="K195" s="14">
        <f>'[1]BM 05'!M195</f>
        <v>0</v>
      </c>
      <c r="L195" s="14">
        <f>'[1]Memória 06'!E188</f>
        <v>0</v>
      </c>
      <c r="M195" s="14">
        <f t="shared" si="35"/>
        <v>0</v>
      </c>
      <c r="N195" s="14">
        <f t="shared" si="37"/>
        <v>0</v>
      </c>
      <c r="O195" s="14">
        <f t="shared" si="38"/>
        <v>0</v>
      </c>
      <c r="P195" s="23">
        <f t="shared" si="39"/>
        <v>0</v>
      </c>
      <c r="Q195" s="14">
        <f t="shared" si="40"/>
        <v>261.83159999999998</v>
      </c>
    </row>
    <row r="196" spans="1:17" ht="25.5" customHeight="1">
      <c r="A196" s="58" t="s">
        <v>418</v>
      </c>
      <c r="B196" s="25" t="s">
        <v>419</v>
      </c>
      <c r="C196" s="17" t="s">
        <v>129</v>
      </c>
      <c r="D196" s="19">
        <v>48</v>
      </c>
      <c r="E196" s="19">
        <v>12</v>
      </c>
      <c r="F196" s="19">
        <f t="shared" si="36"/>
        <v>15.282</v>
      </c>
      <c r="G196" s="24">
        <v>9140</v>
      </c>
      <c r="H196" s="20" t="s">
        <v>36</v>
      </c>
      <c r="I196" s="61">
        <f t="shared" si="44"/>
        <v>576</v>
      </c>
      <c r="J196" s="62">
        <f t="shared" si="45"/>
        <v>733.53600000000006</v>
      </c>
      <c r="K196" s="14">
        <f>'[1]BM 05'!M196</f>
        <v>0</v>
      </c>
      <c r="L196" s="14">
        <f>'[1]Memória 06'!E189</f>
        <v>0</v>
      </c>
      <c r="M196" s="14">
        <f t="shared" si="35"/>
        <v>0</v>
      </c>
      <c r="N196" s="14">
        <f t="shared" si="37"/>
        <v>0</v>
      </c>
      <c r="O196" s="14">
        <f t="shared" si="38"/>
        <v>0</v>
      </c>
      <c r="P196" s="23">
        <f t="shared" si="39"/>
        <v>0</v>
      </c>
      <c r="Q196" s="14">
        <f t="shared" si="40"/>
        <v>733.53600000000006</v>
      </c>
    </row>
    <row r="197" spans="1:17" ht="25.5" customHeight="1">
      <c r="A197" s="58" t="s">
        <v>420</v>
      </c>
      <c r="B197" s="18" t="s">
        <v>421</v>
      </c>
      <c r="C197" s="17" t="s">
        <v>129</v>
      </c>
      <c r="D197" s="19">
        <v>12</v>
      </c>
      <c r="E197" s="19">
        <v>7.64</v>
      </c>
      <c r="F197" s="19">
        <f t="shared" si="36"/>
        <v>9.7295400000000001</v>
      </c>
      <c r="G197" s="17" t="s">
        <v>422</v>
      </c>
      <c r="H197" s="20" t="s">
        <v>33</v>
      </c>
      <c r="I197" s="61">
        <f t="shared" si="44"/>
        <v>91.679999999999993</v>
      </c>
      <c r="J197" s="62">
        <f t="shared" si="45"/>
        <v>116.75448</v>
      </c>
      <c r="K197" s="14">
        <f>'[1]BM 05'!M197</f>
        <v>0</v>
      </c>
      <c r="L197" s="14">
        <f>'[1]Memória 06'!E190</f>
        <v>0</v>
      </c>
      <c r="M197" s="14">
        <f t="shared" si="35"/>
        <v>0</v>
      </c>
      <c r="N197" s="14">
        <f t="shared" si="37"/>
        <v>0</v>
      </c>
      <c r="O197" s="14">
        <f t="shared" si="38"/>
        <v>0</v>
      </c>
      <c r="P197" s="23">
        <f t="shared" si="39"/>
        <v>0</v>
      </c>
      <c r="Q197" s="14">
        <f t="shared" si="40"/>
        <v>116.75448</v>
      </c>
    </row>
    <row r="198" spans="1:17" ht="34.35" customHeight="1">
      <c r="A198" s="57" t="s">
        <v>423</v>
      </c>
      <c r="B198" s="25" t="s">
        <v>424</v>
      </c>
      <c r="C198" s="34" t="s">
        <v>129</v>
      </c>
      <c r="D198" s="59">
        <v>1222.72</v>
      </c>
      <c r="E198" s="35">
        <v>4.93</v>
      </c>
      <c r="F198" s="19">
        <f t="shared" si="36"/>
        <v>6.2783549999999995</v>
      </c>
      <c r="G198" s="36">
        <v>91928</v>
      </c>
      <c r="H198" s="18" t="s">
        <v>85</v>
      </c>
      <c r="I198" s="61">
        <f t="shared" si="44"/>
        <v>6028.0095999999994</v>
      </c>
      <c r="J198" s="62">
        <f t="shared" si="45"/>
        <v>7676.6702255999999</v>
      </c>
      <c r="K198" s="14">
        <f>'[1]BM 05'!M198</f>
        <v>0</v>
      </c>
      <c r="L198" s="14">
        <f>'[1]Memória 06'!E191</f>
        <v>1222.72</v>
      </c>
      <c r="M198" s="14">
        <f t="shared" si="35"/>
        <v>1222.72</v>
      </c>
      <c r="N198" s="14">
        <f t="shared" si="37"/>
        <v>0</v>
      </c>
      <c r="O198" s="14">
        <f t="shared" si="38"/>
        <v>7676.67</v>
      </c>
      <c r="P198" s="23">
        <f t="shared" si="39"/>
        <v>7676.67</v>
      </c>
      <c r="Q198" s="14">
        <f t="shared" si="40"/>
        <v>2.2559999979421264E-4</v>
      </c>
    </row>
    <row r="199" spans="1:17" ht="34.35" customHeight="1">
      <c r="A199" s="57" t="s">
        <v>425</v>
      </c>
      <c r="B199" s="25" t="s">
        <v>426</v>
      </c>
      <c r="C199" s="34" t="s">
        <v>129</v>
      </c>
      <c r="D199" s="35">
        <v>541.80999999999995</v>
      </c>
      <c r="E199" s="35">
        <v>1.98</v>
      </c>
      <c r="F199" s="19">
        <f t="shared" si="36"/>
        <v>2.5215300000000003</v>
      </c>
      <c r="G199" s="36">
        <v>91924</v>
      </c>
      <c r="H199" s="18" t="s">
        <v>85</v>
      </c>
      <c r="I199" s="61">
        <f t="shared" si="44"/>
        <v>1072.7837999999999</v>
      </c>
      <c r="J199" s="62">
        <f t="shared" si="45"/>
        <v>1366.1901693</v>
      </c>
      <c r="K199" s="14">
        <f>'[1]BM 05'!M199</f>
        <v>0</v>
      </c>
      <c r="L199" s="14">
        <f>'[1]Memória 06'!E192</f>
        <v>541.80999999999995</v>
      </c>
      <c r="M199" s="14">
        <f t="shared" si="35"/>
        <v>541.80999999999995</v>
      </c>
      <c r="N199" s="14">
        <f t="shared" si="37"/>
        <v>0</v>
      </c>
      <c r="O199" s="14">
        <f t="shared" si="38"/>
        <v>1366.19</v>
      </c>
      <c r="P199" s="23">
        <f t="shared" si="39"/>
        <v>1366.19</v>
      </c>
      <c r="Q199" s="14">
        <f t="shared" si="40"/>
        <v>1.6929999992498779E-4</v>
      </c>
    </row>
    <row r="200" spans="1:17" ht="12.75" customHeight="1">
      <c r="A200" s="29"/>
      <c r="B200" s="44" t="s">
        <v>427</v>
      </c>
      <c r="C200" s="29"/>
      <c r="D200" s="29"/>
      <c r="E200" s="29"/>
      <c r="F200" s="19"/>
      <c r="G200" s="29"/>
      <c r="H200" s="29"/>
      <c r="I200" s="61"/>
      <c r="J200" s="62"/>
      <c r="K200" s="14">
        <f>'[1]BM 05'!M200</f>
        <v>0</v>
      </c>
      <c r="L200" s="14">
        <f>'[1]Memória 06'!E193</f>
        <v>0</v>
      </c>
      <c r="M200" s="14">
        <f t="shared" si="35"/>
        <v>0</v>
      </c>
      <c r="N200" s="14">
        <f t="shared" si="37"/>
        <v>0</v>
      </c>
      <c r="O200" s="14">
        <f t="shared" si="38"/>
        <v>0</v>
      </c>
      <c r="P200" s="23">
        <f t="shared" si="39"/>
        <v>0</v>
      </c>
      <c r="Q200" s="14">
        <f t="shared" si="40"/>
        <v>0</v>
      </c>
    </row>
    <row r="201" spans="1:17" ht="25.5" customHeight="1">
      <c r="A201" s="58" t="s">
        <v>428</v>
      </c>
      <c r="B201" s="18" t="s">
        <v>429</v>
      </c>
      <c r="C201" s="17" t="s">
        <v>45</v>
      </c>
      <c r="D201" s="19">
        <v>1</v>
      </c>
      <c r="E201" s="19">
        <v>622.1</v>
      </c>
      <c r="F201" s="19">
        <f t="shared" si="36"/>
        <v>792.24435000000005</v>
      </c>
      <c r="G201" s="24">
        <v>330</v>
      </c>
      <c r="H201" s="20" t="s">
        <v>36</v>
      </c>
      <c r="I201" s="61">
        <f t="shared" si="44"/>
        <v>622.1</v>
      </c>
      <c r="J201" s="62">
        <f t="shared" si="45"/>
        <v>792.24435000000005</v>
      </c>
      <c r="K201" s="14">
        <f>'[1]BM 05'!M201</f>
        <v>0</v>
      </c>
      <c r="L201" s="14">
        <f>'[1]Memória 06'!E194</f>
        <v>0</v>
      </c>
      <c r="M201" s="14">
        <f t="shared" si="35"/>
        <v>0</v>
      </c>
      <c r="N201" s="14">
        <f t="shared" si="37"/>
        <v>0</v>
      </c>
      <c r="O201" s="14">
        <f t="shared" si="38"/>
        <v>0</v>
      </c>
      <c r="P201" s="23">
        <f t="shared" si="39"/>
        <v>0</v>
      </c>
      <c r="Q201" s="14">
        <f t="shared" si="40"/>
        <v>792.24435000000005</v>
      </c>
    </row>
    <row r="202" spans="1:17" ht="25.5" customHeight="1">
      <c r="A202" s="58" t="s">
        <v>430</v>
      </c>
      <c r="B202" s="18" t="s">
        <v>431</v>
      </c>
      <c r="C202" s="17" t="s">
        <v>45</v>
      </c>
      <c r="D202" s="19">
        <v>1</v>
      </c>
      <c r="E202" s="19">
        <v>9.34</v>
      </c>
      <c r="F202" s="19">
        <f t="shared" si="36"/>
        <v>11.894489999999999</v>
      </c>
      <c r="G202" s="33">
        <v>421</v>
      </c>
      <c r="H202" s="25" t="s">
        <v>60</v>
      </c>
      <c r="I202" s="61">
        <f t="shared" si="44"/>
        <v>9.34</v>
      </c>
      <c r="J202" s="62">
        <f t="shared" si="45"/>
        <v>11.894489999999999</v>
      </c>
      <c r="K202" s="14">
        <f>'[1]BM 05'!M202</f>
        <v>0</v>
      </c>
      <c r="L202" s="14">
        <f>'[1]Memória 06'!E195</f>
        <v>0</v>
      </c>
      <c r="M202" s="14">
        <f t="shared" si="35"/>
        <v>0</v>
      </c>
      <c r="N202" s="14">
        <f t="shared" si="37"/>
        <v>0</v>
      </c>
      <c r="O202" s="14">
        <f t="shared" si="38"/>
        <v>0</v>
      </c>
      <c r="P202" s="23">
        <f t="shared" si="39"/>
        <v>0</v>
      </c>
      <c r="Q202" s="14">
        <f t="shared" si="40"/>
        <v>11.894489999999999</v>
      </c>
    </row>
    <row r="203" spans="1:17" ht="25.5" customHeight="1">
      <c r="A203" s="58" t="s">
        <v>432</v>
      </c>
      <c r="B203" s="18" t="s">
        <v>433</v>
      </c>
      <c r="C203" s="17" t="s">
        <v>45</v>
      </c>
      <c r="D203" s="19">
        <v>1</v>
      </c>
      <c r="E203" s="19">
        <v>7.07</v>
      </c>
      <c r="F203" s="19">
        <f t="shared" si="36"/>
        <v>9.0036450000000006</v>
      </c>
      <c r="G203" s="33">
        <v>91893</v>
      </c>
      <c r="H203" s="25" t="s">
        <v>60</v>
      </c>
      <c r="I203" s="61">
        <f t="shared" si="44"/>
        <v>7.07</v>
      </c>
      <c r="J203" s="62">
        <f t="shared" si="45"/>
        <v>9.0036450000000006</v>
      </c>
      <c r="K203" s="14">
        <f>'[1]BM 05'!M203</f>
        <v>0</v>
      </c>
      <c r="L203" s="14">
        <f>'[1]Memória 06'!E196</f>
        <v>0</v>
      </c>
      <c r="M203" s="14">
        <f t="shared" si="35"/>
        <v>0</v>
      </c>
      <c r="N203" s="14">
        <f t="shared" si="37"/>
        <v>0</v>
      </c>
      <c r="O203" s="14">
        <f t="shared" si="38"/>
        <v>0</v>
      </c>
      <c r="P203" s="23">
        <f t="shared" si="39"/>
        <v>0</v>
      </c>
      <c r="Q203" s="14">
        <f t="shared" si="40"/>
        <v>9.0036450000000006</v>
      </c>
    </row>
    <row r="204" spans="1:17" ht="25.5" customHeight="1">
      <c r="A204" s="58" t="s">
        <v>434</v>
      </c>
      <c r="B204" s="18" t="s">
        <v>435</v>
      </c>
      <c r="C204" s="17" t="s">
        <v>45</v>
      </c>
      <c r="D204" s="19">
        <v>2</v>
      </c>
      <c r="E204" s="19">
        <v>7.95</v>
      </c>
      <c r="F204" s="19">
        <f t="shared" si="36"/>
        <v>10.124325000000001</v>
      </c>
      <c r="G204" s="42">
        <v>91895</v>
      </c>
      <c r="H204" s="25" t="s">
        <v>60</v>
      </c>
      <c r="I204" s="61">
        <f t="shared" si="44"/>
        <v>15.9</v>
      </c>
      <c r="J204" s="62">
        <f t="shared" si="45"/>
        <v>20.248650000000001</v>
      </c>
      <c r="K204" s="14">
        <f>'[1]BM 05'!M204</f>
        <v>0</v>
      </c>
      <c r="L204" s="14">
        <f>'[1]Memória 06'!E197</f>
        <v>0</v>
      </c>
      <c r="M204" s="14">
        <f t="shared" ref="M204:M267" si="46">K204+L204</f>
        <v>0</v>
      </c>
      <c r="N204" s="14">
        <f t="shared" si="37"/>
        <v>0</v>
      </c>
      <c r="O204" s="14">
        <f t="shared" si="38"/>
        <v>0</v>
      </c>
      <c r="P204" s="23">
        <f t="shared" si="39"/>
        <v>0</v>
      </c>
      <c r="Q204" s="14">
        <f t="shared" si="40"/>
        <v>20.248650000000001</v>
      </c>
    </row>
    <row r="205" spans="1:17" ht="25.5" customHeight="1">
      <c r="A205" s="58" t="s">
        <v>436</v>
      </c>
      <c r="B205" s="18" t="s">
        <v>437</v>
      </c>
      <c r="C205" s="17" t="s">
        <v>45</v>
      </c>
      <c r="D205" s="19">
        <v>4</v>
      </c>
      <c r="E205" s="19">
        <v>4.21</v>
      </c>
      <c r="F205" s="19">
        <f t="shared" ref="F205:F266" si="47">E205+E205*27.35/100</f>
        <v>5.3614350000000002</v>
      </c>
      <c r="G205" s="42">
        <v>91876</v>
      </c>
      <c r="H205" s="25" t="s">
        <v>60</v>
      </c>
      <c r="I205" s="61">
        <f t="shared" si="44"/>
        <v>16.84</v>
      </c>
      <c r="J205" s="62">
        <f t="shared" si="45"/>
        <v>21.445740000000001</v>
      </c>
      <c r="K205" s="14">
        <f>'[1]BM 05'!M205</f>
        <v>0</v>
      </c>
      <c r="L205" s="14">
        <f>'[1]Memória 06'!E198</f>
        <v>0</v>
      </c>
      <c r="M205" s="14">
        <f t="shared" si="46"/>
        <v>0</v>
      </c>
      <c r="N205" s="14">
        <f t="shared" ref="N205:N267" si="48">ROUND(K205*F205,2)</f>
        <v>0</v>
      </c>
      <c r="O205" s="14">
        <f t="shared" ref="O205:O267" si="49">ROUND(L205*F205,2)</f>
        <v>0</v>
      </c>
      <c r="P205" s="23">
        <f t="shared" ref="P205:P267" si="50">ROUND(M205*F205,2)</f>
        <v>0</v>
      </c>
      <c r="Q205" s="14">
        <f t="shared" ref="Q205:Q267" si="51">J205-P205</f>
        <v>21.445740000000001</v>
      </c>
    </row>
    <row r="206" spans="1:17" ht="25.5" customHeight="1">
      <c r="A206" s="58" t="s">
        <v>438</v>
      </c>
      <c r="B206" s="18" t="s">
        <v>439</v>
      </c>
      <c r="C206" s="17" t="s">
        <v>129</v>
      </c>
      <c r="D206" s="19">
        <v>11</v>
      </c>
      <c r="E206" s="19">
        <v>6.61</v>
      </c>
      <c r="F206" s="19">
        <f t="shared" si="47"/>
        <v>8.4178350000000002</v>
      </c>
      <c r="G206" s="42">
        <v>91868</v>
      </c>
      <c r="H206" s="25" t="s">
        <v>60</v>
      </c>
      <c r="I206" s="61">
        <f t="shared" si="44"/>
        <v>72.710000000000008</v>
      </c>
      <c r="J206" s="62">
        <f t="shared" si="45"/>
        <v>92.596185000000006</v>
      </c>
      <c r="K206" s="14">
        <f>'[1]BM 05'!M206</f>
        <v>0</v>
      </c>
      <c r="L206" s="14">
        <f>'[1]Memória 06'!E199</f>
        <v>0</v>
      </c>
      <c r="M206" s="14">
        <f t="shared" si="46"/>
        <v>0</v>
      </c>
      <c r="N206" s="14">
        <f t="shared" si="48"/>
        <v>0</v>
      </c>
      <c r="O206" s="14">
        <f t="shared" si="49"/>
        <v>0</v>
      </c>
      <c r="P206" s="23">
        <f t="shared" si="50"/>
        <v>0</v>
      </c>
      <c r="Q206" s="14">
        <f t="shared" si="51"/>
        <v>92.596185000000006</v>
      </c>
    </row>
    <row r="207" spans="1:17" ht="25.5" customHeight="1">
      <c r="A207" s="58" t="s">
        <v>440</v>
      </c>
      <c r="B207" s="25" t="s">
        <v>441</v>
      </c>
      <c r="C207" s="17" t="s">
        <v>129</v>
      </c>
      <c r="D207" s="19">
        <v>2.2000000000000002</v>
      </c>
      <c r="E207" s="19">
        <v>3.9</v>
      </c>
      <c r="F207" s="19">
        <f t="shared" si="47"/>
        <v>4.9666499999999996</v>
      </c>
      <c r="G207" s="42">
        <v>91866</v>
      </c>
      <c r="H207" s="25" t="s">
        <v>60</v>
      </c>
      <c r="I207" s="61">
        <f t="shared" si="44"/>
        <v>8.58</v>
      </c>
      <c r="J207" s="62">
        <f t="shared" si="45"/>
        <v>10.926629999999999</v>
      </c>
      <c r="K207" s="14">
        <f>'[1]BM 05'!M207</f>
        <v>0</v>
      </c>
      <c r="L207" s="14">
        <f>'[1]Memória 06'!E200</f>
        <v>0</v>
      </c>
      <c r="M207" s="14">
        <f t="shared" si="46"/>
        <v>0</v>
      </c>
      <c r="N207" s="14">
        <f t="shared" si="48"/>
        <v>0</v>
      </c>
      <c r="O207" s="14">
        <f t="shared" si="49"/>
        <v>0</v>
      </c>
      <c r="P207" s="23">
        <f t="shared" si="50"/>
        <v>0</v>
      </c>
      <c r="Q207" s="14">
        <f t="shared" si="51"/>
        <v>10.926629999999999</v>
      </c>
    </row>
    <row r="208" spans="1:17" ht="25.5" customHeight="1">
      <c r="A208" s="58" t="s">
        <v>442</v>
      </c>
      <c r="B208" s="18" t="s">
        <v>443</v>
      </c>
      <c r="C208" s="17" t="s">
        <v>45</v>
      </c>
      <c r="D208" s="19">
        <v>1</v>
      </c>
      <c r="E208" s="19">
        <v>4.32</v>
      </c>
      <c r="F208" s="19">
        <f t="shared" si="47"/>
        <v>5.5015200000000002</v>
      </c>
      <c r="G208" s="42">
        <v>91887</v>
      </c>
      <c r="H208" s="25" t="s">
        <v>60</v>
      </c>
      <c r="I208" s="61">
        <f t="shared" si="44"/>
        <v>4.32</v>
      </c>
      <c r="J208" s="62">
        <f t="shared" si="45"/>
        <v>5.5015200000000002</v>
      </c>
      <c r="K208" s="14">
        <f>'[1]BM 05'!M208</f>
        <v>0</v>
      </c>
      <c r="L208" s="14">
        <f>'[1]Memória 06'!E201</f>
        <v>0</v>
      </c>
      <c r="M208" s="14">
        <f t="shared" si="46"/>
        <v>0</v>
      </c>
      <c r="N208" s="14">
        <f t="shared" si="48"/>
        <v>0</v>
      </c>
      <c r="O208" s="14">
        <f t="shared" si="49"/>
        <v>0</v>
      </c>
      <c r="P208" s="23">
        <f t="shared" si="50"/>
        <v>0</v>
      </c>
      <c r="Q208" s="14">
        <f t="shared" si="51"/>
        <v>5.5015200000000002</v>
      </c>
    </row>
    <row r="209" spans="1:17" ht="25.5" customHeight="1">
      <c r="A209" s="58" t="s">
        <v>444</v>
      </c>
      <c r="B209" s="18" t="s">
        <v>445</v>
      </c>
      <c r="C209" s="17" t="s">
        <v>129</v>
      </c>
      <c r="D209" s="19">
        <v>10</v>
      </c>
      <c r="E209" s="19">
        <v>3.19</v>
      </c>
      <c r="F209" s="19">
        <f t="shared" si="47"/>
        <v>4.0624649999999995</v>
      </c>
      <c r="G209" s="50">
        <v>3155</v>
      </c>
      <c r="H209" s="20" t="s">
        <v>36</v>
      </c>
      <c r="I209" s="61">
        <f t="shared" si="44"/>
        <v>31.9</v>
      </c>
      <c r="J209" s="62">
        <f t="shared" si="45"/>
        <v>40.624649999999995</v>
      </c>
      <c r="K209" s="14">
        <f>'[1]BM 05'!M209</f>
        <v>0</v>
      </c>
      <c r="L209" s="14">
        <f>'[1]Memória 06'!E202</f>
        <v>0</v>
      </c>
      <c r="M209" s="14">
        <f t="shared" si="46"/>
        <v>0</v>
      </c>
      <c r="N209" s="14">
        <f t="shared" si="48"/>
        <v>0</v>
      </c>
      <c r="O209" s="14">
        <f t="shared" si="49"/>
        <v>0</v>
      </c>
      <c r="P209" s="23">
        <f t="shared" si="50"/>
        <v>0</v>
      </c>
      <c r="Q209" s="14">
        <f t="shared" si="51"/>
        <v>40.624649999999995</v>
      </c>
    </row>
    <row r="210" spans="1:17" ht="25.5" customHeight="1">
      <c r="A210" s="58" t="s">
        <v>446</v>
      </c>
      <c r="B210" s="18" t="s">
        <v>447</v>
      </c>
      <c r="C210" s="17" t="s">
        <v>45</v>
      </c>
      <c r="D210" s="19">
        <v>1</v>
      </c>
      <c r="E210" s="19">
        <v>124.62</v>
      </c>
      <c r="F210" s="19">
        <f t="shared" si="47"/>
        <v>158.70357000000001</v>
      </c>
      <c r="G210" s="42">
        <v>39809</v>
      </c>
      <c r="H210" s="25" t="s">
        <v>60</v>
      </c>
      <c r="I210" s="61">
        <f t="shared" si="44"/>
        <v>124.62</v>
      </c>
      <c r="J210" s="62">
        <f t="shared" si="45"/>
        <v>158.70357000000001</v>
      </c>
      <c r="K210" s="14">
        <f>'[1]BM 05'!M210</f>
        <v>0</v>
      </c>
      <c r="L210" s="14">
        <f>'[1]Memória 06'!E203</f>
        <v>0</v>
      </c>
      <c r="M210" s="14">
        <f t="shared" si="46"/>
        <v>0</v>
      </c>
      <c r="N210" s="14">
        <f t="shared" si="48"/>
        <v>0</v>
      </c>
      <c r="O210" s="14">
        <f t="shared" si="49"/>
        <v>0</v>
      </c>
      <c r="P210" s="23">
        <f t="shared" si="50"/>
        <v>0</v>
      </c>
      <c r="Q210" s="14">
        <f t="shared" si="51"/>
        <v>158.70357000000001</v>
      </c>
    </row>
    <row r="211" spans="1:17" ht="25.5" customHeight="1">
      <c r="A211" s="58" t="s">
        <v>448</v>
      </c>
      <c r="B211" s="18" t="s">
        <v>449</v>
      </c>
      <c r="C211" s="17" t="s">
        <v>45</v>
      </c>
      <c r="D211" s="19">
        <v>1</v>
      </c>
      <c r="E211" s="19">
        <v>74.66</v>
      </c>
      <c r="F211" s="19">
        <f t="shared" si="47"/>
        <v>95.079509999999999</v>
      </c>
      <c r="G211" s="50">
        <v>8001</v>
      </c>
      <c r="H211" s="20" t="s">
        <v>36</v>
      </c>
      <c r="I211" s="61">
        <f t="shared" si="44"/>
        <v>74.66</v>
      </c>
      <c r="J211" s="62">
        <f t="shared" si="45"/>
        <v>95.079509999999999</v>
      </c>
      <c r="K211" s="14">
        <f>'[1]BM 05'!M211</f>
        <v>0</v>
      </c>
      <c r="L211" s="14">
        <f>'[1]Memória 06'!E204</f>
        <v>0</v>
      </c>
      <c r="M211" s="14">
        <f t="shared" si="46"/>
        <v>0</v>
      </c>
      <c r="N211" s="14">
        <f t="shared" si="48"/>
        <v>0</v>
      </c>
      <c r="O211" s="14">
        <f t="shared" si="49"/>
        <v>0</v>
      </c>
      <c r="P211" s="23">
        <f t="shared" si="50"/>
        <v>0</v>
      </c>
      <c r="Q211" s="14">
        <f t="shared" si="51"/>
        <v>95.079509999999999</v>
      </c>
    </row>
    <row r="212" spans="1:17" ht="25.5" customHeight="1">
      <c r="A212" s="58" t="s">
        <v>450</v>
      </c>
      <c r="B212" s="18" t="s">
        <v>451</v>
      </c>
      <c r="C212" s="17" t="s">
        <v>129</v>
      </c>
      <c r="D212" s="19">
        <v>28</v>
      </c>
      <c r="E212" s="19">
        <v>8.34</v>
      </c>
      <c r="F212" s="19">
        <f t="shared" si="47"/>
        <v>10.620989999999999</v>
      </c>
      <c r="G212" s="33">
        <v>985</v>
      </c>
      <c r="H212" s="25" t="s">
        <v>60</v>
      </c>
      <c r="I212" s="61">
        <f t="shared" si="44"/>
        <v>233.51999999999998</v>
      </c>
      <c r="J212" s="62">
        <f t="shared" si="45"/>
        <v>297.38771999999994</v>
      </c>
      <c r="K212" s="14">
        <f>'[1]BM 05'!M212</f>
        <v>0</v>
      </c>
      <c r="L212" s="14">
        <f>'[1]Memória 06'!E205</f>
        <v>0</v>
      </c>
      <c r="M212" s="14">
        <f t="shared" si="46"/>
        <v>0</v>
      </c>
      <c r="N212" s="14">
        <f t="shared" si="48"/>
        <v>0</v>
      </c>
      <c r="O212" s="14">
        <f t="shared" si="49"/>
        <v>0</v>
      </c>
      <c r="P212" s="23">
        <f t="shared" si="50"/>
        <v>0</v>
      </c>
      <c r="Q212" s="14">
        <f t="shared" si="51"/>
        <v>297.38771999999994</v>
      </c>
    </row>
    <row r="213" spans="1:17" ht="25.5" customHeight="1">
      <c r="A213" s="58" t="s">
        <v>452</v>
      </c>
      <c r="B213" s="18" t="s">
        <v>453</v>
      </c>
      <c r="C213" s="17" t="s">
        <v>129</v>
      </c>
      <c r="D213" s="19">
        <v>9</v>
      </c>
      <c r="E213" s="19">
        <v>8.6999999999999993</v>
      </c>
      <c r="F213" s="19">
        <f t="shared" si="47"/>
        <v>11.07945</v>
      </c>
      <c r="G213" s="49" t="s">
        <v>454</v>
      </c>
      <c r="H213" s="20" t="s">
        <v>33</v>
      </c>
      <c r="I213" s="61">
        <f t="shared" si="44"/>
        <v>78.3</v>
      </c>
      <c r="J213" s="62">
        <f t="shared" si="45"/>
        <v>99.715049999999991</v>
      </c>
      <c r="K213" s="14">
        <f>'[1]BM 05'!M213</f>
        <v>0</v>
      </c>
      <c r="L213" s="14">
        <f>'[1]Memória 06'!E206</f>
        <v>0</v>
      </c>
      <c r="M213" s="14">
        <f t="shared" si="46"/>
        <v>0</v>
      </c>
      <c r="N213" s="14">
        <f t="shared" si="48"/>
        <v>0</v>
      </c>
      <c r="O213" s="14">
        <f t="shared" si="49"/>
        <v>0</v>
      </c>
      <c r="P213" s="23">
        <f t="shared" si="50"/>
        <v>0</v>
      </c>
      <c r="Q213" s="14">
        <f t="shared" si="51"/>
        <v>99.715049999999991</v>
      </c>
    </row>
    <row r="214" spans="1:17" ht="25.5" customHeight="1">
      <c r="A214" s="58" t="s">
        <v>455</v>
      </c>
      <c r="B214" s="25" t="s">
        <v>456</v>
      </c>
      <c r="C214" s="17" t="s">
        <v>45</v>
      </c>
      <c r="D214" s="19">
        <v>3</v>
      </c>
      <c r="E214" s="19">
        <v>14.47</v>
      </c>
      <c r="F214" s="19">
        <f t="shared" si="47"/>
        <v>18.427545000000002</v>
      </c>
      <c r="G214" s="42">
        <v>98111</v>
      </c>
      <c r="H214" s="25" t="s">
        <v>60</v>
      </c>
      <c r="I214" s="61">
        <f t="shared" si="44"/>
        <v>43.410000000000004</v>
      </c>
      <c r="J214" s="62">
        <f t="shared" si="45"/>
        <v>55.282635000000006</v>
      </c>
      <c r="K214" s="14">
        <f>'[1]BM 05'!M214</f>
        <v>0</v>
      </c>
      <c r="L214" s="14">
        <f>'[1]Memória 06'!E207</f>
        <v>0</v>
      </c>
      <c r="M214" s="14">
        <f t="shared" si="46"/>
        <v>0</v>
      </c>
      <c r="N214" s="14">
        <f t="shared" si="48"/>
        <v>0</v>
      </c>
      <c r="O214" s="14">
        <f t="shared" si="49"/>
        <v>0</v>
      </c>
      <c r="P214" s="23">
        <f t="shared" si="50"/>
        <v>0</v>
      </c>
      <c r="Q214" s="14">
        <f t="shared" si="51"/>
        <v>55.282635000000006</v>
      </c>
    </row>
    <row r="215" spans="1:17" ht="25.5" customHeight="1">
      <c r="A215" s="58" t="s">
        <v>457</v>
      </c>
      <c r="B215" s="18" t="s">
        <v>458</v>
      </c>
      <c r="C215" s="17" t="s">
        <v>45</v>
      </c>
      <c r="D215" s="19">
        <v>3</v>
      </c>
      <c r="E215" s="19">
        <v>82.06</v>
      </c>
      <c r="F215" s="19">
        <f t="shared" si="47"/>
        <v>104.50341</v>
      </c>
      <c r="G215" s="49" t="s">
        <v>459</v>
      </c>
      <c r="H215" s="20" t="s">
        <v>33</v>
      </c>
      <c r="I215" s="61">
        <f t="shared" si="44"/>
        <v>246.18</v>
      </c>
      <c r="J215" s="62">
        <f t="shared" si="45"/>
        <v>313.51022999999998</v>
      </c>
      <c r="K215" s="14">
        <f>'[1]BM 05'!M215</f>
        <v>0</v>
      </c>
      <c r="L215" s="14">
        <f>'[1]Memória 06'!E208</f>
        <v>0</v>
      </c>
      <c r="M215" s="14">
        <f t="shared" si="46"/>
        <v>0</v>
      </c>
      <c r="N215" s="14">
        <f t="shared" si="48"/>
        <v>0</v>
      </c>
      <c r="O215" s="14">
        <f t="shared" si="49"/>
        <v>0</v>
      </c>
      <c r="P215" s="23">
        <f t="shared" si="50"/>
        <v>0</v>
      </c>
      <c r="Q215" s="14">
        <f t="shared" si="51"/>
        <v>313.51022999999998</v>
      </c>
    </row>
    <row r="216" spans="1:17" ht="34.35" customHeight="1">
      <c r="A216" s="57" t="s">
        <v>460</v>
      </c>
      <c r="B216" s="25" t="s">
        <v>461</v>
      </c>
      <c r="C216" s="34" t="s">
        <v>45</v>
      </c>
      <c r="D216" s="35">
        <v>1</v>
      </c>
      <c r="E216" s="35">
        <v>165.69</v>
      </c>
      <c r="F216" s="19">
        <f t="shared" si="47"/>
        <v>211.006215</v>
      </c>
      <c r="G216" s="43">
        <v>97887</v>
      </c>
      <c r="H216" s="18" t="s">
        <v>85</v>
      </c>
      <c r="I216" s="61">
        <f t="shared" si="44"/>
        <v>165.69</v>
      </c>
      <c r="J216" s="62">
        <f t="shared" si="45"/>
        <v>211.006215</v>
      </c>
      <c r="K216" s="14">
        <f>'[1]BM 05'!M216</f>
        <v>0</v>
      </c>
      <c r="L216" s="14">
        <f>'[1]Memória 06'!E209</f>
        <v>0</v>
      </c>
      <c r="M216" s="14">
        <f t="shared" si="46"/>
        <v>0</v>
      </c>
      <c r="N216" s="14">
        <f t="shared" si="48"/>
        <v>0</v>
      </c>
      <c r="O216" s="14">
        <f t="shared" si="49"/>
        <v>0</v>
      </c>
      <c r="P216" s="23">
        <f t="shared" si="50"/>
        <v>0</v>
      </c>
      <c r="Q216" s="14">
        <f t="shared" si="51"/>
        <v>211.006215</v>
      </c>
    </row>
    <row r="217" spans="1:17" ht="25.5" customHeight="1">
      <c r="A217" s="58" t="s">
        <v>462</v>
      </c>
      <c r="B217" s="18" t="s">
        <v>463</v>
      </c>
      <c r="C217" s="17" t="s">
        <v>45</v>
      </c>
      <c r="D217" s="19">
        <v>3</v>
      </c>
      <c r="E217" s="19">
        <v>16.2</v>
      </c>
      <c r="F217" s="19">
        <f t="shared" si="47"/>
        <v>20.630699999999997</v>
      </c>
      <c r="G217" s="42">
        <v>38056</v>
      </c>
      <c r="H217" s="25" t="s">
        <v>60</v>
      </c>
      <c r="I217" s="61">
        <f t="shared" si="44"/>
        <v>48.599999999999994</v>
      </c>
      <c r="J217" s="62">
        <f t="shared" si="45"/>
        <v>61.892099999999992</v>
      </c>
      <c r="K217" s="14">
        <f>'[1]BM 05'!M217</f>
        <v>0</v>
      </c>
      <c r="L217" s="14">
        <f>'[1]Memória 06'!E210</f>
        <v>0</v>
      </c>
      <c r="M217" s="14">
        <f t="shared" si="46"/>
        <v>0</v>
      </c>
      <c r="N217" s="14">
        <f t="shared" si="48"/>
        <v>0</v>
      </c>
      <c r="O217" s="14">
        <f t="shared" si="49"/>
        <v>0</v>
      </c>
      <c r="P217" s="23">
        <f t="shared" si="50"/>
        <v>0</v>
      </c>
      <c r="Q217" s="14">
        <f t="shared" si="51"/>
        <v>61.892099999999992</v>
      </c>
    </row>
    <row r="218" spans="1:17" ht="12.75" customHeight="1">
      <c r="A218" s="63" t="s">
        <v>464</v>
      </c>
      <c r="B218" s="139" t="s">
        <v>465</v>
      </c>
      <c r="C218" s="140"/>
      <c r="D218" s="140"/>
      <c r="E218" s="140"/>
      <c r="F218" s="140"/>
      <c r="G218" s="141"/>
      <c r="H218" s="37"/>
      <c r="I218" s="30">
        <f>SUM(I219:I236)</f>
        <v>40531.556300000004</v>
      </c>
      <c r="J218" s="31">
        <f>SUM(J219:J236)</f>
        <v>51616.936948050003</v>
      </c>
      <c r="K218" s="14">
        <f>'[1]BM 05'!M218</f>
        <v>0</v>
      </c>
      <c r="L218" s="14">
        <f>'[1]Memória 06'!E211</f>
        <v>0</v>
      </c>
      <c r="M218" s="31"/>
      <c r="N218" s="31">
        <f t="shared" ref="N218:Q218" si="52">SUM(N219:N236)</f>
        <v>1326.66</v>
      </c>
      <c r="O218" s="31">
        <f t="shared" si="52"/>
        <v>20593.41</v>
      </c>
      <c r="P218" s="31">
        <f t="shared" si="52"/>
        <v>21920.07</v>
      </c>
      <c r="Q218" s="31">
        <f t="shared" si="52"/>
        <v>29696.866948049999</v>
      </c>
    </row>
    <row r="219" spans="1:17" ht="34.35" customHeight="1">
      <c r="A219" s="57" t="s">
        <v>466</v>
      </c>
      <c r="B219" s="18" t="s">
        <v>467</v>
      </c>
      <c r="C219" s="34" t="s">
        <v>31</v>
      </c>
      <c r="D219" s="35">
        <v>35.729999999999997</v>
      </c>
      <c r="E219" s="35">
        <v>325.48</v>
      </c>
      <c r="F219" s="19">
        <f t="shared" si="47"/>
        <v>414.49878000000001</v>
      </c>
      <c r="G219" s="48">
        <v>191</v>
      </c>
      <c r="H219" s="18" t="s">
        <v>90</v>
      </c>
      <c r="I219" s="38">
        <f>E219*D219</f>
        <v>11629.4004</v>
      </c>
      <c r="J219" s="39">
        <f>F219*D219</f>
        <v>14810.041409399999</v>
      </c>
      <c r="K219" s="14">
        <f>'[1]BM 05'!M219</f>
        <v>0</v>
      </c>
      <c r="L219" s="14">
        <f>'[1]Memória 06'!E212</f>
        <v>0</v>
      </c>
      <c r="M219" s="14">
        <f t="shared" si="46"/>
        <v>0</v>
      </c>
      <c r="N219" s="14">
        <f t="shared" si="48"/>
        <v>0</v>
      </c>
      <c r="O219" s="14">
        <f t="shared" si="49"/>
        <v>0</v>
      </c>
      <c r="P219" s="23">
        <f t="shared" si="50"/>
        <v>0</v>
      </c>
      <c r="Q219" s="14">
        <f t="shared" si="51"/>
        <v>14810.041409399999</v>
      </c>
    </row>
    <row r="220" spans="1:17" ht="25.5" customHeight="1">
      <c r="A220" s="58" t="s">
        <v>468</v>
      </c>
      <c r="B220" s="25" t="s">
        <v>469</v>
      </c>
      <c r="C220" s="17" t="s">
        <v>31</v>
      </c>
      <c r="D220" s="19">
        <v>454</v>
      </c>
      <c r="E220" s="19">
        <v>26.44</v>
      </c>
      <c r="F220" s="19">
        <f t="shared" si="47"/>
        <v>33.671340000000001</v>
      </c>
      <c r="G220" s="42">
        <v>96109</v>
      </c>
      <c r="H220" s="25" t="s">
        <v>60</v>
      </c>
      <c r="I220" s="38">
        <f t="shared" ref="I220:I236" si="53">E220*D220</f>
        <v>12003.76</v>
      </c>
      <c r="J220" s="39">
        <f t="shared" ref="J220:J236" si="54">F220*D220</f>
        <v>15286.78836</v>
      </c>
      <c r="K220" s="14">
        <f>'[1]BM 05'!M220</f>
        <v>0</v>
      </c>
      <c r="L220" s="14">
        <f>'[1]Memória 06'!E213</f>
        <v>454</v>
      </c>
      <c r="M220" s="14">
        <f t="shared" si="46"/>
        <v>454</v>
      </c>
      <c r="N220" s="14">
        <f t="shared" si="48"/>
        <v>0</v>
      </c>
      <c r="O220" s="14">
        <f t="shared" si="49"/>
        <v>15286.79</v>
      </c>
      <c r="P220" s="23">
        <f t="shared" si="50"/>
        <v>15286.79</v>
      </c>
      <c r="Q220" s="14">
        <f t="shared" si="51"/>
        <v>-1.6400000004068715E-3</v>
      </c>
    </row>
    <row r="221" spans="1:17" ht="25.5" customHeight="1">
      <c r="A221" s="58" t="s">
        <v>470</v>
      </c>
      <c r="B221" s="25" t="s">
        <v>471</v>
      </c>
      <c r="C221" s="17" t="s">
        <v>45</v>
      </c>
      <c r="D221" s="19">
        <v>3</v>
      </c>
      <c r="E221" s="19">
        <v>146.87</v>
      </c>
      <c r="F221" s="19">
        <f t="shared" si="47"/>
        <v>187.03894500000001</v>
      </c>
      <c r="G221" s="42">
        <v>101908</v>
      </c>
      <c r="H221" s="25" t="s">
        <v>60</v>
      </c>
      <c r="I221" s="38">
        <f t="shared" si="53"/>
        <v>440.61</v>
      </c>
      <c r="J221" s="39">
        <f t="shared" si="54"/>
        <v>561.11683500000004</v>
      </c>
      <c r="K221" s="14">
        <f>'[1]BM 05'!M221</f>
        <v>0</v>
      </c>
      <c r="L221" s="14">
        <f>'[1]Memória 06'!E214</f>
        <v>0</v>
      </c>
      <c r="M221" s="14">
        <f t="shared" si="46"/>
        <v>0</v>
      </c>
      <c r="N221" s="14">
        <f t="shared" si="48"/>
        <v>0</v>
      </c>
      <c r="O221" s="14">
        <f t="shared" si="49"/>
        <v>0</v>
      </c>
      <c r="P221" s="23">
        <f t="shared" si="50"/>
        <v>0</v>
      </c>
      <c r="Q221" s="14">
        <f t="shared" si="51"/>
        <v>561.11683500000004</v>
      </c>
    </row>
    <row r="222" spans="1:17" ht="34.35" customHeight="1">
      <c r="A222" s="57" t="s">
        <v>472</v>
      </c>
      <c r="B222" s="25" t="s">
        <v>473</v>
      </c>
      <c r="C222" s="34" t="s">
        <v>45</v>
      </c>
      <c r="D222" s="35">
        <v>2</v>
      </c>
      <c r="E222" s="35">
        <v>151.49</v>
      </c>
      <c r="F222" s="19">
        <f t="shared" si="47"/>
        <v>192.922515</v>
      </c>
      <c r="G222" s="43">
        <v>101905</v>
      </c>
      <c r="H222" s="18" t="s">
        <v>85</v>
      </c>
      <c r="I222" s="38">
        <f t="shared" si="53"/>
        <v>302.98</v>
      </c>
      <c r="J222" s="39">
        <f t="shared" si="54"/>
        <v>385.84503000000001</v>
      </c>
      <c r="K222" s="14">
        <f>'[1]BM 05'!M222</f>
        <v>0</v>
      </c>
      <c r="L222" s="14">
        <f>'[1]Memória 06'!E215</f>
        <v>0</v>
      </c>
      <c r="M222" s="14">
        <f t="shared" si="46"/>
        <v>0</v>
      </c>
      <c r="N222" s="14">
        <f t="shared" si="48"/>
        <v>0</v>
      </c>
      <c r="O222" s="14">
        <f t="shared" si="49"/>
        <v>0</v>
      </c>
      <c r="P222" s="23">
        <f t="shared" si="50"/>
        <v>0</v>
      </c>
      <c r="Q222" s="14">
        <f t="shared" si="51"/>
        <v>385.84503000000001</v>
      </c>
    </row>
    <row r="223" spans="1:17" ht="25.5" customHeight="1">
      <c r="A223" s="58" t="s">
        <v>474</v>
      </c>
      <c r="B223" s="18" t="s">
        <v>475</v>
      </c>
      <c r="C223" s="17" t="s">
        <v>45</v>
      </c>
      <c r="D223" s="19">
        <v>5</v>
      </c>
      <c r="E223" s="19">
        <v>30.98</v>
      </c>
      <c r="F223" s="19">
        <f t="shared" si="47"/>
        <v>39.453029999999998</v>
      </c>
      <c r="G223" s="49" t="s">
        <v>476</v>
      </c>
      <c r="H223" s="20" t="s">
        <v>33</v>
      </c>
      <c r="I223" s="38">
        <f t="shared" si="53"/>
        <v>154.9</v>
      </c>
      <c r="J223" s="39">
        <f t="shared" si="54"/>
        <v>197.26515000000001</v>
      </c>
      <c r="K223" s="14">
        <f>'[1]BM 05'!M223</f>
        <v>0</v>
      </c>
      <c r="L223" s="14">
        <f>'[1]Memória 06'!E216</f>
        <v>0</v>
      </c>
      <c r="M223" s="14">
        <f t="shared" si="46"/>
        <v>0</v>
      </c>
      <c r="N223" s="14">
        <f t="shared" si="48"/>
        <v>0</v>
      </c>
      <c r="O223" s="14">
        <f t="shared" si="49"/>
        <v>0</v>
      </c>
      <c r="P223" s="23">
        <f t="shared" si="50"/>
        <v>0</v>
      </c>
      <c r="Q223" s="14">
        <f t="shared" si="51"/>
        <v>197.26515000000001</v>
      </c>
    </row>
    <row r="224" spans="1:17" ht="46.7" customHeight="1">
      <c r="A224" s="34" t="s">
        <v>477</v>
      </c>
      <c r="B224" s="25" t="s">
        <v>478</v>
      </c>
      <c r="C224" s="34" t="s">
        <v>45</v>
      </c>
      <c r="D224" s="35">
        <v>4</v>
      </c>
      <c r="E224" s="35">
        <v>33.42</v>
      </c>
      <c r="F224" s="19">
        <f t="shared" si="47"/>
        <v>42.560370000000006</v>
      </c>
      <c r="G224" s="43">
        <v>11853</v>
      </c>
      <c r="H224" s="18" t="s">
        <v>90</v>
      </c>
      <c r="I224" s="38">
        <f t="shared" si="53"/>
        <v>133.68</v>
      </c>
      <c r="J224" s="39">
        <f t="shared" si="54"/>
        <v>170.24148000000002</v>
      </c>
      <c r="K224" s="14">
        <f>'[1]BM 05'!M224</f>
        <v>0</v>
      </c>
      <c r="L224" s="14">
        <f>'[1]Memória 06'!E217</f>
        <v>0</v>
      </c>
      <c r="M224" s="14">
        <f t="shared" si="46"/>
        <v>0</v>
      </c>
      <c r="N224" s="14">
        <f t="shared" si="48"/>
        <v>0</v>
      </c>
      <c r="O224" s="14">
        <f t="shared" si="49"/>
        <v>0</v>
      </c>
      <c r="P224" s="23">
        <f t="shared" si="50"/>
        <v>0</v>
      </c>
      <c r="Q224" s="14">
        <f t="shared" si="51"/>
        <v>170.24148000000002</v>
      </c>
    </row>
    <row r="225" spans="1:17" ht="45.75" customHeight="1">
      <c r="A225" s="17" t="s">
        <v>479</v>
      </c>
      <c r="B225" s="25" t="s">
        <v>480</v>
      </c>
      <c r="C225" s="17" t="s">
        <v>45</v>
      </c>
      <c r="D225" s="19">
        <v>10</v>
      </c>
      <c r="E225" s="19">
        <v>25.43</v>
      </c>
      <c r="F225" s="19">
        <f t="shared" si="47"/>
        <v>32.385104999999996</v>
      </c>
      <c r="G225" s="42">
        <v>11852</v>
      </c>
      <c r="H225" s="18" t="s">
        <v>90</v>
      </c>
      <c r="I225" s="38">
        <f t="shared" si="53"/>
        <v>254.3</v>
      </c>
      <c r="J225" s="39">
        <f t="shared" si="54"/>
        <v>323.85104999999999</v>
      </c>
      <c r="K225" s="14">
        <f>'[1]BM 05'!M225</f>
        <v>0</v>
      </c>
      <c r="L225" s="14">
        <f>'[1]Memória 06'!E218</f>
        <v>0</v>
      </c>
      <c r="M225" s="14">
        <f t="shared" si="46"/>
        <v>0</v>
      </c>
      <c r="N225" s="14">
        <f t="shared" si="48"/>
        <v>0</v>
      </c>
      <c r="O225" s="14">
        <f t="shared" si="49"/>
        <v>0</v>
      </c>
      <c r="P225" s="23">
        <f t="shared" si="50"/>
        <v>0</v>
      </c>
      <c r="Q225" s="14">
        <f t="shared" si="51"/>
        <v>323.85104999999999</v>
      </c>
    </row>
    <row r="226" spans="1:17" ht="25.5" customHeight="1">
      <c r="A226" s="17" t="s">
        <v>481</v>
      </c>
      <c r="B226" s="25" t="s">
        <v>482</v>
      </c>
      <c r="C226" s="17" t="s">
        <v>31</v>
      </c>
      <c r="D226" s="19">
        <v>15.89</v>
      </c>
      <c r="E226" s="19">
        <v>12.71</v>
      </c>
      <c r="F226" s="19">
        <f t="shared" si="47"/>
        <v>16.186185000000002</v>
      </c>
      <c r="G226" s="42">
        <v>72947</v>
      </c>
      <c r="H226" s="25" t="s">
        <v>60</v>
      </c>
      <c r="I226" s="38">
        <f t="shared" si="53"/>
        <v>201.96190000000001</v>
      </c>
      <c r="J226" s="39">
        <f t="shared" si="54"/>
        <v>257.19847965000002</v>
      </c>
      <c r="K226" s="14">
        <f>'[1]BM 05'!M226</f>
        <v>0</v>
      </c>
      <c r="L226" s="14">
        <f>'[1]Memória 06'!E219</f>
        <v>0</v>
      </c>
      <c r="M226" s="14">
        <f t="shared" si="46"/>
        <v>0</v>
      </c>
      <c r="N226" s="14">
        <f t="shared" si="48"/>
        <v>0</v>
      </c>
      <c r="O226" s="14">
        <f t="shared" si="49"/>
        <v>0</v>
      </c>
      <c r="P226" s="23">
        <f t="shared" si="50"/>
        <v>0</v>
      </c>
      <c r="Q226" s="14">
        <f t="shared" si="51"/>
        <v>257.19847965000002</v>
      </c>
    </row>
    <row r="227" spans="1:17" ht="25.5" customHeight="1">
      <c r="A227" s="17" t="s">
        <v>483</v>
      </c>
      <c r="B227" s="18" t="s">
        <v>484</v>
      </c>
      <c r="C227" s="17" t="s">
        <v>129</v>
      </c>
      <c r="D227" s="19">
        <v>20.399999999999999</v>
      </c>
      <c r="E227" s="19">
        <v>6.44</v>
      </c>
      <c r="F227" s="19">
        <f t="shared" si="47"/>
        <v>8.2013400000000001</v>
      </c>
      <c r="G227" s="50">
        <v>2228</v>
      </c>
      <c r="H227" s="20" t="s">
        <v>36</v>
      </c>
      <c r="I227" s="38">
        <f t="shared" si="53"/>
        <v>131.376</v>
      </c>
      <c r="J227" s="39">
        <f t="shared" si="54"/>
        <v>167.30733599999999</v>
      </c>
      <c r="K227" s="14">
        <f>'[1]BM 05'!M227</f>
        <v>0</v>
      </c>
      <c r="L227" s="14">
        <f>'[1]Memória 06'!E220</f>
        <v>0</v>
      </c>
      <c r="M227" s="14">
        <f t="shared" si="46"/>
        <v>0</v>
      </c>
      <c r="N227" s="14">
        <f t="shared" si="48"/>
        <v>0</v>
      </c>
      <c r="O227" s="14">
        <f t="shared" si="49"/>
        <v>0</v>
      </c>
      <c r="P227" s="23">
        <f t="shared" si="50"/>
        <v>0</v>
      </c>
      <c r="Q227" s="14">
        <f t="shared" si="51"/>
        <v>167.30733599999999</v>
      </c>
    </row>
    <row r="228" spans="1:17" ht="25.5" customHeight="1">
      <c r="A228" s="17" t="s">
        <v>485</v>
      </c>
      <c r="B228" s="25" t="s">
        <v>486</v>
      </c>
      <c r="C228" s="17" t="s">
        <v>31</v>
      </c>
      <c r="D228" s="19">
        <v>35</v>
      </c>
      <c r="E228" s="19">
        <v>148.82</v>
      </c>
      <c r="F228" s="19">
        <f t="shared" si="47"/>
        <v>189.52226999999999</v>
      </c>
      <c r="G228" s="49" t="s">
        <v>487</v>
      </c>
      <c r="H228" s="20" t="s">
        <v>33</v>
      </c>
      <c r="I228" s="38">
        <f t="shared" si="53"/>
        <v>5208.7</v>
      </c>
      <c r="J228" s="39">
        <f t="shared" si="54"/>
        <v>6633.27945</v>
      </c>
      <c r="K228" s="14">
        <f>'[1]BM 05'!M228</f>
        <v>7</v>
      </c>
      <c r="L228" s="14">
        <f>'[1]Memória 06'!E221</f>
        <v>28</v>
      </c>
      <c r="M228" s="14">
        <f t="shared" si="46"/>
        <v>35</v>
      </c>
      <c r="N228" s="14">
        <f t="shared" si="48"/>
        <v>1326.66</v>
      </c>
      <c r="O228" s="14">
        <f t="shared" si="49"/>
        <v>5306.62</v>
      </c>
      <c r="P228" s="23">
        <f t="shared" si="50"/>
        <v>6633.28</v>
      </c>
      <c r="Q228" s="14">
        <f t="shared" si="51"/>
        <v>-5.4999999974825187E-4</v>
      </c>
    </row>
    <row r="229" spans="1:17" ht="25.5" customHeight="1">
      <c r="A229" s="17" t="s">
        <v>488</v>
      </c>
      <c r="B229" s="25" t="s">
        <v>489</v>
      </c>
      <c r="C229" s="17" t="s">
        <v>45</v>
      </c>
      <c r="D229" s="19">
        <v>1</v>
      </c>
      <c r="E229" s="19">
        <v>614.72</v>
      </c>
      <c r="F229" s="19">
        <f t="shared" si="47"/>
        <v>782.84591999999998</v>
      </c>
      <c r="G229" s="42">
        <v>100875</v>
      </c>
      <c r="H229" s="25" t="s">
        <v>60</v>
      </c>
      <c r="I229" s="38">
        <f t="shared" si="53"/>
        <v>614.72</v>
      </c>
      <c r="J229" s="39">
        <f t="shared" si="54"/>
        <v>782.84591999999998</v>
      </c>
      <c r="K229" s="14">
        <f>'[1]BM 05'!M229</f>
        <v>0</v>
      </c>
      <c r="L229" s="14">
        <f>'[1]Memória 06'!E222</f>
        <v>0</v>
      </c>
      <c r="M229" s="14">
        <f t="shared" si="46"/>
        <v>0</v>
      </c>
      <c r="N229" s="14">
        <f t="shared" si="48"/>
        <v>0</v>
      </c>
      <c r="O229" s="14">
        <f t="shared" si="49"/>
        <v>0</v>
      </c>
      <c r="P229" s="23">
        <f t="shared" si="50"/>
        <v>0</v>
      </c>
      <c r="Q229" s="14">
        <f t="shared" si="51"/>
        <v>782.84591999999998</v>
      </c>
    </row>
    <row r="230" spans="1:17" ht="25.5" customHeight="1">
      <c r="A230" s="17" t="s">
        <v>490</v>
      </c>
      <c r="B230" s="25" t="s">
        <v>491</v>
      </c>
      <c r="C230" s="17" t="s">
        <v>45</v>
      </c>
      <c r="D230" s="19">
        <v>4</v>
      </c>
      <c r="E230" s="19">
        <v>109.14</v>
      </c>
      <c r="F230" s="19">
        <f t="shared" si="47"/>
        <v>138.98979</v>
      </c>
      <c r="G230" s="42">
        <v>11867</v>
      </c>
      <c r="H230" s="20" t="s">
        <v>36</v>
      </c>
      <c r="I230" s="38">
        <f t="shared" si="53"/>
        <v>436.56</v>
      </c>
      <c r="J230" s="39">
        <f t="shared" si="54"/>
        <v>555.95916</v>
      </c>
      <c r="K230" s="14">
        <f>'[1]BM 05'!M230</f>
        <v>0</v>
      </c>
      <c r="L230" s="14">
        <f>'[1]Memória 06'!E223</f>
        <v>0</v>
      </c>
      <c r="M230" s="14">
        <f t="shared" si="46"/>
        <v>0</v>
      </c>
      <c r="N230" s="14">
        <f t="shared" si="48"/>
        <v>0</v>
      </c>
      <c r="O230" s="14">
        <f t="shared" si="49"/>
        <v>0</v>
      </c>
      <c r="P230" s="23">
        <f t="shared" si="50"/>
        <v>0</v>
      </c>
      <c r="Q230" s="14">
        <f t="shared" si="51"/>
        <v>555.95916</v>
      </c>
    </row>
    <row r="231" spans="1:17" ht="25.5" customHeight="1">
      <c r="A231" s="17" t="s">
        <v>492</v>
      </c>
      <c r="B231" s="18" t="s">
        <v>493</v>
      </c>
      <c r="C231" s="17" t="s">
        <v>129</v>
      </c>
      <c r="D231" s="19">
        <v>10</v>
      </c>
      <c r="E231" s="19">
        <v>70.5</v>
      </c>
      <c r="F231" s="19">
        <f t="shared" si="47"/>
        <v>89.781750000000002</v>
      </c>
      <c r="G231" s="50">
        <v>4264</v>
      </c>
      <c r="H231" s="20" t="s">
        <v>36</v>
      </c>
      <c r="I231" s="38">
        <f t="shared" si="53"/>
        <v>705</v>
      </c>
      <c r="J231" s="39">
        <f t="shared" si="54"/>
        <v>897.8175</v>
      </c>
      <c r="K231" s="14">
        <f>'[1]BM 05'!M231</f>
        <v>0</v>
      </c>
      <c r="L231" s="14">
        <f>'[1]Memória 06'!E224</f>
        <v>0</v>
      </c>
      <c r="M231" s="14">
        <f t="shared" si="46"/>
        <v>0</v>
      </c>
      <c r="N231" s="14">
        <f t="shared" si="48"/>
        <v>0</v>
      </c>
      <c r="O231" s="14">
        <f t="shared" si="49"/>
        <v>0</v>
      </c>
      <c r="P231" s="23">
        <f t="shared" si="50"/>
        <v>0</v>
      </c>
      <c r="Q231" s="14">
        <f t="shared" si="51"/>
        <v>897.8175</v>
      </c>
    </row>
    <row r="232" spans="1:17" ht="45.75" customHeight="1">
      <c r="A232" s="17" t="s">
        <v>494</v>
      </c>
      <c r="B232" s="25" t="s">
        <v>495</v>
      </c>
      <c r="C232" s="17" t="s">
        <v>129</v>
      </c>
      <c r="D232" s="19">
        <v>5.82</v>
      </c>
      <c r="E232" s="27">
        <v>910.4</v>
      </c>
      <c r="F232" s="19">
        <f t="shared" si="47"/>
        <v>1159.3943999999999</v>
      </c>
      <c r="G232" s="42">
        <v>12385</v>
      </c>
      <c r="H232" s="18" t="s">
        <v>90</v>
      </c>
      <c r="I232" s="38">
        <f t="shared" si="53"/>
        <v>5298.5280000000002</v>
      </c>
      <c r="J232" s="39">
        <f t="shared" si="54"/>
        <v>6747.6754080000001</v>
      </c>
      <c r="K232" s="14">
        <f>'[1]BM 05'!M232</f>
        <v>0</v>
      </c>
      <c r="L232" s="14">
        <f>'[1]Memória 06'!E225</f>
        <v>0</v>
      </c>
      <c r="M232" s="14">
        <f t="shared" si="46"/>
        <v>0</v>
      </c>
      <c r="N232" s="14">
        <f t="shared" si="48"/>
        <v>0</v>
      </c>
      <c r="O232" s="14">
        <f t="shared" si="49"/>
        <v>0</v>
      </c>
      <c r="P232" s="23">
        <f t="shared" si="50"/>
        <v>0</v>
      </c>
      <c r="Q232" s="14">
        <f t="shared" si="51"/>
        <v>6747.6754080000001</v>
      </c>
    </row>
    <row r="233" spans="1:17" ht="34.35" customHeight="1">
      <c r="A233" s="34" t="s">
        <v>496</v>
      </c>
      <c r="B233" s="18" t="s">
        <v>497</v>
      </c>
      <c r="C233" s="34" t="s">
        <v>45</v>
      </c>
      <c r="D233" s="35">
        <v>2</v>
      </c>
      <c r="E233" s="35">
        <v>183.53</v>
      </c>
      <c r="F233" s="19">
        <f t="shared" si="47"/>
        <v>233.72545500000001</v>
      </c>
      <c r="G233" s="43">
        <v>100869</v>
      </c>
      <c r="H233" s="18" t="s">
        <v>85</v>
      </c>
      <c r="I233" s="38">
        <f t="shared" si="53"/>
        <v>367.06</v>
      </c>
      <c r="J233" s="39">
        <f t="shared" si="54"/>
        <v>467.45091000000002</v>
      </c>
      <c r="K233" s="14">
        <f>'[1]BM 05'!M233</f>
        <v>0</v>
      </c>
      <c r="L233" s="14">
        <f>'[1]Memória 06'!E226</f>
        <v>0</v>
      </c>
      <c r="M233" s="14">
        <f t="shared" si="46"/>
        <v>0</v>
      </c>
      <c r="N233" s="14">
        <f t="shared" si="48"/>
        <v>0</v>
      </c>
      <c r="O233" s="14">
        <f t="shared" si="49"/>
        <v>0</v>
      </c>
      <c r="P233" s="23">
        <f t="shared" si="50"/>
        <v>0</v>
      </c>
      <c r="Q233" s="14">
        <f t="shared" si="51"/>
        <v>467.45091000000002</v>
      </c>
    </row>
    <row r="234" spans="1:17" ht="34.35" customHeight="1">
      <c r="A234" s="34" t="s">
        <v>498</v>
      </c>
      <c r="B234" s="18" t="s">
        <v>499</v>
      </c>
      <c r="C234" s="34" t="s">
        <v>45</v>
      </c>
      <c r="D234" s="35">
        <v>1</v>
      </c>
      <c r="E234" s="35">
        <v>157.9</v>
      </c>
      <c r="F234" s="19">
        <f t="shared" si="47"/>
        <v>201.08565000000002</v>
      </c>
      <c r="G234" s="43">
        <v>100866</v>
      </c>
      <c r="H234" s="18" t="s">
        <v>85</v>
      </c>
      <c r="I234" s="38">
        <f t="shared" si="53"/>
        <v>157.9</v>
      </c>
      <c r="J234" s="39">
        <f t="shared" si="54"/>
        <v>201.08565000000002</v>
      </c>
      <c r="K234" s="14">
        <f>'[1]BM 05'!M234</f>
        <v>0</v>
      </c>
      <c r="L234" s="14">
        <f>'[1]Memória 06'!E227</f>
        <v>0</v>
      </c>
      <c r="M234" s="14">
        <f t="shared" si="46"/>
        <v>0</v>
      </c>
      <c r="N234" s="14">
        <f t="shared" si="48"/>
        <v>0</v>
      </c>
      <c r="O234" s="14">
        <f t="shared" si="49"/>
        <v>0</v>
      </c>
      <c r="P234" s="23">
        <f t="shared" si="50"/>
        <v>0</v>
      </c>
      <c r="Q234" s="14">
        <f t="shared" si="51"/>
        <v>201.08565000000002</v>
      </c>
    </row>
    <row r="235" spans="1:17" ht="34.35" customHeight="1">
      <c r="A235" s="34" t="s">
        <v>500</v>
      </c>
      <c r="B235" s="25" t="s">
        <v>501</v>
      </c>
      <c r="C235" s="34" t="s">
        <v>45</v>
      </c>
      <c r="D235" s="35">
        <v>2</v>
      </c>
      <c r="E235" s="35">
        <v>334.66</v>
      </c>
      <c r="F235" s="19">
        <f t="shared" si="47"/>
        <v>426.18951000000004</v>
      </c>
      <c r="G235" s="43">
        <v>100865</v>
      </c>
      <c r="H235" s="18" t="s">
        <v>85</v>
      </c>
      <c r="I235" s="38">
        <f t="shared" si="53"/>
        <v>669.32</v>
      </c>
      <c r="J235" s="39">
        <f t="shared" si="54"/>
        <v>852.37902000000008</v>
      </c>
      <c r="K235" s="14">
        <f>'[1]BM 05'!M235</f>
        <v>0</v>
      </c>
      <c r="L235" s="14">
        <f>'[1]Memória 06'!E228</f>
        <v>0</v>
      </c>
      <c r="M235" s="14">
        <f t="shared" si="46"/>
        <v>0</v>
      </c>
      <c r="N235" s="14">
        <f t="shared" si="48"/>
        <v>0</v>
      </c>
      <c r="O235" s="14">
        <f t="shared" si="49"/>
        <v>0</v>
      </c>
      <c r="P235" s="23">
        <f t="shared" si="50"/>
        <v>0</v>
      </c>
      <c r="Q235" s="14">
        <f t="shared" si="51"/>
        <v>852.37902000000008</v>
      </c>
    </row>
    <row r="236" spans="1:17" ht="25.5" customHeight="1">
      <c r="A236" s="17" t="s">
        <v>502</v>
      </c>
      <c r="B236" s="25" t="s">
        <v>503</v>
      </c>
      <c r="C236" s="17" t="s">
        <v>45</v>
      </c>
      <c r="D236" s="19">
        <v>2</v>
      </c>
      <c r="E236" s="27">
        <v>910.4</v>
      </c>
      <c r="F236" s="19">
        <f t="shared" si="47"/>
        <v>1159.3943999999999</v>
      </c>
      <c r="G236" s="42">
        <v>100874</v>
      </c>
      <c r="H236" s="25" t="s">
        <v>60</v>
      </c>
      <c r="I236" s="38">
        <f t="shared" si="53"/>
        <v>1820.8</v>
      </c>
      <c r="J236" s="39">
        <f t="shared" si="54"/>
        <v>2318.7887999999998</v>
      </c>
      <c r="K236" s="14">
        <f>'[1]BM 05'!M236</f>
        <v>0</v>
      </c>
      <c r="L236" s="14">
        <f>'[1]Memória 06'!E229</f>
        <v>0</v>
      </c>
      <c r="M236" s="14">
        <f t="shared" si="46"/>
        <v>0</v>
      </c>
      <c r="N236" s="14">
        <f t="shared" si="48"/>
        <v>0</v>
      </c>
      <c r="O236" s="14">
        <f t="shared" si="49"/>
        <v>0</v>
      </c>
      <c r="P236" s="23">
        <f t="shared" si="50"/>
        <v>0</v>
      </c>
      <c r="Q236" s="14">
        <f t="shared" si="51"/>
        <v>2318.7887999999998</v>
      </c>
    </row>
    <row r="237" spans="1:17" ht="14.25" customHeight="1">
      <c r="A237" s="28" t="s">
        <v>504</v>
      </c>
      <c r="B237" s="139" t="s">
        <v>505</v>
      </c>
      <c r="C237" s="140"/>
      <c r="D237" s="140"/>
      <c r="E237" s="140"/>
      <c r="F237" s="140"/>
      <c r="G237" s="141"/>
      <c r="H237" s="29"/>
      <c r="I237" s="53">
        <v>2734.78</v>
      </c>
      <c r="J237" s="54">
        <f>SUM(J238:J245)</f>
        <v>3482.7475566500002</v>
      </c>
      <c r="K237" s="14">
        <f>'[1]BM 05'!M237</f>
        <v>0</v>
      </c>
      <c r="L237" s="14">
        <f>'[1]Memória 06'!E230</f>
        <v>0</v>
      </c>
      <c r="M237" s="54"/>
      <c r="N237" s="31">
        <f t="shared" ref="N237:Q237" si="55">SUM(N238:N245)</f>
        <v>0</v>
      </c>
      <c r="O237" s="31">
        <f t="shared" si="55"/>
        <v>0</v>
      </c>
      <c r="P237" s="31">
        <f t="shared" si="55"/>
        <v>0</v>
      </c>
      <c r="Q237" s="31">
        <f t="shared" si="55"/>
        <v>3482.7475566500002</v>
      </c>
    </row>
    <row r="238" spans="1:17" ht="25.5" customHeight="1">
      <c r="A238" s="17" t="s">
        <v>506</v>
      </c>
      <c r="B238" s="25" t="s">
        <v>507</v>
      </c>
      <c r="C238" s="17" t="s">
        <v>31</v>
      </c>
      <c r="D238" s="19">
        <v>0.85</v>
      </c>
      <c r="E238" s="19">
        <v>133.34</v>
      </c>
      <c r="F238" s="19">
        <f t="shared" si="47"/>
        <v>169.80849000000001</v>
      </c>
      <c r="G238" s="42">
        <v>10160</v>
      </c>
      <c r="H238" s="20" t="s">
        <v>36</v>
      </c>
      <c r="I238" s="61">
        <f>D238*E238</f>
        <v>113.339</v>
      </c>
      <c r="J238" s="62">
        <f>F238*D238</f>
        <v>144.33721650000001</v>
      </c>
      <c r="K238" s="14">
        <f>'[1]BM 05'!M238</f>
        <v>0</v>
      </c>
      <c r="L238" s="14">
        <f>'[1]Memória 06'!E231</f>
        <v>0</v>
      </c>
      <c r="M238" s="14">
        <f t="shared" si="46"/>
        <v>0</v>
      </c>
      <c r="N238" s="14">
        <f t="shared" si="48"/>
        <v>0</v>
      </c>
      <c r="O238" s="14">
        <f t="shared" si="49"/>
        <v>0</v>
      </c>
      <c r="P238" s="23">
        <f t="shared" si="50"/>
        <v>0</v>
      </c>
      <c r="Q238" s="14">
        <f t="shared" si="51"/>
        <v>144.33721650000001</v>
      </c>
    </row>
    <row r="239" spans="1:17" ht="34.35" customHeight="1">
      <c r="A239" s="34" t="s">
        <v>508</v>
      </c>
      <c r="B239" s="18" t="s">
        <v>509</v>
      </c>
      <c r="C239" s="34" t="s">
        <v>31</v>
      </c>
      <c r="D239" s="35">
        <v>6.3</v>
      </c>
      <c r="E239" s="35">
        <v>67.89</v>
      </c>
      <c r="F239" s="19">
        <f t="shared" si="47"/>
        <v>86.457915</v>
      </c>
      <c r="G239" s="36">
        <v>3378</v>
      </c>
      <c r="H239" s="18" t="s">
        <v>90</v>
      </c>
      <c r="I239" s="61">
        <f t="shared" ref="I239:I245" si="56">D239*E239</f>
        <v>427.70699999999999</v>
      </c>
      <c r="J239" s="62">
        <f t="shared" ref="J239:J244" si="57">F239*D239</f>
        <v>544.6848645</v>
      </c>
      <c r="K239" s="14">
        <f>'[1]BM 05'!M239</f>
        <v>0</v>
      </c>
      <c r="L239" s="14">
        <f>'[1]Memória 06'!E232</f>
        <v>0</v>
      </c>
      <c r="M239" s="14">
        <f t="shared" si="46"/>
        <v>0</v>
      </c>
      <c r="N239" s="14">
        <f t="shared" si="48"/>
        <v>0</v>
      </c>
      <c r="O239" s="14">
        <f t="shared" si="49"/>
        <v>0</v>
      </c>
      <c r="P239" s="23">
        <f t="shared" si="50"/>
        <v>0</v>
      </c>
      <c r="Q239" s="14">
        <f t="shared" si="51"/>
        <v>544.6848645</v>
      </c>
    </row>
    <row r="240" spans="1:17" ht="35.25" customHeight="1">
      <c r="A240" s="57" t="s">
        <v>510</v>
      </c>
      <c r="B240" s="25" t="s">
        <v>511</v>
      </c>
      <c r="C240" s="34" t="s">
        <v>59</v>
      </c>
      <c r="D240" s="35">
        <v>0.32</v>
      </c>
      <c r="E240" s="35">
        <v>246.47</v>
      </c>
      <c r="F240" s="19">
        <f t="shared" si="47"/>
        <v>313.87954500000001</v>
      </c>
      <c r="G240" s="36">
        <v>94963</v>
      </c>
      <c r="H240" s="18" t="s">
        <v>85</v>
      </c>
      <c r="I240" s="61">
        <v>77.64</v>
      </c>
      <c r="J240" s="62">
        <v>98.87</v>
      </c>
      <c r="K240" s="14">
        <f>'[1]BM 05'!M240</f>
        <v>0</v>
      </c>
      <c r="L240" s="14">
        <f>'[1]Memória 06'!E233</f>
        <v>0</v>
      </c>
      <c r="M240" s="14">
        <f t="shared" si="46"/>
        <v>0</v>
      </c>
      <c r="N240" s="14">
        <f t="shared" si="48"/>
        <v>0</v>
      </c>
      <c r="O240" s="14">
        <f t="shared" si="49"/>
        <v>0</v>
      </c>
      <c r="P240" s="23">
        <f t="shared" si="50"/>
        <v>0</v>
      </c>
      <c r="Q240" s="14">
        <f t="shared" si="51"/>
        <v>98.87</v>
      </c>
    </row>
    <row r="241" spans="1:17" ht="25.5" customHeight="1">
      <c r="A241" s="58" t="s">
        <v>512</v>
      </c>
      <c r="B241" s="18" t="s">
        <v>513</v>
      </c>
      <c r="C241" s="17" t="s">
        <v>31</v>
      </c>
      <c r="D241" s="19">
        <v>3.15</v>
      </c>
      <c r="E241" s="19">
        <v>15.26</v>
      </c>
      <c r="F241" s="19">
        <f t="shared" si="47"/>
        <v>19.433610000000002</v>
      </c>
      <c r="G241" s="17" t="s">
        <v>514</v>
      </c>
      <c r="H241" s="20" t="s">
        <v>33</v>
      </c>
      <c r="I241" s="61">
        <f t="shared" si="56"/>
        <v>48.068999999999996</v>
      </c>
      <c r="J241" s="62">
        <f t="shared" si="57"/>
        <v>61.215871500000006</v>
      </c>
      <c r="K241" s="14">
        <f>'[1]BM 05'!M241</f>
        <v>0</v>
      </c>
      <c r="L241" s="14">
        <f>'[1]Memória 06'!E234</f>
        <v>0</v>
      </c>
      <c r="M241" s="14">
        <f t="shared" si="46"/>
        <v>0</v>
      </c>
      <c r="N241" s="14">
        <f t="shared" si="48"/>
        <v>0</v>
      </c>
      <c r="O241" s="14">
        <f t="shared" si="49"/>
        <v>0</v>
      </c>
      <c r="P241" s="23">
        <f t="shared" si="50"/>
        <v>0</v>
      </c>
      <c r="Q241" s="14">
        <f t="shared" si="51"/>
        <v>61.215871500000006</v>
      </c>
    </row>
    <row r="242" spans="1:17" ht="45.75" customHeight="1">
      <c r="A242" s="58" t="s">
        <v>515</v>
      </c>
      <c r="B242" s="25" t="s">
        <v>143</v>
      </c>
      <c r="C242" s="17" t="s">
        <v>31</v>
      </c>
      <c r="D242" s="19">
        <v>12.54</v>
      </c>
      <c r="E242" s="19">
        <v>3.66</v>
      </c>
      <c r="F242" s="19">
        <f t="shared" si="47"/>
        <v>4.6610100000000001</v>
      </c>
      <c r="G242" s="33">
        <v>87894</v>
      </c>
      <c r="H242" s="18" t="s">
        <v>85</v>
      </c>
      <c r="I242" s="61">
        <f t="shared" si="56"/>
        <v>45.8964</v>
      </c>
      <c r="J242" s="62">
        <f t="shared" si="57"/>
        <v>58.449065399999995</v>
      </c>
      <c r="K242" s="14">
        <f>'[1]BM 05'!M242</f>
        <v>0</v>
      </c>
      <c r="L242" s="14">
        <f>'[1]Memória 06'!E235</f>
        <v>0</v>
      </c>
      <c r="M242" s="14">
        <f t="shared" si="46"/>
        <v>0</v>
      </c>
      <c r="N242" s="14">
        <f t="shared" si="48"/>
        <v>0</v>
      </c>
      <c r="O242" s="14">
        <f t="shared" si="49"/>
        <v>0</v>
      </c>
      <c r="P242" s="23">
        <f t="shared" si="50"/>
        <v>0</v>
      </c>
      <c r="Q242" s="14">
        <f t="shared" si="51"/>
        <v>58.449065399999995</v>
      </c>
    </row>
    <row r="243" spans="1:17" ht="91.7" customHeight="1">
      <c r="A243" s="57" t="s">
        <v>516</v>
      </c>
      <c r="B243" s="25" t="s">
        <v>517</v>
      </c>
      <c r="C243" s="34" t="s">
        <v>31</v>
      </c>
      <c r="D243" s="35">
        <v>12.54</v>
      </c>
      <c r="E243" s="35">
        <v>16.36</v>
      </c>
      <c r="F243" s="19">
        <f t="shared" si="47"/>
        <v>20.83446</v>
      </c>
      <c r="G243" s="36">
        <v>87535</v>
      </c>
      <c r="H243" s="41" t="s">
        <v>85</v>
      </c>
      <c r="I243" s="61">
        <f t="shared" si="56"/>
        <v>205.15439999999998</v>
      </c>
      <c r="J243" s="62">
        <f t="shared" si="57"/>
        <v>261.2641284</v>
      </c>
      <c r="K243" s="14">
        <f>'[1]BM 05'!M243</f>
        <v>0</v>
      </c>
      <c r="L243" s="14">
        <f>'[1]Memória 06'!E236</f>
        <v>0</v>
      </c>
      <c r="M243" s="14">
        <f t="shared" si="46"/>
        <v>0</v>
      </c>
      <c r="N243" s="14">
        <f t="shared" si="48"/>
        <v>0</v>
      </c>
      <c r="O243" s="14">
        <f t="shared" si="49"/>
        <v>0</v>
      </c>
      <c r="P243" s="23">
        <f t="shared" si="50"/>
        <v>0</v>
      </c>
      <c r="Q243" s="14">
        <f t="shared" si="51"/>
        <v>261.2641284</v>
      </c>
    </row>
    <row r="244" spans="1:17" ht="57.2" customHeight="1">
      <c r="A244" s="57" t="s">
        <v>518</v>
      </c>
      <c r="B244" s="25" t="s">
        <v>519</v>
      </c>
      <c r="C244" s="34" t="s">
        <v>31</v>
      </c>
      <c r="D244" s="35">
        <v>1.79</v>
      </c>
      <c r="E244" s="35">
        <v>52.39</v>
      </c>
      <c r="F244" s="19">
        <f t="shared" si="47"/>
        <v>66.718665000000001</v>
      </c>
      <c r="G244" s="36">
        <v>87495</v>
      </c>
      <c r="H244" s="18" t="s">
        <v>85</v>
      </c>
      <c r="I244" s="61">
        <f t="shared" si="56"/>
        <v>93.778100000000009</v>
      </c>
      <c r="J244" s="62">
        <f t="shared" si="57"/>
        <v>119.42641035000001</v>
      </c>
      <c r="K244" s="14">
        <f>'[1]BM 05'!M244</f>
        <v>0</v>
      </c>
      <c r="L244" s="14">
        <f>'[1]Memória 06'!E237</f>
        <v>0</v>
      </c>
      <c r="M244" s="14">
        <f t="shared" si="46"/>
        <v>0</v>
      </c>
      <c r="N244" s="14">
        <f t="shared" si="48"/>
        <v>0</v>
      </c>
      <c r="O244" s="14">
        <f t="shared" si="49"/>
        <v>0</v>
      </c>
      <c r="P244" s="23">
        <f t="shared" si="50"/>
        <v>0</v>
      </c>
      <c r="Q244" s="14">
        <f t="shared" si="51"/>
        <v>119.42641035000001</v>
      </c>
    </row>
    <row r="245" spans="1:17" ht="35.1" customHeight="1">
      <c r="A245" s="57" t="s">
        <v>520</v>
      </c>
      <c r="B245" s="25" t="s">
        <v>521</v>
      </c>
      <c r="C245" s="34" t="s">
        <v>31</v>
      </c>
      <c r="D245" s="35">
        <v>19.77</v>
      </c>
      <c r="E245" s="35">
        <v>87.18</v>
      </c>
      <c r="F245" s="19">
        <f t="shared" si="47"/>
        <v>111.02373000000001</v>
      </c>
      <c r="G245" s="36">
        <v>87259</v>
      </c>
      <c r="H245" s="18" t="s">
        <v>85</v>
      </c>
      <c r="I245" s="61">
        <f t="shared" si="56"/>
        <v>1723.5486000000001</v>
      </c>
      <c r="J245" s="62">
        <v>2194.5</v>
      </c>
      <c r="K245" s="14">
        <f>'[1]BM 05'!M245</f>
        <v>0</v>
      </c>
      <c r="L245" s="14">
        <f>'[1]Memória 06'!E238</f>
        <v>0</v>
      </c>
      <c r="M245" s="14">
        <f t="shared" si="46"/>
        <v>0</v>
      </c>
      <c r="N245" s="14">
        <f t="shared" si="48"/>
        <v>0</v>
      </c>
      <c r="O245" s="14">
        <f t="shared" si="49"/>
        <v>0</v>
      </c>
      <c r="P245" s="23">
        <f t="shared" si="50"/>
        <v>0</v>
      </c>
      <c r="Q245" s="14">
        <f t="shared" si="51"/>
        <v>2194.5</v>
      </c>
    </row>
    <row r="246" spans="1:17" ht="12.75" customHeight="1">
      <c r="A246" s="63" t="s">
        <v>522</v>
      </c>
      <c r="B246" s="139" t="s">
        <v>523</v>
      </c>
      <c r="C246" s="140"/>
      <c r="D246" s="140"/>
      <c r="E246" s="140"/>
      <c r="F246" s="140"/>
      <c r="G246" s="141"/>
      <c r="H246" s="37"/>
      <c r="I246" s="30">
        <f>SUM(I247:I258)</f>
        <v>54432.684600000001</v>
      </c>
      <c r="J246" s="31">
        <f>SUM(J247:J258)</f>
        <v>69320.023838100009</v>
      </c>
      <c r="K246" s="14">
        <f>'[1]BM 05'!M246</f>
        <v>0</v>
      </c>
      <c r="L246" s="14">
        <f>'[1]Memória 06'!E239</f>
        <v>0</v>
      </c>
      <c r="M246" s="31"/>
      <c r="N246" s="31">
        <f t="shared" ref="N246:Q246" si="58">SUM(N247:N258)</f>
        <v>19465.86</v>
      </c>
      <c r="O246" s="31">
        <f t="shared" si="58"/>
        <v>0</v>
      </c>
      <c r="P246" s="31">
        <f t="shared" si="58"/>
        <v>19465.86</v>
      </c>
      <c r="Q246" s="31">
        <f t="shared" si="58"/>
        <v>49854.163838099994</v>
      </c>
    </row>
    <row r="247" spans="1:17" ht="57.2" customHeight="1">
      <c r="A247" s="57" t="s">
        <v>524</v>
      </c>
      <c r="B247" s="25" t="s">
        <v>525</v>
      </c>
      <c r="C247" s="34" t="s">
        <v>45</v>
      </c>
      <c r="D247" s="35">
        <v>3</v>
      </c>
      <c r="E247" s="35">
        <v>454.96</v>
      </c>
      <c r="F247" s="19">
        <f t="shared" si="47"/>
        <v>579.39156000000003</v>
      </c>
      <c r="G247" s="36">
        <v>91014</v>
      </c>
      <c r="H247" s="41" t="s">
        <v>85</v>
      </c>
      <c r="I247" s="38">
        <f>D247*E247</f>
        <v>1364.8799999999999</v>
      </c>
      <c r="J247" s="39">
        <f>D247*F247</f>
        <v>1738.1746800000001</v>
      </c>
      <c r="K247" s="14">
        <f>'[1]BM 05'!M247</f>
        <v>0</v>
      </c>
      <c r="L247" s="14">
        <f>'[1]Memória 06'!E240</f>
        <v>0</v>
      </c>
      <c r="M247" s="14">
        <f t="shared" si="46"/>
        <v>0</v>
      </c>
      <c r="N247" s="14">
        <f t="shared" si="48"/>
        <v>0</v>
      </c>
      <c r="O247" s="14">
        <f t="shared" si="49"/>
        <v>0</v>
      </c>
      <c r="P247" s="23">
        <f t="shared" si="50"/>
        <v>0</v>
      </c>
      <c r="Q247" s="14">
        <f t="shared" si="51"/>
        <v>1738.1746800000001</v>
      </c>
    </row>
    <row r="248" spans="1:17" ht="57.2" customHeight="1">
      <c r="A248" s="57" t="s">
        <v>526</v>
      </c>
      <c r="B248" s="18" t="s">
        <v>527</v>
      </c>
      <c r="C248" s="34" t="s">
        <v>45</v>
      </c>
      <c r="D248" s="35">
        <v>1</v>
      </c>
      <c r="E248" s="35">
        <v>487.1</v>
      </c>
      <c r="F248" s="19">
        <f t="shared" si="47"/>
        <v>620.32185000000004</v>
      </c>
      <c r="G248" s="36">
        <v>91015</v>
      </c>
      <c r="H248" s="18" t="s">
        <v>85</v>
      </c>
      <c r="I248" s="38">
        <f t="shared" ref="I248:I258" si="59">D248*E248</f>
        <v>487.1</v>
      </c>
      <c r="J248" s="39">
        <f t="shared" ref="J248:J258" si="60">D248*F248</f>
        <v>620.32185000000004</v>
      </c>
      <c r="K248" s="14">
        <f>'[1]BM 05'!M248</f>
        <v>0</v>
      </c>
      <c r="L248" s="14">
        <f>'[1]Memória 06'!E241</f>
        <v>0</v>
      </c>
      <c r="M248" s="14">
        <f t="shared" si="46"/>
        <v>0</v>
      </c>
      <c r="N248" s="14">
        <f t="shared" si="48"/>
        <v>0</v>
      </c>
      <c r="O248" s="14">
        <f t="shared" si="49"/>
        <v>0</v>
      </c>
      <c r="P248" s="23">
        <f t="shared" si="50"/>
        <v>0</v>
      </c>
      <c r="Q248" s="14">
        <f t="shared" si="51"/>
        <v>620.32185000000004</v>
      </c>
    </row>
    <row r="249" spans="1:17" ht="57.2" customHeight="1">
      <c r="A249" s="57" t="s">
        <v>528</v>
      </c>
      <c r="B249" s="25" t="s">
        <v>529</v>
      </c>
      <c r="C249" s="34" t="s">
        <v>45</v>
      </c>
      <c r="D249" s="35">
        <v>13</v>
      </c>
      <c r="E249" s="35">
        <v>511.96</v>
      </c>
      <c r="F249" s="19">
        <f t="shared" si="47"/>
        <v>651.98105999999996</v>
      </c>
      <c r="G249" s="36">
        <v>91016</v>
      </c>
      <c r="H249" s="18" t="s">
        <v>85</v>
      </c>
      <c r="I249" s="38">
        <f t="shared" si="59"/>
        <v>6655.48</v>
      </c>
      <c r="J249" s="39">
        <f t="shared" si="60"/>
        <v>8475.7537799999991</v>
      </c>
      <c r="K249" s="14">
        <f>'[1]BM 05'!M249</f>
        <v>0</v>
      </c>
      <c r="L249" s="14">
        <f>'[1]Memória 06'!E242</f>
        <v>0</v>
      </c>
      <c r="M249" s="14">
        <f t="shared" si="46"/>
        <v>0</v>
      </c>
      <c r="N249" s="14">
        <f t="shared" si="48"/>
        <v>0</v>
      </c>
      <c r="O249" s="14">
        <f t="shared" si="49"/>
        <v>0</v>
      </c>
      <c r="P249" s="23">
        <f t="shared" si="50"/>
        <v>0</v>
      </c>
      <c r="Q249" s="14">
        <f t="shared" si="51"/>
        <v>8475.7537799999991</v>
      </c>
    </row>
    <row r="250" spans="1:17" ht="35.25" customHeight="1">
      <c r="A250" s="34" t="s">
        <v>530</v>
      </c>
      <c r="B250" s="25" t="s">
        <v>531</v>
      </c>
      <c r="C250" s="34" t="s">
        <v>31</v>
      </c>
      <c r="D250" s="35">
        <v>11</v>
      </c>
      <c r="E250" s="35">
        <v>579.35</v>
      </c>
      <c r="F250" s="19">
        <f t="shared" si="47"/>
        <v>737.80222500000002</v>
      </c>
      <c r="G250" s="43">
        <v>100702</v>
      </c>
      <c r="H250" s="18" t="s">
        <v>85</v>
      </c>
      <c r="I250" s="38">
        <f t="shared" si="59"/>
        <v>6372.85</v>
      </c>
      <c r="J250" s="39">
        <f t="shared" si="60"/>
        <v>8115.8244750000003</v>
      </c>
      <c r="K250" s="14">
        <f>'[1]BM 05'!M250</f>
        <v>0</v>
      </c>
      <c r="L250" s="14">
        <f>'[1]Memória 06'!E243</f>
        <v>0</v>
      </c>
      <c r="M250" s="14">
        <f t="shared" si="46"/>
        <v>0</v>
      </c>
      <c r="N250" s="14">
        <f t="shared" si="48"/>
        <v>0</v>
      </c>
      <c r="O250" s="14">
        <f t="shared" si="49"/>
        <v>0</v>
      </c>
      <c r="P250" s="23">
        <f t="shared" si="50"/>
        <v>0</v>
      </c>
      <c r="Q250" s="14">
        <f t="shared" si="51"/>
        <v>8115.8244750000003</v>
      </c>
    </row>
    <row r="251" spans="1:17" ht="25.5" customHeight="1">
      <c r="A251" s="17" t="s">
        <v>532</v>
      </c>
      <c r="B251" s="25" t="s">
        <v>533</v>
      </c>
      <c r="C251" s="17" t="s">
        <v>31</v>
      </c>
      <c r="D251" s="19">
        <v>8.5</v>
      </c>
      <c r="E251" s="19">
        <v>600.20000000000005</v>
      </c>
      <c r="F251" s="19">
        <f t="shared" si="47"/>
        <v>764.35470000000009</v>
      </c>
      <c r="G251" s="33">
        <v>9072</v>
      </c>
      <c r="H251" s="20" t="s">
        <v>36</v>
      </c>
      <c r="I251" s="38">
        <f t="shared" si="59"/>
        <v>5101.7000000000007</v>
      </c>
      <c r="J251" s="39">
        <f t="shared" si="60"/>
        <v>6497.0149500000007</v>
      </c>
      <c r="K251" s="14">
        <f>'[1]BM 05'!M251</f>
        <v>0</v>
      </c>
      <c r="L251" s="14">
        <f>'[1]Memória 06'!E244</f>
        <v>0</v>
      </c>
      <c r="M251" s="14">
        <f t="shared" si="46"/>
        <v>0</v>
      </c>
      <c r="N251" s="14">
        <f t="shared" si="48"/>
        <v>0</v>
      </c>
      <c r="O251" s="14">
        <f t="shared" si="49"/>
        <v>0</v>
      </c>
      <c r="P251" s="23">
        <f t="shared" si="50"/>
        <v>0</v>
      </c>
      <c r="Q251" s="14">
        <f t="shared" si="51"/>
        <v>6497.0149500000007</v>
      </c>
    </row>
    <row r="252" spans="1:17" ht="34.35" customHeight="1">
      <c r="A252" s="34" t="s">
        <v>534</v>
      </c>
      <c r="B252" s="18" t="s">
        <v>535</v>
      </c>
      <c r="C252" s="34" t="s">
        <v>31</v>
      </c>
      <c r="D252" s="35">
        <v>7.95</v>
      </c>
      <c r="E252" s="59">
        <v>953.74</v>
      </c>
      <c r="F252" s="19">
        <f t="shared" si="47"/>
        <v>1214.58789</v>
      </c>
      <c r="G252" s="43">
        <v>91338</v>
      </c>
      <c r="H252" s="18" t="s">
        <v>85</v>
      </c>
      <c r="I252" s="38">
        <f t="shared" si="59"/>
        <v>7582.2330000000002</v>
      </c>
      <c r="J252" s="39">
        <f t="shared" si="60"/>
        <v>9655.9737255</v>
      </c>
      <c r="K252" s="14">
        <f>'[1]BM 05'!M252</f>
        <v>0</v>
      </c>
      <c r="L252" s="14">
        <f>'[1]Memória 06'!E245</f>
        <v>0</v>
      </c>
      <c r="M252" s="14">
        <f t="shared" si="46"/>
        <v>0</v>
      </c>
      <c r="N252" s="14">
        <f t="shared" si="48"/>
        <v>0</v>
      </c>
      <c r="O252" s="14">
        <f t="shared" si="49"/>
        <v>0</v>
      </c>
      <c r="P252" s="23">
        <f t="shared" si="50"/>
        <v>0</v>
      </c>
      <c r="Q252" s="14">
        <f t="shared" si="51"/>
        <v>9655.9737255</v>
      </c>
    </row>
    <row r="253" spans="1:17" ht="34.35" customHeight="1">
      <c r="A253" s="34" t="s">
        <v>536</v>
      </c>
      <c r="B253" s="25" t="s">
        <v>537</v>
      </c>
      <c r="C253" s="34" t="s">
        <v>31</v>
      </c>
      <c r="D253" s="35">
        <v>14.28</v>
      </c>
      <c r="E253" s="35">
        <v>690.92</v>
      </c>
      <c r="F253" s="19">
        <f t="shared" si="47"/>
        <v>879.88661999999999</v>
      </c>
      <c r="G253" s="43">
        <v>91341</v>
      </c>
      <c r="H253" s="18" t="s">
        <v>85</v>
      </c>
      <c r="I253" s="38">
        <f t="shared" si="59"/>
        <v>9866.3375999999989</v>
      </c>
      <c r="J253" s="39">
        <f t="shared" si="60"/>
        <v>12564.780933599999</v>
      </c>
      <c r="K253" s="14">
        <f>'[1]BM 05'!M253</f>
        <v>0</v>
      </c>
      <c r="L253" s="14">
        <f>'[1]Memória 06'!E246</f>
        <v>0</v>
      </c>
      <c r="M253" s="14">
        <f t="shared" si="46"/>
        <v>0</v>
      </c>
      <c r="N253" s="14">
        <f t="shared" si="48"/>
        <v>0</v>
      </c>
      <c r="O253" s="14">
        <f t="shared" si="49"/>
        <v>0</v>
      </c>
      <c r="P253" s="23">
        <f t="shared" si="50"/>
        <v>0</v>
      </c>
      <c r="Q253" s="14">
        <f t="shared" si="51"/>
        <v>12564.780933599999</v>
      </c>
    </row>
    <row r="254" spans="1:17" ht="45.75" customHeight="1">
      <c r="A254" s="17" t="s">
        <v>538</v>
      </c>
      <c r="B254" s="25" t="s">
        <v>539</v>
      </c>
      <c r="C254" s="17" t="s">
        <v>31</v>
      </c>
      <c r="D254" s="19">
        <v>34.1</v>
      </c>
      <c r="E254" s="19">
        <v>377.22</v>
      </c>
      <c r="F254" s="19">
        <f t="shared" si="47"/>
        <v>480.38967000000002</v>
      </c>
      <c r="G254" s="42">
        <v>94573</v>
      </c>
      <c r="H254" s="18" t="s">
        <v>85</v>
      </c>
      <c r="I254" s="38">
        <f t="shared" si="59"/>
        <v>12863.202000000001</v>
      </c>
      <c r="J254" s="39">
        <f t="shared" si="60"/>
        <v>16381.287747000002</v>
      </c>
      <c r="K254" s="14">
        <f>'[1]BM 05'!M254</f>
        <v>34.1</v>
      </c>
      <c r="L254" s="14">
        <f>'[1]Memória 06'!E247</f>
        <v>0</v>
      </c>
      <c r="M254" s="14">
        <f t="shared" si="46"/>
        <v>34.1</v>
      </c>
      <c r="N254" s="14">
        <f t="shared" si="48"/>
        <v>16381.29</v>
      </c>
      <c r="O254" s="14">
        <f t="shared" si="49"/>
        <v>0</v>
      </c>
      <c r="P254" s="23">
        <f t="shared" si="50"/>
        <v>16381.29</v>
      </c>
      <c r="Q254" s="14">
        <f t="shared" si="51"/>
        <v>-2.2529999987455085E-3</v>
      </c>
    </row>
    <row r="255" spans="1:17" ht="33.75" customHeight="1">
      <c r="A255" s="34" t="s">
        <v>540</v>
      </c>
      <c r="B255" s="25" t="s">
        <v>541</v>
      </c>
      <c r="C255" s="34" t="s">
        <v>31</v>
      </c>
      <c r="D255" s="35">
        <v>4.2</v>
      </c>
      <c r="E255" s="35">
        <v>512.21</v>
      </c>
      <c r="F255" s="19">
        <f t="shared" si="47"/>
        <v>652.29943500000002</v>
      </c>
      <c r="G255" s="43">
        <v>94569</v>
      </c>
      <c r="H255" s="18" t="s">
        <v>85</v>
      </c>
      <c r="I255" s="38">
        <f t="shared" si="59"/>
        <v>2151.2820000000002</v>
      </c>
      <c r="J255" s="39">
        <f t="shared" si="60"/>
        <v>2739.657627</v>
      </c>
      <c r="K255" s="14">
        <f>'[1]BM 05'!M255</f>
        <v>4.2</v>
      </c>
      <c r="L255" s="14">
        <f>'[1]Memória 06'!E248</f>
        <v>0</v>
      </c>
      <c r="M255" s="14">
        <f t="shared" si="46"/>
        <v>4.2</v>
      </c>
      <c r="N255" s="14">
        <f t="shared" si="48"/>
        <v>2739.66</v>
      </c>
      <c r="O255" s="14">
        <f t="shared" si="49"/>
        <v>0</v>
      </c>
      <c r="P255" s="23">
        <f t="shared" si="50"/>
        <v>2739.66</v>
      </c>
      <c r="Q255" s="14">
        <f t="shared" si="51"/>
        <v>-2.3729999998067797E-3</v>
      </c>
    </row>
    <row r="256" spans="1:17" ht="34.35" customHeight="1">
      <c r="A256" s="34" t="s">
        <v>542</v>
      </c>
      <c r="B256" s="25" t="s">
        <v>543</v>
      </c>
      <c r="C256" s="34" t="s">
        <v>31</v>
      </c>
      <c r="D256" s="35">
        <v>0.75</v>
      </c>
      <c r="E256" s="35">
        <v>361.12</v>
      </c>
      <c r="F256" s="19">
        <f t="shared" si="47"/>
        <v>459.88632000000001</v>
      </c>
      <c r="G256" s="43">
        <v>100674</v>
      </c>
      <c r="H256" s="18" t="s">
        <v>85</v>
      </c>
      <c r="I256" s="38">
        <f t="shared" si="59"/>
        <v>270.84000000000003</v>
      </c>
      <c r="J256" s="39">
        <f t="shared" si="60"/>
        <v>344.91473999999999</v>
      </c>
      <c r="K256" s="14">
        <f>'[1]BM 05'!M256</f>
        <v>0.75</v>
      </c>
      <c r="L256" s="14">
        <f>'[1]Memória 06'!E249</f>
        <v>0</v>
      </c>
      <c r="M256" s="14">
        <f t="shared" si="46"/>
        <v>0.75</v>
      </c>
      <c r="N256" s="14">
        <f t="shared" si="48"/>
        <v>344.91</v>
      </c>
      <c r="O256" s="14">
        <f t="shared" si="49"/>
        <v>0</v>
      </c>
      <c r="P256" s="23">
        <f t="shared" si="50"/>
        <v>344.91</v>
      </c>
      <c r="Q256" s="14">
        <f t="shared" si="51"/>
        <v>4.7399999999697684E-3</v>
      </c>
    </row>
    <row r="257" spans="1:19" ht="34.35" customHeight="1">
      <c r="A257" s="34" t="s">
        <v>544</v>
      </c>
      <c r="B257" s="25" t="s">
        <v>545</v>
      </c>
      <c r="C257" s="34" t="s">
        <v>45</v>
      </c>
      <c r="D257" s="35">
        <v>22</v>
      </c>
      <c r="E257" s="35">
        <v>52.47</v>
      </c>
      <c r="F257" s="19">
        <f t="shared" si="47"/>
        <v>66.820544999999996</v>
      </c>
      <c r="G257" s="43">
        <v>91304</v>
      </c>
      <c r="H257" s="18" t="s">
        <v>85</v>
      </c>
      <c r="I257" s="38">
        <f t="shared" si="59"/>
        <v>1154.3399999999999</v>
      </c>
      <c r="J257" s="39">
        <f t="shared" si="60"/>
        <v>1470.0519899999999</v>
      </c>
      <c r="K257" s="14">
        <f>'[1]BM 05'!M257</f>
        <v>0</v>
      </c>
      <c r="L257" s="14">
        <f>'[1]Memória 06'!E250</f>
        <v>0</v>
      </c>
      <c r="M257" s="14">
        <f t="shared" si="46"/>
        <v>0</v>
      </c>
      <c r="N257" s="14">
        <f t="shared" si="48"/>
        <v>0</v>
      </c>
      <c r="O257" s="14">
        <f t="shared" si="49"/>
        <v>0</v>
      </c>
      <c r="P257" s="23">
        <f t="shared" si="50"/>
        <v>0</v>
      </c>
      <c r="Q257" s="14">
        <f t="shared" si="51"/>
        <v>1470.0519899999999</v>
      </c>
    </row>
    <row r="258" spans="1:19" ht="25.5" customHeight="1">
      <c r="A258" s="17" t="s">
        <v>546</v>
      </c>
      <c r="B258" s="18" t="s">
        <v>547</v>
      </c>
      <c r="C258" s="17" t="s">
        <v>45</v>
      </c>
      <c r="D258" s="19">
        <v>12</v>
      </c>
      <c r="E258" s="19">
        <v>46.87</v>
      </c>
      <c r="F258" s="19">
        <f t="shared" si="47"/>
        <v>59.688944999999997</v>
      </c>
      <c r="G258" s="42">
        <v>100705</v>
      </c>
      <c r="H258" s="25" t="s">
        <v>60</v>
      </c>
      <c r="I258" s="38">
        <f t="shared" si="59"/>
        <v>562.43999999999994</v>
      </c>
      <c r="J258" s="39">
        <f t="shared" si="60"/>
        <v>716.26733999999999</v>
      </c>
      <c r="K258" s="14">
        <f>'[1]BM 05'!M258</f>
        <v>0</v>
      </c>
      <c r="L258" s="14">
        <f>'[1]Memória 06'!E251</f>
        <v>0</v>
      </c>
      <c r="M258" s="14">
        <f t="shared" si="46"/>
        <v>0</v>
      </c>
      <c r="N258" s="14">
        <f t="shared" si="48"/>
        <v>0</v>
      </c>
      <c r="O258" s="14">
        <f t="shared" si="49"/>
        <v>0</v>
      </c>
      <c r="P258" s="23">
        <f t="shared" si="50"/>
        <v>0</v>
      </c>
      <c r="Q258" s="14">
        <f t="shared" si="51"/>
        <v>716.26733999999999</v>
      </c>
    </row>
    <row r="259" spans="1:19" ht="12.75" customHeight="1">
      <c r="A259" s="28" t="s">
        <v>548</v>
      </c>
      <c r="B259" s="139" t="s">
        <v>549</v>
      </c>
      <c r="C259" s="140"/>
      <c r="D259" s="140"/>
      <c r="E259" s="140"/>
      <c r="F259" s="140"/>
      <c r="G259" s="141"/>
      <c r="H259" s="37"/>
      <c r="I259" s="30">
        <f>SUM(I260:I262)</f>
        <v>16872.0461</v>
      </c>
      <c r="J259" s="31">
        <f>SUM(J260:J262)</f>
        <v>21486.550708350002</v>
      </c>
      <c r="K259" s="14">
        <f>'[1]BM 05'!M259</f>
        <v>0</v>
      </c>
      <c r="L259" s="14">
        <f>'[1]Memória 06'!E252</f>
        <v>0</v>
      </c>
      <c r="M259" s="31"/>
      <c r="N259" s="31">
        <f t="shared" ref="N259:Q259" si="61">SUM(N260:N262)</f>
        <v>0</v>
      </c>
      <c r="O259" s="31">
        <f t="shared" si="61"/>
        <v>0</v>
      </c>
      <c r="P259" s="31">
        <f t="shared" si="61"/>
        <v>0</v>
      </c>
      <c r="Q259" s="31">
        <f t="shared" si="61"/>
        <v>21486.550708350002</v>
      </c>
    </row>
    <row r="260" spans="1:19" ht="34.35" customHeight="1">
      <c r="A260" s="34" t="s">
        <v>550</v>
      </c>
      <c r="B260" s="25" t="s">
        <v>551</v>
      </c>
      <c r="C260" s="34" t="s">
        <v>31</v>
      </c>
      <c r="D260" s="35">
        <v>15.73</v>
      </c>
      <c r="E260" s="35">
        <v>256</v>
      </c>
      <c r="F260" s="19">
        <f t="shared" si="47"/>
        <v>326.01600000000002</v>
      </c>
      <c r="G260" s="43">
        <v>12182</v>
      </c>
      <c r="H260" s="18" t="s">
        <v>90</v>
      </c>
      <c r="I260" s="38">
        <f>D260*E260</f>
        <v>4026.88</v>
      </c>
      <c r="J260" s="39">
        <f>D260*F260</f>
        <v>5128.2316800000008</v>
      </c>
      <c r="K260" s="14">
        <f>'[1]BM 05'!M260</f>
        <v>0</v>
      </c>
      <c r="L260" s="14">
        <f>'[1]Memória 06'!E253</f>
        <v>0</v>
      </c>
      <c r="M260" s="14">
        <f t="shared" si="46"/>
        <v>0</v>
      </c>
      <c r="N260" s="14">
        <f t="shared" si="48"/>
        <v>0</v>
      </c>
      <c r="O260" s="14">
        <f t="shared" si="49"/>
        <v>0</v>
      </c>
      <c r="P260" s="23">
        <f t="shared" si="50"/>
        <v>0</v>
      </c>
      <c r="Q260" s="14">
        <f t="shared" si="51"/>
        <v>5128.2316800000008</v>
      </c>
    </row>
    <row r="261" spans="1:19" ht="69" customHeight="1">
      <c r="A261" s="34" t="s">
        <v>552</v>
      </c>
      <c r="B261" s="18" t="s">
        <v>553</v>
      </c>
      <c r="C261" s="34" t="s">
        <v>45</v>
      </c>
      <c r="D261" s="35">
        <v>5</v>
      </c>
      <c r="E261" s="59">
        <v>1398.38</v>
      </c>
      <c r="F261" s="19">
        <f t="shared" si="47"/>
        <v>1780.8369300000002</v>
      </c>
      <c r="G261" s="43">
        <v>12449</v>
      </c>
      <c r="H261" s="41" t="s">
        <v>90</v>
      </c>
      <c r="I261" s="38">
        <f t="shared" ref="I261:I262" si="62">D261*E261</f>
        <v>6991.9000000000005</v>
      </c>
      <c r="J261" s="39">
        <f t="shared" ref="J261:J262" si="63">D261*F261</f>
        <v>8904.1846500000011</v>
      </c>
      <c r="K261" s="14">
        <f>'[1]BM 05'!M261</f>
        <v>0</v>
      </c>
      <c r="L261" s="14">
        <f>'[1]Memória 06'!E254</f>
        <v>0</v>
      </c>
      <c r="M261" s="14">
        <f t="shared" si="46"/>
        <v>0</v>
      </c>
      <c r="N261" s="14">
        <f t="shared" si="48"/>
        <v>0</v>
      </c>
      <c r="O261" s="14">
        <f t="shared" si="49"/>
        <v>0</v>
      </c>
      <c r="P261" s="23">
        <f t="shared" si="50"/>
        <v>0</v>
      </c>
      <c r="Q261" s="14">
        <f t="shared" si="51"/>
        <v>8904.1846500000011</v>
      </c>
    </row>
    <row r="262" spans="1:19" ht="25.5" customHeight="1">
      <c r="A262" s="17" t="s">
        <v>554</v>
      </c>
      <c r="B262" s="25" t="s">
        <v>555</v>
      </c>
      <c r="C262" s="17" t="s">
        <v>31</v>
      </c>
      <c r="D262" s="19">
        <v>58.41</v>
      </c>
      <c r="E262" s="19">
        <v>100.21</v>
      </c>
      <c r="F262" s="19">
        <f t="shared" si="47"/>
        <v>127.617435</v>
      </c>
      <c r="G262" s="42">
        <v>87262</v>
      </c>
      <c r="H262" s="25" t="s">
        <v>60</v>
      </c>
      <c r="I262" s="38">
        <f t="shared" si="62"/>
        <v>5853.2660999999989</v>
      </c>
      <c r="J262" s="39">
        <f t="shared" si="63"/>
        <v>7454.1343783499997</v>
      </c>
      <c r="K262" s="14">
        <f>'[1]BM 05'!M262</f>
        <v>0</v>
      </c>
      <c r="L262" s="14">
        <f>'[1]Memória 06'!E255</f>
        <v>0</v>
      </c>
      <c r="M262" s="14">
        <f t="shared" si="46"/>
        <v>0</v>
      </c>
      <c r="N262" s="14">
        <f t="shared" si="48"/>
        <v>0</v>
      </c>
      <c r="O262" s="14">
        <f t="shared" si="49"/>
        <v>0</v>
      </c>
      <c r="P262" s="23">
        <f t="shared" si="50"/>
        <v>0</v>
      </c>
      <c r="Q262" s="14">
        <f t="shared" si="51"/>
        <v>7454.1343783499997</v>
      </c>
    </row>
    <row r="263" spans="1:19" ht="14.25" customHeight="1">
      <c r="A263" s="28" t="s">
        <v>556</v>
      </c>
      <c r="B263" s="139" t="s">
        <v>557</v>
      </c>
      <c r="C263" s="140"/>
      <c r="D263" s="140"/>
      <c r="E263" s="140"/>
      <c r="F263" s="140"/>
      <c r="G263" s="141"/>
      <c r="H263" s="29"/>
      <c r="I263" s="53">
        <f>SUM(I264:I266)</f>
        <v>1450.5394000000001</v>
      </c>
      <c r="J263" s="54">
        <f>SUM(J264:J266)</f>
        <v>1847.2619259000003</v>
      </c>
      <c r="K263" s="14">
        <f>'[1]BM 05'!M263</f>
        <v>0</v>
      </c>
      <c r="L263" s="14">
        <f>'[1]Memória 06'!E256</f>
        <v>0</v>
      </c>
      <c r="M263" s="54"/>
      <c r="N263" s="31">
        <f t="shared" ref="N263:Q263" si="64">SUM(N264:N266)</f>
        <v>0</v>
      </c>
      <c r="O263" s="31">
        <f t="shared" si="64"/>
        <v>0</v>
      </c>
      <c r="P263" s="31">
        <f t="shared" si="64"/>
        <v>0</v>
      </c>
      <c r="Q263" s="31">
        <f t="shared" si="64"/>
        <v>1847.2619259000003</v>
      </c>
    </row>
    <row r="264" spans="1:19" ht="25.5" customHeight="1">
      <c r="A264" s="17" t="s">
        <v>558</v>
      </c>
      <c r="B264" s="25" t="s">
        <v>559</v>
      </c>
      <c r="C264" s="17" t="s">
        <v>45</v>
      </c>
      <c r="D264" s="19">
        <v>2</v>
      </c>
      <c r="E264" s="19">
        <v>95.62</v>
      </c>
      <c r="F264" s="19">
        <f t="shared" si="47"/>
        <v>121.77207000000001</v>
      </c>
      <c r="G264" s="42">
        <v>98510</v>
      </c>
      <c r="H264" s="25" t="s">
        <v>60</v>
      </c>
      <c r="I264" s="61">
        <f>D264*E264</f>
        <v>191.24</v>
      </c>
      <c r="J264" s="62">
        <f>F264*D264</f>
        <v>243.54414000000003</v>
      </c>
      <c r="K264" s="14">
        <f>'[1]BM 05'!M264</f>
        <v>0</v>
      </c>
      <c r="L264" s="14">
        <f>'[1]Memória 06'!E257</f>
        <v>0</v>
      </c>
      <c r="M264" s="14">
        <f t="shared" si="46"/>
        <v>0</v>
      </c>
      <c r="N264" s="14">
        <f t="shared" si="48"/>
        <v>0</v>
      </c>
      <c r="O264" s="14">
        <f t="shared" si="49"/>
        <v>0</v>
      </c>
      <c r="P264" s="23">
        <f t="shared" si="50"/>
        <v>0</v>
      </c>
      <c r="Q264" s="14">
        <f t="shared" si="51"/>
        <v>243.54414000000003</v>
      </c>
    </row>
    <row r="265" spans="1:19" ht="25.5" customHeight="1">
      <c r="A265" s="58" t="s">
        <v>560</v>
      </c>
      <c r="B265" s="18" t="s">
        <v>561</v>
      </c>
      <c r="C265" s="17" t="s">
        <v>45</v>
      </c>
      <c r="D265" s="19">
        <v>6</v>
      </c>
      <c r="E265" s="19">
        <v>72.739999999999995</v>
      </c>
      <c r="F265" s="19">
        <f t="shared" si="47"/>
        <v>92.634389999999996</v>
      </c>
      <c r="G265" s="33">
        <v>98509</v>
      </c>
      <c r="H265" s="25" t="s">
        <v>60</v>
      </c>
      <c r="I265" s="61">
        <f t="shared" ref="I265:I266" si="65">D265*E265</f>
        <v>436.43999999999994</v>
      </c>
      <c r="J265" s="62">
        <f t="shared" ref="J265:J266" si="66">F265*D265</f>
        <v>555.80633999999998</v>
      </c>
      <c r="K265" s="14">
        <f>'[1]BM 05'!M265</f>
        <v>0</v>
      </c>
      <c r="L265" s="14">
        <f>'[1]Memória 06'!E258</f>
        <v>0</v>
      </c>
      <c r="M265" s="14">
        <f t="shared" si="46"/>
        <v>0</v>
      </c>
      <c r="N265" s="14">
        <f t="shared" si="48"/>
        <v>0</v>
      </c>
      <c r="O265" s="14">
        <f t="shared" si="49"/>
        <v>0</v>
      </c>
      <c r="P265" s="23">
        <f t="shared" si="50"/>
        <v>0</v>
      </c>
      <c r="Q265" s="14">
        <f t="shared" si="51"/>
        <v>555.80633999999998</v>
      </c>
    </row>
    <row r="266" spans="1:19" ht="25.5" customHeight="1">
      <c r="A266" s="58" t="s">
        <v>562</v>
      </c>
      <c r="B266" s="18" t="s">
        <v>563</v>
      </c>
      <c r="C266" s="17" t="s">
        <v>31</v>
      </c>
      <c r="D266" s="19">
        <v>544.94000000000005</v>
      </c>
      <c r="E266" s="19">
        <v>1.51</v>
      </c>
      <c r="F266" s="19">
        <f t="shared" si="47"/>
        <v>1.9229850000000002</v>
      </c>
      <c r="G266" s="24">
        <v>2450</v>
      </c>
      <c r="H266" s="20" t="s">
        <v>36</v>
      </c>
      <c r="I266" s="61">
        <f t="shared" si="65"/>
        <v>822.85940000000005</v>
      </c>
      <c r="J266" s="62">
        <f t="shared" si="66"/>
        <v>1047.9114459000002</v>
      </c>
      <c r="K266" s="14">
        <f>'[1]BM 05'!M266</f>
        <v>0</v>
      </c>
      <c r="L266" s="14">
        <f>'[1]Memória 06'!E259</f>
        <v>0</v>
      </c>
      <c r="M266" s="14">
        <f t="shared" si="46"/>
        <v>0</v>
      </c>
      <c r="N266" s="14">
        <f t="shared" si="48"/>
        <v>0</v>
      </c>
      <c r="O266" s="14">
        <f t="shared" si="49"/>
        <v>0</v>
      </c>
      <c r="P266" s="23">
        <f t="shared" si="50"/>
        <v>0</v>
      </c>
      <c r="Q266" s="14">
        <f t="shared" si="51"/>
        <v>1047.9114459000002</v>
      </c>
    </row>
    <row r="267" spans="1:19" ht="12" customHeight="1">
      <c r="A267" s="29"/>
      <c r="B267" s="29"/>
      <c r="C267" s="29"/>
      <c r="D267" s="29"/>
      <c r="E267" s="29"/>
      <c r="F267" s="29"/>
      <c r="G267" s="29"/>
      <c r="H267" s="29"/>
      <c r="I267" s="51"/>
      <c r="J267" s="52"/>
      <c r="K267" s="14">
        <f>'[1]BM 05'!M267</f>
        <v>0</v>
      </c>
      <c r="L267" s="14">
        <f>'[1]Memória 06'!E260</f>
        <v>0</v>
      </c>
      <c r="M267" s="14">
        <f t="shared" si="46"/>
        <v>0</v>
      </c>
      <c r="N267" s="14">
        <f t="shared" si="48"/>
        <v>0</v>
      </c>
      <c r="O267" s="14">
        <f t="shared" si="49"/>
        <v>0</v>
      </c>
      <c r="P267" s="23">
        <f t="shared" si="50"/>
        <v>0</v>
      </c>
      <c r="Q267" s="14">
        <f t="shared" si="51"/>
        <v>0</v>
      </c>
    </row>
    <row r="268" spans="1:19" ht="12.75" customHeight="1">
      <c r="A268" s="152" t="s">
        <v>564</v>
      </c>
      <c r="B268" s="153"/>
      <c r="C268" s="153"/>
      <c r="D268" s="153"/>
      <c r="E268" s="153"/>
      <c r="F268" s="153"/>
      <c r="G268" s="153"/>
      <c r="H268" s="154"/>
      <c r="I268" s="64">
        <f>I263+I259+I246+I237+I218+I165+I95+I75+I70+I58+I50+I37+I20+I11</f>
        <v>583589.56099999999</v>
      </c>
      <c r="J268" s="65">
        <f>J263+J259+J246+J237+J218+J165+J95+J75+J70+J58+J37+J11+J20+J50</f>
        <v>743201.31116014998</v>
      </c>
      <c r="K268" s="14"/>
      <c r="L268" s="14"/>
      <c r="M268" s="14"/>
      <c r="N268" s="31">
        <f>N11+N20+N37+N50+N58+N70+N75+N95+N165+N218+N246+N259+N263</f>
        <v>399521.68999999994</v>
      </c>
      <c r="O268" s="31">
        <f>O11+O20+O37+O50+O58+O70+O75+O95+O165+O218+O246+O259+O263</f>
        <v>71415.77</v>
      </c>
      <c r="P268" s="31">
        <f>P11+P20+P37+P50+P58+P70+P75+P95+P165+P218+P246+P259+P263</f>
        <v>470937.47</v>
      </c>
      <c r="Q268" s="31">
        <f>Q11+Q20+Q37+Q50+Q58+Q70+Q75+Q95+Q165+Q218+Q246+Q259+Q263</f>
        <v>268781.09360349999</v>
      </c>
      <c r="S268" s="97">
        <f>P268/J268</f>
        <v>0.63366070932364005</v>
      </c>
    </row>
  </sheetData>
  <mergeCells count="42">
    <mergeCell ref="A1:Q4"/>
    <mergeCell ref="A5:E5"/>
    <mergeCell ref="F5:I5"/>
    <mergeCell ref="J5:J7"/>
    <mergeCell ref="K5:L6"/>
    <mergeCell ref="M5:N5"/>
    <mergeCell ref="O5:Q5"/>
    <mergeCell ref="A6:E6"/>
    <mergeCell ref="F6:I6"/>
    <mergeCell ref="M6:N6"/>
    <mergeCell ref="A9:A10"/>
    <mergeCell ref="B9:B10"/>
    <mergeCell ref="C9:C10"/>
    <mergeCell ref="D9:D10"/>
    <mergeCell ref="E9:E10"/>
    <mergeCell ref="O6:Q6"/>
    <mergeCell ref="A7:E7"/>
    <mergeCell ref="K7:L7"/>
    <mergeCell ref="M7:N7"/>
    <mergeCell ref="A8:Q8"/>
    <mergeCell ref="B58:G58"/>
    <mergeCell ref="F9:F10"/>
    <mergeCell ref="G9:G10"/>
    <mergeCell ref="H9:H10"/>
    <mergeCell ref="I9:I10"/>
    <mergeCell ref="N9:P9"/>
    <mergeCell ref="Q9:Q10"/>
    <mergeCell ref="B20:G20"/>
    <mergeCell ref="B37:G37"/>
    <mergeCell ref="B50:G50"/>
    <mergeCell ref="J9:J10"/>
    <mergeCell ref="K9:M9"/>
    <mergeCell ref="B246:G246"/>
    <mergeCell ref="B259:G259"/>
    <mergeCell ref="B263:G263"/>
    <mergeCell ref="A268:H268"/>
    <mergeCell ref="B70:G70"/>
    <mergeCell ref="B75:G75"/>
    <mergeCell ref="B95:G95"/>
    <mergeCell ref="B165:G165"/>
    <mergeCell ref="B218:G218"/>
    <mergeCell ref="B237:G237"/>
  </mergeCells>
  <pageMargins left="0.25" right="0.25" top="0.75" bottom="0.75" header="0.3" footer="0.3"/>
  <pageSetup paperSize="9" scale="51" orientation="landscape" horizontalDpi="360" verticalDpi="36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96B9E-08E9-44C8-8395-55A6A0A913A5}">
  <dimension ref="A1:H269"/>
  <sheetViews>
    <sheetView view="pageBreakPreview" topLeftCell="A53" zoomScale="90" zoomScaleNormal="80" zoomScaleSheetLayoutView="90" workbookViewId="0">
      <selection activeCell="D55" sqref="D55"/>
    </sheetView>
  </sheetViews>
  <sheetFormatPr defaultRowHeight="15"/>
  <cols>
    <col min="1" max="1" width="10.140625" style="94" customWidth="1"/>
    <col min="2" max="2" width="59.140625" style="95" customWidth="1"/>
    <col min="3" max="3" width="6.140625" style="94" customWidth="1"/>
    <col min="4" max="4" width="72.28515625" style="73" customWidth="1"/>
    <col min="5" max="5" width="13.42578125" style="67" customWidth="1"/>
    <col min="6" max="6" width="9.140625" style="1"/>
    <col min="7" max="7" width="13.140625" style="1" customWidth="1"/>
    <col min="8" max="16384" width="9.140625" style="1"/>
  </cols>
  <sheetData>
    <row r="1" spans="1:7" ht="12.75" customHeight="1">
      <c r="A1" s="157" t="s">
        <v>1216</v>
      </c>
      <c r="B1" s="158"/>
      <c r="C1" s="158"/>
      <c r="D1" s="158"/>
    </row>
    <row r="2" spans="1:7" ht="12" customHeight="1">
      <c r="A2" s="157"/>
      <c r="B2" s="158"/>
      <c r="C2" s="158"/>
      <c r="D2" s="158"/>
    </row>
    <row r="3" spans="1:7" ht="25.5" customHeight="1">
      <c r="A3" s="68" t="s">
        <v>566</v>
      </c>
      <c r="B3" s="68" t="s">
        <v>567</v>
      </c>
      <c r="C3" s="68" t="s">
        <v>568</v>
      </c>
      <c r="D3" s="69"/>
    </row>
    <row r="4" spans="1:7">
      <c r="A4" s="70" t="s">
        <v>569</v>
      </c>
      <c r="B4" s="71" t="s">
        <v>570</v>
      </c>
      <c r="C4" s="72"/>
      <c r="E4" s="74"/>
      <c r="G4" s="75"/>
    </row>
    <row r="5" spans="1:7" ht="14.25">
      <c r="A5" s="76" t="s">
        <v>571</v>
      </c>
      <c r="B5" s="77" t="s">
        <v>572</v>
      </c>
      <c r="C5" s="78" t="s">
        <v>573</v>
      </c>
      <c r="D5" s="69"/>
    </row>
    <row r="6" spans="1:7" ht="14.25">
      <c r="A6" s="76" t="s">
        <v>575</v>
      </c>
      <c r="B6" s="77" t="s">
        <v>576</v>
      </c>
      <c r="C6" s="76" t="s">
        <v>573</v>
      </c>
      <c r="D6" s="69"/>
    </row>
    <row r="7" spans="1:7" ht="28.5">
      <c r="A7" s="76" t="s">
        <v>578</v>
      </c>
      <c r="B7" s="79" t="s">
        <v>579</v>
      </c>
      <c r="C7" s="76" t="s">
        <v>573</v>
      </c>
      <c r="D7" s="69"/>
    </row>
    <row r="8" spans="1:7" ht="28.5">
      <c r="A8" s="76" t="s">
        <v>581</v>
      </c>
      <c r="B8" s="79" t="s">
        <v>582</v>
      </c>
      <c r="C8" s="76" t="s">
        <v>573</v>
      </c>
      <c r="D8" s="69"/>
    </row>
    <row r="9" spans="1:7" ht="28.5">
      <c r="A9" s="76" t="s">
        <v>584</v>
      </c>
      <c r="B9" s="79" t="s">
        <v>585</v>
      </c>
      <c r="C9" s="76" t="s">
        <v>586</v>
      </c>
      <c r="D9" s="69"/>
    </row>
    <row r="10" spans="1:7" ht="14.25">
      <c r="A10" s="76" t="s">
        <v>588</v>
      </c>
      <c r="B10" s="77" t="s">
        <v>589</v>
      </c>
      <c r="C10" s="76" t="s">
        <v>586</v>
      </c>
      <c r="D10" s="69" t="s">
        <v>594</v>
      </c>
      <c r="E10" s="67">
        <v>1</v>
      </c>
    </row>
    <row r="11" spans="1:7" ht="14.25">
      <c r="A11" s="76" t="s">
        <v>590</v>
      </c>
      <c r="B11" s="77" t="s">
        <v>591</v>
      </c>
      <c r="C11" s="76" t="s">
        <v>586</v>
      </c>
      <c r="D11" s="69" t="s">
        <v>594</v>
      </c>
      <c r="E11" s="67">
        <v>1</v>
      </c>
    </row>
    <row r="12" spans="1:7" ht="14.25">
      <c r="A12" s="76" t="s">
        <v>592</v>
      </c>
      <c r="B12" s="77" t="s">
        <v>593</v>
      </c>
      <c r="C12" s="76" t="s">
        <v>586</v>
      </c>
      <c r="D12" s="69"/>
    </row>
    <row r="13" spans="1:7" ht="14.25" customHeight="1">
      <c r="A13" s="80" t="s">
        <v>595</v>
      </c>
      <c r="B13" s="155" t="s">
        <v>596</v>
      </c>
      <c r="C13" s="156"/>
      <c r="D13" s="69"/>
      <c r="E13" s="81"/>
    </row>
    <row r="14" spans="1:7">
      <c r="A14" s="76" t="s">
        <v>597</v>
      </c>
      <c r="B14" s="82" t="s">
        <v>598</v>
      </c>
      <c r="C14" s="76" t="s">
        <v>599</v>
      </c>
      <c r="D14" s="69"/>
      <c r="E14" s="83"/>
    </row>
    <row r="15" spans="1:7" ht="14.25">
      <c r="A15" s="76" t="s">
        <v>601</v>
      </c>
      <c r="B15" s="79" t="s">
        <v>602</v>
      </c>
      <c r="C15" s="76" t="s">
        <v>599</v>
      </c>
      <c r="D15" s="69"/>
    </row>
    <row r="16" spans="1:7" ht="28.5">
      <c r="A16" s="76" t="s">
        <v>603</v>
      </c>
      <c r="B16" s="79" t="s">
        <v>604</v>
      </c>
      <c r="C16" s="76" t="s">
        <v>573</v>
      </c>
      <c r="D16" s="69"/>
      <c r="E16" s="84"/>
    </row>
    <row r="17" spans="1:5" ht="28.5">
      <c r="A17" s="76" t="s">
        <v>606</v>
      </c>
      <c r="B17" s="79" t="s">
        <v>607</v>
      </c>
      <c r="C17" s="76" t="s">
        <v>599</v>
      </c>
      <c r="D17" s="69"/>
      <c r="E17" s="84"/>
    </row>
    <row r="18" spans="1:5" ht="28.5">
      <c r="A18" s="76" t="s">
        <v>609</v>
      </c>
      <c r="B18" s="79" t="s">
        <v>610</v>
      </c>
      <c r="C18" s="76" t="s">
        <v>573</v>
      </c>
      <c r="D18" s="69"/>
      <c r="E18" s="84"/>
    </row>
    <row r="19" spans="1:5" ht="28.5">
      <c r="A19" s="76" t="s">
        <v>612</v>
      </c>
      <c r="B19" s="79" t="s">
        <v>613</v>
      </c>
      <c r="C19" s="76" t="s">
        <v>614</v>
      </c>
      <c r="D19" s="69"/>
      <c r="E19" s="84"/>
    </row>
    <row r="20" spans="1:5" ht="28.5">
      <c r="A20" s="76" t="s">
        <v>616</v>
      </c>
      <c r="B20" s="79" t="s">
        <v>617</v>
      </c>
      <c r="C20" s="76" t="s">
        <v>614</v>
      </c>
      <c r="D20" s="69"/>
    </row>
    <row r="21" spans="1:5" ht="28.5">
      <c r="A21" s="76" t="s">
        <v>619</v>
      </c>
      <c r="B21" s="79" t="s">
        <v>620</v>
      </c>
      <c r="C21" s="76" t="s">
        <v>614</v>
      </c>
      <c r="D21" s="69"/>
      <c r="E21" s="84"/>
    </row>
    <row r="22" spans="1:5" ht="28.5">
      <c r="A22" s="76" t="s">
        <v>622</v>
      </c>
      <c r="B22" s="79" t="s">
        <v>623</v>
      </c>
      <c r="C22" s="76" t="s">
        <v>614</v>
      </c>
      <c r="D22" s="69"/>
      <c r="E22" s="84"/>
    </row>
    <row r="23" spans="1:5" ht="28.5">
      <c r="A23" s="76" t="s">
        <v>625</v>
      </c>
      <c r="B23" s="79" t="s">
        <v>626</v>
      </c>
      <c r="C23" s="76" t="s">
        <v>614</v>
      </c>
      <c r="D23" s="69"/>
    </row>
    <row r="24" spans="1:5" ht="28.5">
      <c r="A24" s="76" t="s">
        <v>628</v>
      </c>
      <c r="B24" s="79" t="s">
        <v>629</v>
      </c>
      <c r="C24" s="76" t="s">
        <v>614</v>
      </c>
      <c r="D24" s="69"/>
    </row>
    <row r="25" spans="1:5" ht="34.35" customHeight="1">
      <c r="A25" s="85" t="s">
        <v>631</v>
      </c>
      <c r="B25" s="77" t="s">
        <v>632</v>
      </c>
      <c r="C25" s="85" t="s">
        <v>599</v>
      </c>
      <c r="D25" s="69"/>
      <c r="E25" s="84"/>
    </row>
    <row r="26" spans="1:5" ht="28.5">
      <c r="A26" s="76" t="s">
        <v>634</v>
      </c>
      <c r="B26" s="79" t="s">
        <v>635</v>
      </c>
      <c r="C26" s="76" t="s">
        <v>599</v>
      </c>
      <c r="D26" s="69"/>
      <c r="E26" s="84"/>
    </row>
    <row r="27" spans="1:5" ht="42.75">
      <c r="A27" s="85" t="s">
        <v>637</v>
      </c>
      <c r="B27" s="79" t="s">
        <v>638</v>
      </c>
      <c r="C27" s="85" t="s">
        <v>573</v>
      </c>
      <c r="D27" s="69"/>
    </row>
    <row r="28" spans="1:5" ht="28.5">
      <c r="A28" s="85" t="s">
        <v>640</v>
      </c>
      <c r="B28" s="79" t="s">
        <v>641</v>
      </c>
      <c r="C28" s="85" t="s">
        <v>573</v>
      </c>
      <c r="D28" s="69"/>
    </row>
    <row r="29" spans="1:5" ht="28.5">
      <c r="A29" s="76" t="s">
        <v>642</v>
      </c>
      <c r="B29" s="79" t="s">
        <v>643</v>
      </c>
      <c r="C29" s="76" t="s">
        <v>586</v>
      </c>
      <c r="D29" s="69"/>
    </row>
    <row r="30" spans="1:5" ht="12.75" customHeight="1">
      <c r="A30" s="80" t="s">
        <v>644</v>
      </c>
      <c r="B30" s="155" t="s">
        <v>645</v>
      </c>
      <c r="C30" s="156"/>
      <c r="D30" s="69"/>
    </row>
    <row r="31" spans="1:5" ht="42.75">
      <c r="A31" s="85" t="s">
        <v>646</v>
      </c>
      <c r="B31" s="79" t="s">
        <v>647</v>
      </c>
      <c r="C31" s="85" t="s">
        <v>614</v>
      </c>
      <c r="D31" s="69"/>
    </row>
    <row r="32" spans="1:5" ht="57">
      <c r="A32" s="76" t="s">
        <v>648</v>
      </c>
      <c r="B32" s="86" t="s">
        <v>649</v>
      </c>
      <c r="C32" s="76" t="s">
        <v>614</v>
      </c>
      <c r="D32" s="69"/>
    </row>
    <row r="33" spans="1:5" ht="57">
      <c r="A33" s="76" t="s">
        <v>650</v>
      </c>
      <c r="B33" s="86" t="s">
        <v>651</v>
      </c>
      <c r="C33" s="76" t="s">
        <v>614</v>
      </c>
      <c r="D33" s="69"/>
    </row>
    <row r="34" spans="1:5" ht="57">
      <c r="A34" s="76" t="s">
        <v>652</v>
      </c>
      <c r="B34" s="86" t="s">
        <v>653</v>
      </c>
      <c r="C34" s="76" t="s">
        <v>614</v>
      </c>
      <c r="D34" s="69"/>
    </row>
    <row r="35" spans="1:5" ht="57">
      <c r="A35" s="76" t="s">
        <v>654</v>
      </c>
      <c r="B35" s="86" t="s">
        <v>655</v>
      </c>
      <c r="C35" s="76" t="s">
        <v>614</v>
      </c>
      <c r="D35" s="69"/>
    </row>
    <row r="36" spans="1:5" ht="57">
      <c r="A36" s="85" t="s">
        <v>656</v>
      </c>
      <c r="B36" s="86" t="s">
        <v>657</v>
      </c>
      <c r="C36" s="85" t="s">
        <v>614</v>
      </c>
      <c r="D36" s="69"/>
    </row>
    <row r="37" spans="1:5" ht="57">
      <c r="A37" s="76" t="s">
        <v>658</v>
      </c>
      <c r="B37" s="86" t="s">
        <v>659</v>
      </c>
      <c r="C37" s="76" t="s">
        <v>614</v>
      </c>
      <c r="D37" s="69"/>
    </row>
    <row r="38" spans="1:5" ht="42.75">
      <c r="A38" s="85" t="s">
        <v>660</v>
      </c>
      <c r="B38" s="79" t="s">
        <v>661</v>
      </c>
      <c r="C38" s="85" t="s">
        <v>573</v>
      </c>
      <c r="D38" s="69"/>
    </row>
    <row r="39" spans="1:5" ht="28.5">
      <c r="A39" s="85" t="s">
        <v>662</v>
      </c>
      <c r="B39" s="77" t="s">
        <v>663</v>
      </c>
      <c r="C39" s="85" t="s">
        <v>599</v>
      </c>
      <c r="D39" s="69"/>
    </row>
    <row r="40" spans="1:5" ht="28.5">
      <c r="A40" s="76" t="s">
        <v>664</v>
      </c>
      <c r="B40" s="79" t="s">
        <v>665</v>
      </c>
      <c r="C40" s="76" t="s">
        <v>599</v>
      </c>
      <c r="D40" s="69"/>
    </row>
    <row r="41" spans="1:5" ht="45.75" customHeight="1">
      <c r="A41" s="76" t="s">
        <v>666</v>
      </c>
      <c r="B41" s="77" t="s">
        <v>667</v>
      </c>
      <c r="C41" s="76" t="s">
        <v>573</v>
      </c>
      <c r="D41" s="69"/>
    </row>
    <row r="42" spans="1:5" ht="28.5">
      <c r="A42" s="76" t="s">
        <v>668</v>
      </c>
      <c r="B42" s="79" t="s">
        <v>643</v>
      </c>
      <c r="C42" s="76" t="s">
        <v>586</v>
      </c>
      <c r="D42" s="69"/>
    </row>
    <row r="43" spans="1:5" ht="14.25" customHeight="1">
      <c r="A43" s="80" t="s">
        <v>669</v>
      </c>
      <c r="B43" s="155" t="s">
        <v>124</v>
      </c>
      <c r="C43" s="156"/>
      <c r="D43" s="69"/>
    </row>
    <row r="44" spans="1:5" ht="71.25">
      <c r="A44" s="85" t="s">
        <v>670</v>
      </c>
      <c r="B44" s="79" t="s">
        <v>671</v>
      </c>
      <c r="C44" s="85" t="s">
        <v>573</v>
      </c>
      <c r="D44" s="69" t="s">
        <v>1217</v>
      </c>
      <c r="E44" s="67">
        <f>(1+1+3.93+3.9)*1.77</f>
        <v>17.399100000000001</v>
      </c>
    </row>
    <row r="45" spans="1:5" ht="14.25">
      <c r="A45" s="76" t="s">
        <v>672</v>
      </c>
      <c r="B45" s="77" t="s">
        <v>673</v>
      </c>
      <c r="C45" s="76" t="s">
        <v>674</v>
      </c>
      <c r="D45" s="69" t="s">
        <v>1218</v>
      </c>
      <c r="E45" s="67">
        <f>21.9-15.97</f>
        <v>5.9299999999999979</v>
      </c>
    </row>
    <row r="46" spans="1:5" ht="14.25">
      <c r="A46" s="76" t="s">
        <v>675</v>
      </c>
      <c r="B46" s="77" t="s">
        <v>676</v>
      </c>
      <c r="C46" s="76" t="s">
        <v>674</v>
      </c>
      <c r="D46" s="69"/>
    </row>
    <row r="47" spans="1:5" ht="14.25">
      <c r="A47" s="76" t="s">
        <v>677</v>
      </c>
      <c r="B47" s="77" t="s">
        <v>678</v>
      </c>
      <c r="C47" s="76" t="s">
        <v>674</v>
      </c>
      <c r="D47" s="69" t="str">
        <f>D45</f>
        <v>Demais vergas projetadas</v>
      </c>
      <c r="E47" s="67">
        <f>12.9-5.7</f>
        <v>7.2</v>
      </c>
    </row>
    <row r="48" spans="1:5" ht="14.25">
      <c r="A48" s="76" t="s">
        <v>679</v>
      </c>
      <c r="B48" s="79" t="s">
        <v>680</v>
      </c>
      <c r="C48" s="76" t="s">
        <v>674</v>
      </c>
      <c r="D48" s="69"/>
    </row>
    <row r="49" spans="1:5" ht="28.5">
      <c r="A49" s="76" t="s">
        <v>681</v>
      </c>
      <c r="B49" s="79" t="s">
        <v>682</v>
      </c>
      <c r="C49" s="76" t="s">
        <v>674</v>
      </c>
      <c r="D49" s="69" t="s">
        <v>1219</v>
      </c>
      <c r="E49" s="1">
        <v>12.9</v>
      </c>
    </row>
    <row r="50" spans="1:5" ht="28.5">
      <c r="A50" s="76" t="s">
        <v>683</v>
      </c>
      <c r="B50" s="79" t="s">
        <v>684</v>
      </c>
      <c r="C50" s="76" t="s">
        <v>674</v>
      </c>
      <c r="D50" s="69" t="s">
        <v>1220</v>
      </c>
      <c r="E50" s="67">
        <v>34.6</v>
      </c>
    </row>
    <row r="51" spans="1:5" ht="14.25" customHeight="1">
      <c r="A51" s="80" t="s">
        <v>685</v>
      </c>
      <c r="B51" s="155" t="s">
        <v>686</v>
      </c>
      <c r="C51" s="156"/>
      <c r="D51" s="69"/>
    </row>
    <row r="52" spans="1:5" ht="57">
      <c r="A52" s="76" t="s">
        <v>687</v>
      </c>
      <c r="B52" s="86" t="s">
        <v>688</v>
      </c>
      <c r="C52" s="76" t="s">
        <v>573</v>
      </c>
      <c r="D52" s="69" t="s">
        <v>1221</v>
      </c>
      <c r="E52" s="67">
        <f>17.4*2+56.64*2</f>
        <v>148.07999999999998</v>
      </c>
    </row>
    <row r="53" spans="1:5" ht="28.5">
      <c r="A53" s="76" t="s">
        <v>689</v>
      </c>
      <c r="B53" s="79" t="s">
        <v>690</v>
      </c>
      <c r="C53" s="76" t="s">
        <v>573</v>
      </c>
      <c r="D53" s="69" t="s">
        <v>1222</v>
      </c>
      <c r="E53" s="67">
        <f>E52</f>
        <v>148.07999999999998</v>
      </c>
    </row>
    <row r="54" spans="1:5" ht="57">
      <c r="A54" s="85" t="s">
        <v>691</v>
      </c>
      <c r="B54" s="79" t="s">
        <v>692</v>
      </c>
      <c r="C54" s="85" t="s">
        <v>573</v>
      </c>
      <c r="D54" s="69"/>
    </row>
    <row r="55" spans="1:5" ht="32.25" customHeight="1">
      <c r="A55" s="76" t="s">
        <v>693</v>
      </c>
      <c r="B55" s="79" t="s">
        <v>694</v>
      </c>
      <c r="C55" s="76" t="s">
        <v>573</v>
      </c>
      <c r="D55" s="69" t="s">
        <v>1223</v>
      </c>
      <c r="E55" s="67">
        <v>1664.23</v>
      </c>
    </row>
    <row r="56" spans="1:5" ht="28.5">
      <c r="A56" s="85" t="s">
        <v>695</v>
      </c>
      <c r="B56" s="79" t="s">
        <v>696</v>
      </c>
      <c r="C56" s="85" t="s">
        <v>573</v>
      </c>
      <c r="D56" s="69"/>
    </row>
    <row r="57" spans="1:5" ht="28.5">
      <c r="A57" s="76" t="s">
        <v>697</v>
      </c>
      <c r="B57" s="79" t="s">
        <v>698</v>
      </c>
      <c r="C57" s="76" t="s">
        <v>573</v>
      </c>
      <c r="D57" s="69" t="s">
        <v>1224</v>
      </c>
      <c r="E57" s="67">
        <f>936.15/2</f>
        <v>468.07499999999999</v>
      </c>
    </row>
    <row r="58" spans="1:5" ht="14.25">
      <c r="A58" s="76" t="s">
        <v>699</v>
      </c>
      <c r="B58" s="79" t="s">
        <v>700</v>
      </c>
      <c r="C58" s="76" t="s">
        <v>573</v>
      </c>
      <c r="D58" s="69"/>
    </row>
    <row r="59" spans="1:5" ht="42.75">
      <c r="A59" s="85" t="s">
        <v>701</v>
      </c>
      <c r="B59" s="79" t="s">
        <v>702</v>
      </c>
      <c r="C59" s="85" t="s">
        <v>573</v>
      </c>
      <c r="D59" s="69"/>
    </row>
    <row r="60" spans="1:5" ht="28.5">
      <c r="A60" s="76" t="s">
        <v>703</v>
      </c>
      <c r="B60" s="79" t="s">
        <v>704</v>
      </c>
      <c r="C60" s="76" t="s">
        <v>573</v>
      </c>
      <c r="D60" s="69"/>
    </row>
    <row r="61" spans="1:5" ht="28.5">
      <c r="A61" s="76" t="s">
        <v>705</v>
      </c>
      <c r="B61" s="79" t="s">
        <v>706</v>
      </c>
      <c r="C61" s="76" t="s">
        <v>573</v>
      </c>
      <c r="D61" s="69"/>
    </row>
    <row r="62" spans="1:5" ht="28.5">
      <c r="A62" s="76" t="s">
        <v>707</v>
      </c>
      <c r="B62" s="79" t="s">
        <v>708</v>
      </c>
      <c r="C62" s="76" t="s">
        <v>573</v>
      </c>
      <c r="D62" s="69"/>
    </row>
    <row r="63" spans="1:5" ht="12.75" customHeight="1">
      <c r="A63" s="80" t="s">
        <v>709</v>
      </c>
      <c r="B63" s="155" t="s">
        <v>165</v>
      </c>
      <c r="C63" s="156"/>
      <c r="D63" s="69"/>
    </row>
    <row r="64" spans="1:5" ht="42.75">
      <c r="A64" s="85" t="s">
        <v>710</v>
      </c>
      <c r="B64" s="79" t="s">
        <v>711</v>
      </c>
      <c r="C64" s="85" t="s">
        <v>573</v>
      </c>
      <c r="D64" s="69"/>
    </row>
    <row r="65" spans="1:5" ht="57">
      <c r="A65" s="76" t="s">
        <v>712</v>
      </c>
      <c r="B65" s="79" t="s">
        <v>713</v>
      </c>
      <c r="C65" s="76" t="s">
        <v>573</v>
      </c>
      <c r="D65" s="69"/>
    </row>
    <row r="66" spans="1:5" ht="28.5">
      <c r="A66" s="85" t="s">
        <v>714</v>
      </c>
      <c r="B66" s="79" t="s">
        <v>715</v>
      </c>
      <c r="C66" s="85" t="s">
        <v>674</v>
      </c>
      <c r="D66" s="69" t="s">
        <v>1225</v>
      </c>
      <c r="E66" s="67">
        <v>73.319999999999993</v>
      </c>
    </row>
    <row r="67" spans="1:5" ht="42.75">
      <c r="A67" s="85" t="s">
        <v>716</v>
      </c>
      <c r="B67" s="79" t="s">
        <v>717</v>
      </c>
      <c r="C67" s="85" t="s">
        <v>674</v>
      </c>
      <c r="D67" s="69"/>
    </row>
    <row r="68" spans="1:5" ht="12.75" customHeight="1">
      <c r="A68" s="80" t="s">
        <v>718</v>
      </c>
      <c r="B68" s="155" t="s">
        <v>719</v>
      </c>
      <c r="C68" s="156"/>
      <c r="D68" s="69"/>
    </row>
    <row r="69" spans="1:5" ht="12.75" customHeight="1">
      <c r="A69" s="76" t="s">
        <v>720</v>
      </c>
      <c r="B69" s="87" t="s">
        <v>721</v>
      </c>
      <c r="C69" s="88"/>
      <c r="D69" s="69"/>
    </row>
    <row r="70" spans="1:5" ht="28.5">
      <c r="A70" s="85" t="s">
        <v>722</v>
      </c>
      <c r="B70" s="77" t="s">
        <v>723</v>
      </c>
      <c r="C70" s="85" t="s">
        <v>573</v>
      </c>
      <c r="D70" s="69" t="s">
        <v>1226</v>
      </c>
      <c r="E70" s="67">
        <f>177.46/2</f>
        <v>88.73</v>
      </c>
    </row>
    <row r="71" spans="1:5" ht="14.25">
      <c r="A71" s="76" t="s">
        <v>724</v>
      </c>
      <c r="B71" s="77" t="s">
        <v>725</v>
      </c>
      <c r="C71" s="76" t="s">
        <v>573</v>
      </c>
      <c r="D71" s="69"/>
    </row>
    <row r="72" spans="1:5" ht="42.75">
      <c r="A72" s="85" t="s">
        <v>726</v>
      </c>
      <c r="B72" s="86" t="s">
        <v>727</v>
      </c>
      <c r="C72" s="85" t="s">
        <v>573</v>
      </c>
      <c r="D72" s="69" t="s">
        <v>1227</v>
      </c>
      <c r="E72" s="67">
        <v>24.22</v>
      </c>
    </row>
    <row r="73" spans="1:5" ht="28.5">
      <c r="A73" s="76" t="s">
        <v>728</v>
      </c>
      <c r="B73" s="79" t="s">
        <v>729</v>
      </c>
      <c r="C73" s="76" t="s">
        <v>573</v>
      </c>
      <c r="D73" s="69" t="str">
        <f>D72</f>
        <v>Oratório (pelo projeto) = 24,22 m²</v>
      </c>
      <c r="E73" s="67">
        <f>E72</f>
        <v>24.22</v>
      </c>
    </row>
    <row r="74" spans="1:5" ht="42.75">
      <c r="A74" s="76" t="s">
        <v>730</v>
      </c>
      <c r="B74" s="77" t="s">
        <v>731</v>
      </c>
      <c r="C74" s="76" t="s">
        <v>573</v>
      </c>
      <c r="D74" s="69" t="str">
        <f>D73</f>
        <v>Oratório (pelo projeto) = 24,22 m²</v>
      </c>
      <c r="E74" s="67">
        <f>E73</f>
        <v>24.22</v>
      </c>
    </row>
    <row r="75" spans="1:5" ht="57">
      <c r="A75" s="76" t="s">
        <v>732</v>
      </c>
      <c r="B75" s="86" t="s">
        <v>733</v>
      </c>
      <c r="C75" s="76" t="s">
        <v>573</v>
      </c>
      <c r="D75" s="69"/>
    </row>
    <row r="76" spans="1:5" ht="14.25">
      <c r="A76" s="76" t="s">
        <v>734</v>
      </c>
      <c r="B76" s="77" t="s">
        <v>735</v>
      </c>
      <c r="C76" s="76" t="s">
        <v>599</v>
      </c>
      <c r="D76" s="69"/>
    </row>
    <row r="77" spans="1:5" ht="42.75">
      <c r="A77" s="85" t="s">
        <v>736</v>
      </c>
      <c r="B77" s="86" t="s">
        <v>737</v>
      </c>
      <c r="C77" s="85" t="s">
        <v>573</v>
      </c>
      <c r="D77" s="69"/>
    </row>
    <row r="78" spans="1:5" ht="14.25">
      <c r="A78" s="76" t="s">
        <v>738</v>
      </c>
      <c r="B78" s="77" t="s">
        <v>739</v>
      </c>
      <c r="C78" s="76" t="s">
        <v>599</v>
      </c>
      <c r="D78" s="69"/>
    </row>
    <row r="79" spans="1:5" ht="28.5">
      <c r="A79" s="76" t="s">
        <v>1228</v>
      </c>
      <c r="B79" s="86" t="s">
        <v>741</v>
      </c>
      <c r="C79" s="76" t="s">
        <v>573</v>
      </c>
      <c r="D79" s="69"/>
    </row>
    <row r="80" spans="1:5" ht="12.75" customHeight="1">
      <c r="A80" s="80" t="s">
        <v>742</v>
      </c>
      <c r="B80" s="87" t="s">
        <v>743</v>
      </c>
      <c r="C80" s="89"/>
      <c r="D80" s="69"/>
    </row>
    <row r="81" spans="1:5" ht="28.5">
      <c r="A81" s="76" t="s">
        <v>744</v>
      </c>
      <c r="B81" s="79" t="s">
        <v>745</v>
      </c>
      <c r="C81" s="76" t="s">
        <v>599</v>
      </c>
      <c r="D81" s="69"/>
    </row>
    <row r="82" spans="1:5" ht="28.5">
      <c r="A82" s="76" t="s">
        <v>746</v>
      </c>
      <c r="B82" s="79" t="s">
        <v>747</v>
      </c>
      <c r="C82" s="76" t="s">
        <v>573</v>
      </c>
      <c r="D82" s="69"/>
    </row>
    <row r="83" spans="1:5" ht="42.75">
      <c r="A83" s="85" t="s">
        <v>748</v>
      </c>
      <c r="B83" s="79" t="s">
        <v>749</v>
      </c>
      <c r="C83" s="85" t="s">
        <v>573</v>
      </c>
      <c r="D83" s="69"/>
    </row>
    <row r="84" spans="1:5" ht="42.75">
      <c r="A84" s="85" t="s">
        <v>750</v>
      </c>
      <c r="B84" s="77" t="s">
        <v>751</v>
      </c>
      <c r="C84" s="85" t="s">
        <v>573</v>
      </c>
      <c r="D84" s="69" t="s">
        <v>1229</v>
      </c>
      <c r="E84" s="67">
        <v>255.61999999999998</v>
      </c>
    </row>
    <row r="85" spans="1:5" ht="42.75">
      <c r="A85" s="76" t="s">
        <v>752</v>
      </c>
      <c r="B85" s="77" t="s">
        <v>753</v>
      </c>
      <c r="C85" s="76" t="s">
        <v>573</v>
      </c>
      <c r="D85" s="69"/>
    </row>
    <row r="86" spans="1:5" ht="28.5">
      <c r="A86" s="76" t="s">
        <v>754</v>
      </c>
      <c r="B86" s="79" t="s">
        <v>755</v>
      </c>
      <c r="C86" s="76" t="s">
        <v>674</v>
      </c>
      <c r="D86" s="69"/>
    </row>
    <row r="87" spans="1:5" ht="12" customHeight="1">
      <c r="A87" s="89"/>
      <c r="B87" s="89"/>
      <c r="C87" s="89"/>
      <c r="D87" s="69"/>
    </row>
    <row r="88" spans="1:5" ht="12.75" customHeight="1">
      <c r="A88" s="80" t="s">
        <v>756</v>
      </c>
      <c r="B88" s="155" t="s">
        <v>757</v>
      </c>
      <c r="C88" s="156"/>
      <c r="D88" s="69"/>
    </row>
    <row r="89" spans="1:5" ht="42.75">
      <c r="A89" s="85" t="s">
        <v>758</v>
      </c>
      <c r="B89" s="77" t="s">
        <v>759</v>
      </c>
      <c r="C89" s="85" t="s">
        <v>586</v>
      </c>
      <c r="D89" s="69"/>
    </row>
    <row r="90" spans="1:5" ht="28.5">
      <c r="A90" s="76" t="s">
        <v>760</v>
      </c>
      <c r="B90" s="86" t="s">
        <v>761</v>
      </c>
      <c r="C90" s="76" t="s">
        <v>586</v>
      </c>
      <c r="D90" s="69"/>
    </row>
    <row r="91" spans="1:5" ht="28.5">
      <c r="A91" s="85" t="s">
        <v>762</v>
      </c>
      <c r="B91" s="79" t="s">
        <v>763</v>
      </c>
      <c r="C91" s="85" t="s">
        <v>586</v>
      </c>
      <c r="D91" s="69"/>
    </row>
    <row r="92" spans="1:5" ht="42.75">
      <c r="A92" s="85" t="s">
        <v>764</v>
      </c>
      <c r="B92" s="79" t="s">
        <v>765</v>
      </c>
      <c r="C92" s="85" t="s">
        <v>586</v>
      </c>
      <c r="D92" s="69"/>
    </row>
    <row r="93" spans="1:5" ht="42.75">
      <c r="A93" s="85" t="s">
        <v>766</v>
      </c>
      <c r="B93" s="79" t="s">
        <v>767</v>
      </c>
      <c r="C93" s="85" t="s">
        <v>586</v>
      </c>
      <c r="D93" s="69"/>
    </row>
    <row r="94" spans="1:5" ht="42.75">
      <c r="A94" s="85" t="s">
        <v>768</v>
      </c>
      <c r="B94" s="79" t="s">
        <v>769</v>
      </c>
      <c r="C94" s="85" t="s">
        <v>586</v>
      </c>
      <c r="D94" s="69"/>
    </row>
    <row r="95" spans="1:5" ht="42.75">
      <c r="A95" s="85" t="s">
        <v>770</v>
      </c>
      <c r="B95" s="79" t="s">
        <v>771</v>
      </c>
      <c r="C95" s="85" t="s">
        <v>586</v>
      </c>
      <c r="D95" s="69"/>
    </row>
    <row r="96" spans="1:5" ht="42.75">
      <c r="A96" s="85" t="s">
        <v>772</v>
      </c>
      <c r="B96" s="79" t="s">
        <v>773</v>
      </c>
      <c r="C96" s="85" t="s">
        <v>586</v>
      </c>
      <c r="D96" s="69"/>
    </row>
    <row r="97" spans="1:4" ht="42.75">
      <c r="A97" s="85" t="s">
        <v>774</v>
      </c>
      <c r="B97" s="79" t="s">
        <v>775</v>
      </c>
      <c r="C97" s="85" t="s">
        <v>586</v>
      </c>
      <c r="D97" s="69"/>
    </row>
    <row r="98" spans="1:4" ht="42.75">
      <c r="A98" s="85" t="s">
        <v>776</v>
      </c>
      <c r="B98" s="79" t="s">
        <v>777</v>
      </c>
      <c r="C98" s="85" t="s">
        <v>586</v>
      </c>
      <c r="D98" s="69"/>
    </row>
    <row r="99" spans="1:4" ht="42.75">
      <c r="A99" s="90" t="s">
        <v>778</v>
      </c>
      <c r="B99" s="79" t="s">
        <v>779</v>
      </c>
      <c r="C99" s="85" t="s">
        <v>586</v>
      </c>
      <c r="D99" s="69"/>
    </row>
    <row r="100" spans="1:4" ht="42.75">
      <c r="A100" s="90" t="s">
        <v>780</v>
      </c>
      <c r="B100" s="79" t="s">
        <v>781</v>
      </c>
      <c r="C100" s="85" t="s">
        <v>586</v>
      </c>
      <c r="D100" s="69"/>
    </row>
    <row r="101" spans="1:4" ht="42.75">
      <c r="A101" s="90" t="s">
        <v>782</v>
      </c>
      <c r="B101" s="79" t="s">
        <v>783</v>
      </c>
      <c r="C101" s="85" t="s">
        <v>586</v>
      </c>
      <c r="D101" s="69"/>
    </row>
    <row r="102" spans="1:4" ht="45.75" customHeight="1">
      <c r="A102" s="91" t="s">
        <v>784</v>
      </c>
      <c r="B102" s="77" t="s">
        <v>785</v>
      </c>
      <c r="C102" s="76" t="s">
        <v>586</v>
      </c>
      <c r="D102" s="69"/>
    </row>
    <row r="103" spans="1:4" ht="14.25">
      <c r="A103" s="91" t="s">
        <v>786</v>
      </c>
      <c r="B103" s="79" t="s">
        <v>787</v>
      </c>
      <c r="C103" s="76" t="s">
        <v>586</v>
      </c>
      <c r="D103" s="69"/>
    </row>
    <row r="104" spans="1:4" ht="42.75">
      <c r="A104" s="91" t="s">
        <v>788</v>
      </c>
      <c r="B104" s="77" t="s">
        <v>789</v>
      </c>
      <c r="C104" s="76" t="s">
        <v>586</v>
      </c>
      <c r="D104" s="69"/>
    </row>
    <row r="105" spans="1:4" ht="28.5">
      <c r="A105" s="91" t="s">
        <v>790</v>
      </c>
      <c r="B105" s="79" t="s">
        <v>791</v>
      </c>
      <c r="C105" s="76" t="s">
        <v>586</v>
      </c>
      <c r="D105" s="69"/>
    </row>
    <row r="106" spans="1:4" ht="42.75">
      <c r="A106" s="91" t="s">
        <v>792</v>
      </c>
      <c r="B106" s="77" t="s">
        <v>793</v>
      </c>
      <c r="C106" s="76" t="s">
        <v>586</v>
      </c>
      <c r="D106" s="69"/>
    </row>
    <row r="107" spans="1:4" ht="42.75">
      <c r="A107" s="90" t="s">
        <v>794</v>
      </c>
      <c r="B107" s="79" t="s">
        <v>795</v>
      </c>
      <c r="C107" s="85" t="s">
        <v>586</v>
      </c>
      <c r="D107" s="69"/>
    </row>
    <row r="108" spans="1:4" ht="42.75">
      <c r="A108" s="90" t="s">
        <v>796</v>
      </c>
      <c r="B108" s="79" t="s">
        <v>797</v>
      </c>
      <c r="C108" s="85" t="s">
        <v>586</v>
      </c>
      <c r="D108" s="69"/>
    </row>
    <row r="109" spans="1:4" ht="42.75">
      <c r="A109" s="90" t="s">
        <v>798</v>
      </c>
      <c r="B109" s="79" t="s">
        <v>799</v>
      </c>
      <c r="C109" s="85" t="s">
        <v>586</v>
      </c>
      <c r="D109" s="69"/>
    </row>
    <row r="110" spans="1:4" ht="32.25" customHeight="1">
      <c r="A110" s="91" t="s">
        <v>800</v>
      </c>
      <c r="B110" s="79" t="s">
        <v>801</v>
      </c>
      <c r="C110" s="76" t="s">
        <v>586</v>
      </c>
      <c r="D110" s="69"/>
    </row>
    <row r="111" spans="1:4" ht="28.5">
      <c r="A111" s="91" t="s">
        <v>802</v>
      </c>
      <c r="B111" s="79" t="s">
        <v>803</v>
      </c>
      <c r="C111" s="76" t="s">
        <v>586</v>
      </c>
      <c r="D111" s="69"/>
    </row>
    <row r="112" spans="1:4" ht="28.5">
      <c r="A112" s="91" t="s">
        <v>804</v>
      </c>
      <c r="B112" s="79" t="s">
        <v>805</v>
      </c>
      <c r="C112" s="76" t="s">
        <v>586</v>
      </c>
      <c r="D112" s="69"/>
    </row>
    <row r="113" spans="1:5" ht="42.75">
      <c r="A113" s="90" t="s">
        <v>806</v>
      </c>
      <c r="B113" s="79" t="s">
        <v>807</v>
      </c>
      <c r="C113" s="85" t="s">
        <v>586</v>
      </c>
      <c r="D113" s="69"/>
    </row>
    <row r="114" spans="1:5" ht="28.5">
      <c r="A114" s="91" t="s">
        <v>808</v>
      </c>
      <c r="B114" s="79" t="s">
        <v>809</v>
      </c>
      <c r="C114" s="76" t="s">
        <v>586</v>
      </c>
      <c r="D114" s="69"/>
    </row>
    <row r="115" spans="1:5" ht="28.5">
      <c r="A115" s="91" t="s">
        <v>810</v>
      </c>
      <c r="B115" s="79" t="s">
        <v>811</v>
      </c>
      <c r="C115" s="76" t="s">
        <v>586</v>
      </c>
      <c r="D115" s="69"/>
    </row>
    <row r="116" spans="1:5" ht="42.75">
      <c r="A116" s="90" t="s">
        <v>812</v>
      </c>
      <c r="B116" s="79" t="s">
        <v>813</v>
      </c>
      <c r="C116" s="85" t="s">
        <v>586</v>
      </c>
      <c r="D116" s="69"/>
    </row>
    <row r="117" spans="1:5" ht="42.75">
      <c r="A117" s="90" t="s">
        <v>814</v>
      </c>
      <c r="B117" s="79" t="s">
        <v>815</v>
      </c>
      <c r="C117" s="85" t="s">
        <v>674</v>
      </c>
      <c r="D117" s="69"/>
    </row>
    <row r="118" spans="1:5" ht="45" customHeight="1">
      <c r="A118" s="90" t="s">
        <v>816</v>
      </c>
      <c r="B118" s="79" t="s">
        <v>817</v>
      </c>
      <c r="C118" s="85" t="s">
        <v>674</v>
      </c>
      <c r="D118" s="69"/>
    </row>
    <row r="119" spans="1:5" ht="44.25" customHeight="1">
      <c r="A119" s="90" t="s">
        <v>818</v>
      </c>
      <c r="B119" s="79" t="s">
        <v>819</v>
      </c>
      <c r="C119" s="85" t="s">
        <v>674</v>
      </c>
      <c r="D119" s="69"/>
    </row>
    <row r="120" spans="1:5" ht="42.75">
      <c r="A120" s="90" t="s">
        <v>820</v>
      </c>
      <c r="B120" s="79" t="s">
        <v>821</v>
      </c>
      <c r="C120" s="85" t="s">
        <v>674</v>
      </c>
      <c r="D120" s="69"/>
    </row>
    <row r="121" spans="1:5" ht="33" customHeight="1">
      <c r="A121" s="91" t="s">
        <v>822</v>
      </c>
      <c r="B121" s="79" t="s">
        <v>823</v>
      </c>
      <c r="C121" s="76" t="s">
        <v>674</v>
      </c>
      <c r="D121" s="69"/>
    </row>
    <row r="122" spans="1:5" ht="28.5">
      <c r="A122" s="91" t="s">
        <v>824</v>
      </c>
      <c r="B122" s="79" t="s">
        <v>825</v>
      </c>
      <c r="C122" s="76" t="s">
        <v>674</v>
      </c>
      <c r="D122" s="69"/>
    </row>
    <row r="123" spans="1:5" ht="56.25" customHeight="1">
      <c r="A123" s="91" t="s">
        <v>826</v>
      </c>
      <c r="B123" s="92" t="s">
        <v>827</v>
      </c>
      <c r="C123" s="76" t="s">
        <v>586</v>
      </c>
      <c r="D123" s="69"/>
    </row>
    <row r="124" spans="1:5" ht="28.5">
      <c r="A124" s="91" t="s">
        <v>828</v>
      </c>
      <c r="B124" s="79" t="s">
        <v>829</v>
      </c>
      <c r="C124" s="76" t="s">
        <v>586</v>
      </c>
      <c r="D124" s="69" t="s">
        <v>1230</v>
      </c>
      <c r="E124" s="67">
        <v>5</v>
      </c>
    </row>
    <row r="125" spans="1:5" ht="28.5">
      <c r="A125" s="91" t="s">
        <v>830</v>
      </c>
      <c r="B125" s="79" t="s">
        <v>831</v>
      </c>
      <c r="C125" s="76" t="s">
        <v>586</v>
      </c>
      <c r="D125" s="69"/>
    </row>
    <row r="126" spans="1:5" ht="28.5">
      <c r="A126" s="91" t="s">
        <v>832</v>
      </c>
      <c r="B126" s="79" t="s">
        <v>833</v>
      </c>
      <c r="C126" s="76" t="s">
        <v>586</v>
      </c>
      <c r="D126" s="69"/>
    </row>
    <row r="127" spans="1:5" ht="28.5">
      <c r="A127" s="91" t="s">
        <v>834</v>
      </c>
      <c r="B127" s="79" t="s">
        <v>835</v>
      </c>
      <c r="C127" s="76" t="s">
        <v>586</v>
      </c>
      <c r="D127" s="69"/>
    </row>
    <row r="128" spans="1:5" ht="28.5">
      <c r="A128" s="91" t="s">
        <v>836</v>
      </c>
      <c r="B128" s="79" t="s">
        <v>837</v>
      </c>
      <c r="C128" s="76" t="s">
        <v>586</v>
      </c>
      <c r="D128" s="69"/>
    </row>
    <row r="129" spans="1:4" ht="42.75">
      <c r="A129" s="90" t="s">
        <v>838</v>
      </c>
      <c r="B129" s="92" t="s">
        <v>839</v>
      </c>
      <c r="C129" s="85" t="s">
        <v>586</v>
      </c>
      <c r="D129" s="69"/>
    </row>
    <row r="130" spans="1:4" ht="28.5">
      <c r="A130" s="90" t="s">
        <v>840</v>
      </c>
      <c r="B130" s="79" t="s">
        <v>841</v>
      </c>
      <c r="C130" s="85" t="s">
        <v>586</v>
      </c>
      <c r="D130" s="69"/>
    </row>
    <row r="131" spans="1:4" ht="28.5">
      <c r="A131" s="91" t="s">
        <v>842</v>
      </c>
      <c r="B131" s="79" t="s">
        <v>843</v>
      </c>
      <c r="C131" s="76" t="s">
        <v>586</v>
      </c>
      <c r="D131" s="69"/>
    </row>
    <row r="132" spans="1:4" ht="28.5">
      <c r="A132" s="91" t="s">
        <v>844</v>
      </c>
      <c r="B132" s="79" t="s">
        <v>845</v>
      </c>
      <c r="C132" s="76" t="s">
        <v>586</v>
      </c>
      <c r="D132" s="69"/>
    </row>
    <row r="133" spans="1:4" ht="42.75">
      <c r="A133" s="90" t="s">
        <v>846</v>
      </c>
      <c r="B133" s="92" t="s">
        <v>847</v>
      </c>
      <c r="C133" s="85" t="s">
        <v>586</v>
      </c>
      <c r="D133" s="69"/>
    </row>
    <row r="134" spans="1:4" ht="42.75">
      <c r="A134" s="90" t="s">
        <v>848</v>
      </c>
      <c r="B134" s="79" t="s">
        <v>849</v>
      </c>
      <c r="C134" s="85" t="s">
        <v>586</v>
      </c>
      <c r="D134" s="69"/>
    </row>
    <row r="135" spans="1:4" ht="57">
      <c r="A135" s="91" t="s">
        <v>850</v>
      </c>
      <c r="B135" s="79" t="s">
        <v>851</v>
      </c>
      <c r="C135" s="76" t="s">
        <v>586</v>
      </c>
      <c r="D135" s="69"/>
    </row>
    <row r="136" spans="1:4" ht="14.25">
      <c r="A136" s="91" t="s">
        <v>852</v>
      </c>
      <c r="B136" s="79" t="s">
        <v>853</v>
      </c>
      <c r="C136" s="76" t="s">
        <v>586</v>
      </c>
      <c r="D136" s="69"/>
    </row>
    <row r="137" spans="1:4" ht="28.5">
      <c r="A137" s="91" t="s">
        <v>854</v>
      </c>
      <c r="B137" s="79" t="s">
        <v>855</v>
      </c>
      <c r="C137" s="76" t="s">
        <v>586</v>
      </c>
      <c r="D137" s="69"/>
    </row>
    <row r="138" spans="1:4" ht="28.5">
      <c r="A138" s="91" t="s">
        <v>856</v>
      </c>
      <c r="B138" s="92" t="s">
        <v>857</v>
      </c>
      <c r="C138" s="76" t="s">
        <v>586</v>
      </c>
      <c r="D138" s="69"/>
    </row>
    <row r="139" spans="1:4" ht="28.5">
      <c r="A139" s="91" t="s">
        <v>858</v>
      </c>
      <c r="B139" s="79" t="s">
        <v>859</v>
      </c>
      <c r="C139" s="76" t="s">
        <v>586</v>
      </c>
      <c r="D139" s="69"/>
    </row>
    <row r="140" spans="1:4" ht="14.25">
      <c r="A140" s="91" t="s">
        <v>860</v>
      </c>
      <c r="B140" s="79" t="s">
        <v>861</v>
      </c>
      <c r="C140" s="76" t="s">
        <v>586</v>
      </c>
      <c r="D140" s="69"/>
    </row>
    <row r="141" spans="1:4" ht="42.75">
      <c r="A141" s="90" t="s">
        <v>862</v>
      </c>
      <c r="B141" s="79" t="s">
        <v>863</v>
      </c>
      <c r="C141" s="85" t="s">
        <v>586</v>
      </c>
      <c r="D141" s="69"/>
    </row>
    <row r="142" spans="1:4" ht="14.25">
      <c r="A142" s="91" t="s">
        <v>864</v>
      </c>
      <c r="B142" s="79" t="s">
        <v>865</v>
      </c>
      <c r="C142" s="76" t="s">
        <v>573</v>
      </c>
      <c r="D142" s="69"/>
    </row>
    <row r="143" spans="1:4" ht="42.75">
      <c r="A143" s="90" t="s">
        <v>866</v>
      </c>
      <c r="B143" s="79" t="s">
        <v>867</v>
      </c>
      <c r="C143" s="85" t="s">
        <v>586</v>
      </c>
      <c r="D143" s="69"/>
    </row>
    <row r="144" spans="1:4" ht="28.5">
      <c r="A144" s="90" t="s">
        <v>868</v>
      </c>
      <c r="B144" s="79" t="s">
        <v>869</v>
      </c>
      <c r="C144" s="85" t="s">
        <v>586</v>
      </c>
      <c r="D144" s="69"/>
    </row>
    <row r="145" spans="1:5" ht="28.5">
      <c r="A145" s="76" t="s">
        <v>870</v>
      </c>
      <c r="B145" s="79" t="s">
        <v>871</v>
      </c>
      <c r="C145" s="76" t="s">
        <v>586</v>
      </c>
      <c r="D145" s="69"/>
    </row>
    <row r="146" spans="1:5" ht="28.5">
      <c r="A146" s="76" t="s">
        <v>872</v>
      </c>
      <c r="B146" s="79" t="s">
        <v>873</v>
      </c>
      <c r="C146" s="76" t="s">
        <v>586</v>
      </c>
      <c r="D146" s="69"/>
    </row>
    <row r="147" spans="1:5" ht="28.5">
      <c r="A147" s="85" t="s">
        <v>874</v>
      </c>
      <c r="B147" s="77" t="s">
        <v>875</v>
      </c>
      <c r="C147" s="85" t="s">
        <v>586</v>
      </c>
      <c r="D147" s="69"/>
    </row>
    <row r="148" spans="1:5" ht="14.25">
      <c r="A148" s="76" t="s">
        <v>876</v>
      </c>
      <c r="B148" s="79" t="s">
        <v>877</v>
      </c>
      <c r="C148" s="76" t="s">
        <v>586</v>
      </c>
      <c r="D148" s="69"/>
    </row>
    <row r="149" spans="1:5" ht="25.5" customHeight="1">
      <c r="A149" s="76" t="s">
        <v>878</v>
      </c>
      <c r="B149" s="79" t="s">
        <v>879</v>
      </c>
      <c r="C149" s="76" t="s">
        <v>586</v>
      </c>
      <c r="D149" s="69"/>
    </row>
    <row r="150" spans="1:5" ht="42.75">
      <c r="A150" s="85" t="s">
        <v>880</v>
      </c>
      <c r="B150" s="79" t="s">
        <v>881</v>
      </c>
      <c r="C150" s="85" t="s">
        <v>586</v>
      </c>
      <c r="D150" s="69"/>
    </row>
    <row r="151" spans="1:5" ht="42.75">
      <c r="A151" s="85" t="s">
        <v>882</v>
      </c>
      <c r="B151" s="79" t="s">
        <v>883</v>
      </c>
      <c r="C151" s="85" t="s">
        <v>586</v>
      </c>
      <c r="D151" s="69"/>
    </row>
    <row r="152" spans="1:5" ht="28.5">
      <c r="A152" s="85" t="s">
        <v>884</v>
      </c>
      <c r="B152" s="86" t="s">
        <v>885</v>
      </c>
      <c r="C152" s="85" t="s">
        <v>586</v>
      </c>
      <c r="D152" s="69"/>
    </row>
    <row r="153" spans="1:5" ht="28.5">
      <c r="A153" s="85" t="s">
        <v>886</v>
      </c>
      <c r="B153" s="92" t="s">
        <v>887</v>
      </c>
      <c r="C153" s="85" t="s">
        <v>586</v>
      </c>
      <c r="D153" s="69"/>
    </row>
    <row r="154" spans="1:5" ht="28.5">
      <c r="A154" s="76" t="s">
        <v>888</v>
      </c>
      <c r="B154" s="92" t="s">
        <v>889</v>
      </c>
      <c r="C154" s="76" t="s">
        <v>586</v>
      </c>
      <c r="D154" s="69"/>
    </row>
    <row r="155" spans="1:5" ht="14.25">
      <c r="A155" s="76" t="s">
        <v>890</v>
      </c>
      <c r="B155" s="77" t="s">
        <v>891</v>
      </c>
      <c r="C155" s="76" t="s">
        <v>586</v>
      </c>
      <c r="D155" s="69"/>
    </row>
    <row r="156" spans="1:5" ht="69" customHeight="1">
      <c r="A156" s="85" t="s">
        <v>892</v>
      </c>
      <c r="B156" s="79" t="s">
        <v>893</v>
      </c>
      <c r="C156" s="85" t="s">
        <v>586</v>
      </c>
      <c r="D156" s="69"/>
    </row>
    <row r="157" spans="1:5" ht="28.5">
      <c r="A157" s="85" t="s">
        <v>894</v>
      </c>
      <c r="B157" s="77" t="s">
        <v>895</v>
      </c>
      <c r="C157" s="85" t="s">
        <v>674</v>
      </c>
      <c r="D157" s="69"/>
    </row>
    <row r="158" spans="1:5" ht="12.75" customHeight="1">
      <c r="A158" s="80" t="s">
        <v>896</v>
      </c>
      <c r="B158" s="155" t="s">
        <v>897</v>
      </c>
      <c r="C158" s="156"/>
      <c r="D158" s="69"/>
    </row>
    <row r="159" spans="1:5" ht="14.25">
      <c r="A159" s="76" t="s">
        <v>898</v>
      </c>
      <c r="B159" s="77" t="s">
        <v>899</v>
      </c>
      <c r="C159" s="76" t="s">
        <v>586</v>
      </c>
      <c r="D159" s="69" t="s">
        <v>1231</v>
      </c>
      <c r="E159" s="67">
        <v>114</v>
      </c>
    </row>
    <row r="160" spans="1:5" ht="28.5">
      <c r="A160" s="76" t="s">
        <v>900</v>
      </c>
      <c r="B160" s="79" t="s">
        <v>901</v>
      </c>
      <c r="C160" s="76" t="s">
        <v>586</v>
      </c>
      <c r="D160" s="69" t="s">
        <v>1231</v>
      </c>
      <c r="E160" s="67">
        <v>2</v>
      </c>
    </row>
    <row r="161" spans="1:8" ht="42.75">
      <c r="A161" s="85" t="s">
        <v>902</v>
      </c>
      <c r="B161" s="79" t="s">
        <v>903</v>
      </c>
      <c r="C161" s="85" t="s">
        <v>586</v>
      </c>
      <c r="D161" s="69" t="s">
        <v>1231</v>
      </c>
      <c r="E161" s="67">
        <v>9</v>
      </c>
    </row>
    <row r="162" spans="1:8" ht="42.75">
      <c r="A162" s="85" t="s">
        <v>904</v>
      </c>
      <c r="B162" s="79" t="s">
        <v>905</v>
      </c>
      <c r="C162" s="85" t="s">
        <v>586</v>
      </c>
      <c r="D162" s="69" t="s">
        <v>1231</v>
      </c>
      <c r="E162" s="67">
        <v>47</v>
      </c>
    </row>
    <row r="163" spans="1:8" ht="42.75">
      <c r="A163" s="85" t="s">
        <v>906</v>
      </c>
      <c r="B163" s="79" t="s">
        <v>907</v>
      </c>
      <c r="C163" s="85" t="s">
        <v>674</v>
      </c>
      <c r="D163" s="69" t="s">
        <v>1231</v>
      </c>
      <c r="E163" s="67">
        <v>173.77</v>
      </c>
    </row>
    <row r="164" spans="1:8" ht="42.75">
      <c r="A164" s="85" t="s">
        <v>908</v>
      </c>
      <c r="B164" s="79" t="s">
        <v>909</v>
      </c>
      <c r="C164" s="85" t="s">
        <v>674</v>
      </c>
      <c r="D164" s="69" t="s">
        <v>1231</v>
      </c>
      <c r="E164" s="67">
        <v>18.05</v>
      </c>
    </row>
    <row r="165" spans="1:8" ht="28.5">
      <c r="A165" s="76" t="s">
        <v>910</v>
      </c>
      <c r="B165" s="79" t="s">
        <v>911</v>
      </c>
      <c r="C165" s="76" t="s">
        <v>674</v>
      </c>
      <c r="D165" s="69" t="s">
        <v>1231</v>
      </c>
      <c r="E165" s="67">
        <v>6</v>
      </c>
    </row>
    <row r="166" spans="1:8" ht="42.75">
      <c r="A166" s="85" t="s">
        <v>912</v>
      </c>
      <c r="B166" s="79" t="s">
        <v>913</v>
      </c>
      <c r="C166" s="85" t="s">
        <v>674</v>
      </c>
      <c r="D166" s="69" t="s">
        <v>1231</v>
      </c>
      <c r="E166" s="67">
        <v>68</v>
      </c>
    </row>
    <row r="167" spans="1:8" ht="42.75">
      <c r="A167" s="85" t="s">
        <v>914</v>
      </c>
      <c r="B167" s="79" t="s">
        <v>915</v>
      </c>
      <c r="C167" s="85" t="s">
        <v>674</v>
      </c>
      <c r="D167" s="69" t="s">
        <v>1231</v>
      </c>
      <c r="E167" s="67">
        <v>173.77</v>
      </c>
    </row>
    <row r="168" spans="1:8" ht="28.5">
      <c r="A168" s="76" t="s">
        <v>916</v>
      </c>
      <c r="B168" s="79" t="s">
        <v>917</v>
      </c>
      <c r="C168" s="76" t="s">
        <v>674</v>
      </c>
      <c r="D168" s="69" t="s">
        <v>1231</v>
      </c>
      <c r="E168" s="67">
        <v>34.729999999999997</v>
      </c>
    </row>
    <row r="169" spans="1:8" ht="28.5">
      <c r="A169" s="76" t="s">
        <v>918</v>
      </c>
      <c r="B169" s="79" t="s">
        <v>919</v>
      </c>
      <c r="C169" s="76" t="s">
        <v>586</v>
      </c>
      <c r="D169" s="69" t="s">
        <v>1231</v>
      </c>
      <c r="E169" s="67">
        <v>10</v>
      </c>
    </row>
    <row r="170" spans="1:8" ht="42.75">
      <c r="A170" s="85" t="s">
        <v>920</v>
      </c>
      <c r="B170" s="79" t="s">
        <v>921</v>
      </c>
      <c r="C170" s="85" t="s">
        <v>586</v>
      </c>
      <c r="D170" s="69" t="s">
        <v>1231</v>
      </c>
      <c r="E170" s="67">
        <v>20</v>
      </c>
    </row>
    <row r="171" spans="1:8" ht="42.75">
      <c r="A171" s="85" t="s">
        <v>922</v>
      </c>
      <c r="B171" s="79" t="s">
        <v>923</v>
      </c>
      <c r="C171" s="85" t="s">
        <v>586</v>
      </c>
      <c r="D171" s="69" t="s">
        <v>1231</v>
      </c>
      <c r="E171" s="67">
        <v>94</v>
      </c>
    </row>
    <row r="172" spans="1:8" ht="14.25">
      <c r="A172" s="76" t="s">
        <v>924</v>
      </c>
      <c r="B172" s="79" t="s">
        <v>925</v>
      </c>
      <c r="C172" s="76" t="s">
        <v>586</v>
      </c>
      <c r="D172" s="69"/>
    </row>
    <row r="173" spans="1:8" ht="28.5">
      <c r="A173" s="76" t="s">
        <v>926</v>
      </c>
      <c r="B173" s="79" t="s">
        <v>927</v>
      </c>
      <c r="C173" s="76" t="s">
        <v>586</v>
      </c>
      <c r="D173" s="69"/>
    </row>
    <row r="174" spans="1:8" ht="14.25">
      <c r="A174" s="76" t="s">
        <v>928</v>
      </c>
      <c r="B174" s="79" t="s">
        <v>929</v>
      </c>
      <c r="C174" s="76" t="s">
        <v>586</v>
      </c>
      <c r="D174" s="69" t="s">
        <v>1232</v>
      </c>
      <c r="E174" s="67">
        <f>2 + 3 + 1 + 6 + 7 + 6 + 2 + 2 + 6 +4 + 3 + 2 + 12</f>
        <v>56</v>
      </c>
    </row>
    <row r="175" spans="1:8" ht="28.5">
      <c r="A175" s="85" t="s">
        <v>930</v>
      </c>
      <c r="B175" s="77" t="s">
        <v>931</v>
      </c>
      <c r="C175" s="85" t="s">
        <v>586</v>
      </c>
      <c r="D175" s="69" t="s">
        <v>1233</v>
      </c>
      <c r="E175" s="67">
        <f>1 +  1 +1 + 1 + 1 + 1 + 1</f>
        <v>7</v>
      </c>
      <c r="G175" s="1">
        <f>1 +1 + 1 + 1 + 1 +1 + 2 + 1 + 2 + 1 + 1 + 2</f>
        <v>15</v>
      </c>
      <c r="H175" s="1" t="s">
        <v>1234</v>
      </c>
    </row>
    <row r="176" spans="1:8" ht="28.5">
      <c r="A176" s="85" t="s">
        <v>932</v>
      </c>
      <c r="B176" s="77" t="s">
        <v>933</v>
      </c>
      <c r="C176" s="85" t="s">
        <v>586</v>
      </c>
      <c r="D176" s="69">
        <v>2</v>
      </c>
      <c r="E176" s="67">
        <v>2</v>
      </c>
      <c r="G176" s="1">
        <f>1 + 1 + 1 +1 + 1 + 1 +1 + 2 + 1 + 2</f>
        <v>12</v>
      </c>
      <c r="H176" s="1" t="s">
        <v>1235</v>
      </c>
    </row>
    <row r="177" spans="1:5" ht="28.5">
      <c r="A177" s="90" t="s">
        <v>934</v>
      </c>
      <c r="B177" s="77" t="s">
        <v>935</v>
      </c>
      <c r="C177" s="85" t="s">
        <v>586</v>
      </c>
      <c r="D177" s="69" t="s">
        <v>1236</v>
      </c>
      <c r="E177" s="67">
        <f>1 + 1 + 1+14</f>
        <v>17</v>
      </c>
    </row>
    <row r="178" spans="1:5" ht="28.5">
      <c r="A178" s="91" t="s">
        <v>936</v>
      </c>
      <c r="B178" s="79" t="s">
        <v>937</v>
      </c>
      <c r="C178" s="76" t="s">
        <v>586</v>
      </c>
      <c r="D178" s="69" t="s">
        <v>1231</v>
      </c>
      <c r="E178" s="67">
        <v>38</v>
      </c>
    </row>
    <row r="179" spans="1:5" ht="14.25">
      <c r="A179" s="91" t="s">
        <v>938</v>
      </c>
      <c r="B179" s="77" t="s">
        <v>939</v>
      </c>
      <c r="C179" s="76" t="s">
        <v>586</v>
      </c>
      <c r="D179" s="69"/>
    </row>
    <row r="180" spans="1:5" ht="14.25">
      <c r="A180" s="91" t="s">
        <v>940</v>
      </c>
      <c r="B180" s="77" t="s">
        <v>941</v>
      </c>
      <c r="C180" s="76" t="s">
        <v>586</v>
      </c>
      <c r="D180" s="69"/>
    </row>
    <row r="181" spans="1:5" ht="28.5">
      <c r="A181" s="91" t="s">
        <v>942</v>
      </c>
      <c r="B181" s="79" t="s">
        <v>943</v>
      </c>
      <c r="C181" s="76" t="s">
        <v>586</v>
      </c>
      <c r="D181" s="69"/>
    </row>
    <row r="182" spans="1:5" ht="14.25">
      <c r="A182" s="91" t="s">
        <v>944</v>
      </c>
      <c r="B182" s="77" t="s">
        <v>945</v>
      </c>
      <c r="C182" s="76" t="s">
        <v>586</v>
      </c>
      <c r="D182" s="69"/>
    </row>
    <row r="183" spans="1:5" ht="28.5">
      <c r="A183" s="91" t="s">
        <v>946</v>
      </c>
      <c r="B183" s="79" t="s">
        <v>947</v>
      </c>
      <c r="C183" s="76" t="s">
        <v>586</v>
      </c>
      <c r="D183" s="69"/>
    </row>
    <row r="184" spans="1:5" ht="28.5">
      <c r="A184" s="91" t="s">
        <v>948</v>
      </c>
      <c r="B184" s="79" t="s">
        <v>949</v>
      </c>
      <c r="C184" s="76" t="s">
        <v>586</v>
      </c>
      <c r="D184" s="69"/>
    </row>
    <row r="185" spans="1:5" ht="28.5">
      <c r="A185" s="91" t="s">
        <v>950</v>
      </c>
      <c r="B185" s="79" t="s">
        <v>951</v>
      </c>
      <c r="C185" s="76" t="s">
        <v>586</v>
      </c>
      <c r="D185" s="69"/>
    </row>
    <row r="186" spans="1:5" ht="14.25">
      <c r="A186" s="91" t="s">
        <v>952</v>
      </c>
      <c r="B186" s="79" t="s">
        <v>953</v>
      </c>
      <c r="C186" s="76" t="s">
        <v>586</v>
      </c>
      <c r="D186" s="69"/>
    </row>
    <row r="187" spans="1:5" ht="28.5">
      <c r="A187" s="91" t="s">
        <v>954</v>
      </c>
      <c r="B187" s="79" t="s">
        <v>955</v>
      </c>
      <c r="C187" s="76" t="s">
        <v>674</v>
      </c>
      <c r="D187" s="69"/>
    </row>
    <row r="188" spans="1:5" ht="14.25">
      <c r="A188" s="91" t="s">
        <v>956</v>
      </c>
      <c r="B188" s="79" t="s">
        <v>957</v>
      </c>
      <c r="C188" s="76" t="s">
        <v>674</v>
      </c>
      <c r="D188" s="69"/>
    </row>
    <row r="189" spans="1:5" ht="28.5">
      <c r="A189" s="91" t="s">
        <v>958</v>
      </c>
      <c r="B189" s="79" t="s">
        <v>959</v>
      </c>
      <c r="C189" s="76" t="s">
        <v>674</v>
      </c>
      <c r="D189" s="69"/>
    </row>
    <row r="190" spans="1:5" ht="14.25">
      <c r="A190" s="91" t="s">
        <v>960</v>
      </c>
      <c r="B190" s="77" t="s">
        <v>961</v>
      </c>
      <c r="C190" s="76" t="s">
        <v>674</v>
      </c>
      <c r="D190" s="69"/>
    </row>
    <row r="191" spans="1:5" ht="42.75">
      <c r="A191" s="90" t="s">
        <v>962</v>
      </c>
      <c r="B191" s="79" t="s">
        <v>963</v>
      </c>
      <c r="C191" s="85" t="s">
        <v>674</v>
      </c>
      <c r="D191" s="69" t="s">
        <v>1231</v>
      </c>
      <c r="E191" s="67">
        <v>1222.72</v>
      </c>
    </row>
    <row r="192" spans="1:5" ht="42.75">
      <c r="A192" s="90" t="s">
        <v>964</v>
      </c>
      <c r="B192" s="79" t="s">
        <v>965</v>
      </c>
      <c r="C192" s="85" t="s">
        <v>674</v>
      </c>
      <c r="D192" s="69" t="str">
        <f>D191</f>
        <v>Pelo projeto elétrico</v>
      </c>
      <c r="E192" s="67">
        <v>541.80999999999995</v>
      </c>
    </row>
    <row r="193" spans="1:4" ht="12.75" customHeight="1">
      <c r="A193" s="89"/>
      <c r="B193" s="87" t="s">
        <v>966</v>
      </c>
      <c r="C193" s="89"/>
      <c r="D193" s="69"/>
    </row>
    <row r="194" spans="1:4" ht="14.25">
      <c r="A194" s="91" t="s">
        <v>967</v>
      </c>
      <c r="B194" s="77" t="s">
        <v>968</v>
      </c>
      <c r="C194" s="76" t="s">
        <v>586</v>
      </c>
      <c r="D194" s="69"/>
    </row>
    <row r="195" spans="1:4" ht="14.25">
      <c r="A195" s="91" t="s">
        <v>969</v>
      </c>
      <c r="B195" s="77" t="s">
        <v>970</v>
      </c>
      <c r="C195" s="76" t="s">
        <v>586</v>
      </c>
      <c r="D195" s="69"/>
    </row>
    <row r="196" spans="1:4" ht="14.25">
      <c r="A196" s="91" t="s">
        <v>971</v>
      </c>
      <c r="B196" s="77" t="s">
        <v>972</v>
      </c>
      <c r="C196" s="76" t="s">
        <v>586</v>
      </c>
      <c r="D196" s="69"/>
    </row>
    <row r="197" spans="1:4" ht="14.25">
      <c r="A197" s="91" t="s">
        <v>973</v>
      </c>
      <c r="B197" s="77" t="s">
        <v>974</v>
      </c>
      <c r="C197" s="76" t="s">
        <v>586</v>
      </c>
      <c r="D197" s="69"/>
    </row>
    <row r="198" spans="1:4" ht="14.25">
      <c r="A198" s="91" t="s">
        <v>975</v>
      </c>
      <c r="B198" s="77" t="s">
        <v>976</v>
      </c>
      <c r="C198" s="76" t="s">
        <v>586</v>
      </c>
      <c r="D198" s="69"/>
    </row>
    <row r="199" spans="1:4" ht="14.25">
      <c r="A199" s="91" t="s">
        <v>977</v>
      </c>
      <c r="B199" s="77" t="s">
        <v>978</v>
      </c>
      <c r="C199" s="76" t="s">
        <v>674</v>
      </c>
      <c r="D199" s="69"/>
    </row>
    <row r="200" spans="1:4" ht="28.5">
      <c r="A200" s="91" t="s">
        <v>979</v>
      </c>
      <c r="B200" s="79" t="s">
        <v>980</v>
      </c>
      <c r="C200" s="76" t="s">
        <v>674</v>
      </c>
      <c r="D200" s="69"/>
    </row>
    <row r="201" spans="1:4" ht="14.25">
      <c r="A201" s="91" t="s">
        <v>981</v>
      </c>
      <c r="B201" s="77" t="s">
        <v>982</v>
      </c>
      <c r="C201" s="76" t="s">
        <v>586</v>
      </c>
      <c r="D201" s="69"/>
    </row>
    <row r="202" spans="1:4" ht="14.25">
      <c r="A202" s="91" t="s">
        <v>983</v>
      </c>
      <c r="B202" s="77" t="s">
        <v>984</v>
      </c>
      <c r="C202" s="76" t="s">
        <v>674</v>
      </c>
      <c r="D202" s="69"/>
    </row>
    <row r="203" spans="1:4" ht="14.25">
      <c r="A203" s="91" t="s">
        <v>985</v>
      </c>
      <c r="B203" s="77" t="s">
        <v>986</v>
      </c>
      <c r="C203" s="76" t="s">
        <v>586</v>
      </c>
      <c r="D203" s="69"/>
    </row>
    <row r="204" spans="1:4" ht="14.25">
      <c r="A204" s="91" t="s">
        <v>987</v>
      </c>
      <c r="B204" s="77" t="s">
        <v>988</v>
      </c>
      <c r="C204" s="76" t="s">
        <v>586</v>
      </c>
      <c r="D204" s="69"/>
    </row>
    <row r="205" spans="1:4" ht="14.25">
      <c r="A205" s="91" t="s">
        <v>989</v>
      </c>
      <c r="B205" s="77" t="s">
        <v>990</v>
      </c>
      <c r="C205" s="76" t="s">
        <v>674</v>
      </c>
      <c r="D205" s="69"/>
    </row>
    <row r="206" spans="1:4" ht="14.25">
      <c r="A206" s="91" t="s">
        <v>991</v>
      </c>
      <c r="B206" s="77" t="s">
        <v>992</v>
      </c>
      <c r="C206" s="76" t="s">
        <v>674</v>
      </c>
      <c r="D206" s="69"/>
    </row>
    <row r="207" spans="1:4" ht="28.5">
      <c r="A207" s="91" t="s">
        <v>993</v>
      </c>
      <c r="B207" s="86" t="s">
        <v>994</v>
      </c>
      <c r="C207" s="76" t="s">
        <v>586</v>
      </c>
      <c r="D207" s="69"/>
    </row>
    <row r="208" spans="1:4" ht="14.25">
      <c r="A208" s="91" t="s">
        <v>995</v>
      </c>
      <c r="B208" s="77" t="s">
        <v>996</v>
      </c>
      <c r="C208" s="76" t="s">
        <v>586</v>
      </c>
      <c r="D208" s="69"/>
    </row>
    <row r="209" spans="1:5" ht="42.75">
      <c r="A209" s="90" t="s">
        <v>997</v>
      </c>
      <c r="B209" s="79" t="s">
        <v>998</v>
      </c>
      <c r="C209" s="85" t="s">
        <v>586</v>
      </c>
      <c r="D209" s="69"/>
    </row>
    <row r="210" spans="1:5" ht="14.25">
      <c r="A210" s="91" t="s">
        <v>999</v>
      </c>
      <c r="B210" s="77" t="s">
        <v>1000</v>
      </c>
      <c r="C210" s="76" t="s">
        <v>586</v>
      </c>
      <c r="D210" s="69"/>
    </row>
    <row r="211" spans="1:5" ht="12.75" customHeight="1">
      <c r="A211" s="93" t="s">
        <v>1001</v>
      </c>
      <c r="B211" s="155" t="s">
        <v>1002</v>
      </c>
      <c r="C211" s="156"/>
      <c r="D211" s="69"/>
    </row>
    <row r="212" spans="1:5" ht="28.5">
      <c r="A212" s="90" t="s">
        <v>1003</v>
      </c>
      <c r="B212" s="77" t="s">
        <v>1004</v>
      </c>
      <c r="C212" s="85" t="s">
        <v>573</v>
      </c>
      <c r="D212" s="69"/>
    </row>
    <row r="213" spans="1:5" ht="14.25">
      <c r="A213" s="91" t="s">
        <v>1005</v>
      </c>
      <c r="B213" s="79" t="s">
        <v>1006</v>
      </c>
      <c r="C213" s="76" t="s">
        <v>573</v>
      </c>
      <c r="D213" s="69" t="s">
        <v>1237</v>
      </c>
      <c r="E213" s="67">
        <v>454</v>
      </c>
    </row>
    <row r="214" spans="1:5" ht="28.5">
      <c r="A214" s="91" t="s">
        <v>1007</v>
      </c>
      <c r="B214" s="79" t="s">
        <v>1008</v>
      </c>
      <c r="C214" s="76" t="s">
        <v>586</v>
      </c>
      <c r="D214" s="69"/>
    </row>
    <row r="215" spans="1:5" ht="28.5">
      <c r="A215" s="90" t="s">
        <v>1009</v>
      </c>
      <c r="B215" s="79" t="s">
        <v>1010</v>
      </c>
      <c r="C215" s="85" t="s">
        <v>586</v>
      </c>
      <c r="D215" s="69"/>
    </row>
    <row r="216" spans="1:5" ht="14.25">
      <c r="A216" s="91" t="s">
        <v>1011</v>
      </c>
      <c r="B216" s="77" t="s">
        <v>1012</v>
      </c>
      <c r="C216" s="76" t="s">
        <v>586</v>
      </c>
      <c r="D216" s="69"/>
    </row>
    <row r="217" spans="1:5" ht="57">
      <c r="A217" s="85" t="s">
        <v>1013</v>
      </c>
      <c r="B217" s="79" t="s">
        <v>1014</v>
      </c>
      <c r="C217" s="85" t="s">
        <v>586</v>
      </c>
      <c r="D217" s="69"/>
    </row>
    <row r="218" spans="1:5" ht="57">
      <c r="A218" s="76" t="s">
        <v>1015</v>
      </c>
      <c r="B218" s="79" t="s">
        <v>1016</v>
      </c>
      <c r="C218" s="76" t="s">
        <v>586</v>
      </c>
      <c r="D218" s="69"/>
    </row>
    <row r="219" spans="1:5" ht="28.5">
      <c r="A219" s="76" t="s">
        <v>1017</v>
      </c>
      <c r="B219" s="79" t="s">
        <v>1018</v>
      </c>
      <c r="C219" s="76" t="s">
        <v>573</v>
      </c>
      <c r="D219" s="69"/>
    </row>
    <row r="220" spans="1:5" ht="14.25">
      <c r="A220" s="76" t="s">
        <v>1019</v>
      </c>
      <c r="B220" s="79" t="s">
        <v>1020</v>
      </c>
      <c r="C220" s="76" t="s">
        <v>674</v>
      </c>
      <c r="D220" s="69"/>
    </row>
    <row r="221" spans="1:5" ht="28.5">
      <c r="A221" s="76" t="s">
        <v>1021</v>
      </c>
      <c r="B221" s="79" t="s">
        <v>1022</v>
      </c>
      <c r="C221" s="76" t="s">
        <v>573</v>
      </c>
      <c r="D221" s="69" t="s">
        <v>1238</v>
      </c>
      <c r="E221" s="67">
        <f>2+8+9+6+3</f>
        <v>28</v>
      </c>
    </row>
    <row r="222" spans="1:5" ht="28.5">
      <c r="A222" s="76" t="s">
        <v>1023</v>
      </c>
      <c r="B222" s="79" t="s">
        <v>1024</v>
      </c>
      <c r="C222" s="76" t="s">
        <v>586</v>
      </c>
      <c r="D222" s="69"/>
    </row>
    <row r="223" spans="1:5" ht="28.5">
      <c r="A223" s="76" t="s">
        <v>1025</v>
      </c>
      <c r="B223" s="79" t="s">
        <v>1026</v>
      </c>
      <c r="C223" s="76" t="s">
        <v>586</v>
      </c>
      <c r="D223" s="69"/>
    </row>
    <row r="224" spans="1:5" ht="14.25">
      <c r="A224" s="76" t="s">
        <v>1027</v>
      </c>
      <c r="B224" s="79" t="s">
        <v>1028</v>
      </c>
      <c r="C224" s="76" t="s">
        <v>674</v>
      </c>
      <c r="D224" s="69"/>
    </row>
    <row r="225" spans="1:4" ht="57">
      <c r="A225" s="76" t="s">
        <v>1029</v>
      </c>
      <c r="B225" s="79" t="s">
        <v>1030</v>
      </c>
      <c r="C225" s="76" t="s">
        <v>674</v>
      </c>
      <c r="D225" s="69"/>
    </row>
    <row r="226" spans="1:4" ht="28.5">
      <c r="A226" s="85" t="s">
        <v>1031</v>
      </c>
      <c r="B226" s="79" t="s">
        <v>1032</v>
      </c>
      <c r="C226" s="85" t="s">
        <v>586</v>
      </c>
      <c r="D226" s="69"/>
    </row>
    <row r="227" spans="1:4" ht="28.5">
      <c r="A227" s="85" t="s">
        <v>1033</v>
      </c>
      <c r="B227" s="79" t="s">
        <v>1034</v>
      </c>
      <c r="C227" s="85" t="s">
        <v>586</v>
      </c>
      <c r="D227" s="69"/>
    </row>
    <row r="228" spans="1:4" ht="28.5">
      <c r="A228" s="85" t="s">
        <v>1035</v>
      </c>
      <c r="B228" s="79" t="s">
        <v>1036</v>
      </c>
      <c r="C228" s="85" t="s">
        <v>586</v>
      </c>
      <c r="D228" s="69"/>
    </row>
    <row r="229" spans="1:4" ht="28.5">
      <c r="A229" s="76" t="s">
        <v>1037</v>
      </c>
      <c r="B229" s="79" t="s">
        <v>1038</v>
      </c>
      <c r="C229" s="76" t="s">
        <v>586</v>
      </c>
      <c r="D229" s="69"/>
    </row>
    <row r="230" spans="1:4" ht="14.25" customHeight="1">
      <c r="A230" s="80" t="s">
        <v>1039</v>
      </c>
      <c r="B230" s="155" t="s">
        <v>1040</v>
      </c>
      <c r="C230" s="156"/>
      <c r="D230" s="69"/>
    </row>
    <row r="231" spans="1:4" ht="14.25">
      <c r="A231" s="76" t="s">
        <v>1041</v>
      </c>
      <c r="B231" s="79" t="s">
        <v>1042</v>
      </c>
      <c r="C231" s="76" t="s">
        <v>573</v>
      </c>
      <c r="D231" s="69"/>
    </row>
    <row r="232" spans="1:4" ht="28.5">
      <c r="A232" s="85" t="s">
        <v>1043</v>
      </c>
      <c r="B232" s="79" t="s">
        <v>1044</v>
      </c>
      <c r="C232" s="85" t="s">
        <v>573</v>
      </c>
      <c r="D232" s="69"/>
    </row>
    <row r="233" spans="1:4" ht="28.5">
      <c r="A233" s="90" t="s">
        <v>1045</v>
      </c>
      <c r="B233" s="79" t="s">
        <v>1046</v>
      </c>
      <c r="C233" s="85" t="s">
        <v>599</v>
      </c>
      <c r="D233" s="69"/>
    </row>
    <row r="234" spans="1:4" ht="14.25">
      <c r="A234" s="91" t="s">
        <v>1047</v>
      </c>
      <c r="B234" s="79" t="s">
        <v>1048</v>
      </c>
      <c r="C234" s="76" t="s">
        <v>573</v>
      </c>
      <c r="D234" s="69"/>
    </row>
    <row r="235" spans="1:4" ht="45.75" customHeight="1">
      <c r="A235" s="91" t="s">
        <v>1049</v>
      </c>
      <c r="B235" s="79" t="s">
        <v>1050</v>
      </c>
      <c r="C235" s="76" t="s">
        <v>573</v>
      </c>
      <c r="D235" s="69"/>
    </row>
    <row r="236" spans="1:4" ht="99.75">
      <c r="A236" s="90" t="s">
        <v>1051</v>
      </c>
      <c r="B236" s="86" t="s">
        <v>1052</v>
      </c>
      <c r="C236" s="85" t="s">
        <v>573</v>
      </c>
      <c r="D236" s="69"/>
    </row>
    <row r="237" spans="1:4" ht="57.2" customHeight="1">
      <c r="A237" s="90" t="s">
        <v>1053</v>
      </c>
      <c r="B237" s="79" t="s">
        <v>1054</v>
      </c>
      <c r="C237" s="85" t="s">
        <v>573</v>
      </c>
      <c r="D237" s="69"/>
    </row>
    <row r="238" spans="1:4" ht="42.75">
      <c r="A238" s="90" t="s">
        <v>1055</v>
      </c>
      <c r="B238" s="79" t="s">
        <v>1056</v>
      </c>
      <c r="C238" s="85" t="s">
        <v>573</v>
      </c>
      <c r="D238" s="69"/>
    </row>
    <row r="239" spans="1:4" ht="12.75" customHeight="1">
      <c r="A239" s="93" t="s">
        <v>1057</v>
      </c>
      <c r="B239" s="155" t="s">
        <v>1058</v>
      </c>
      <c r="C239" s="156"/>
      <c r="D239" s="69"/>
    </row>
    <row r="240" spans="1:4" ht="71.25">
      <c r="A240" s="90" t="s">
        <v>1059</v>
      </c>
      <c r="B240" s="79" t="s">
        <v>1060</v>
      </c>
      <c r="C240" s="85" t="s">
        <v>586</v>
      </c>
      <c r="D240" s="69"/>
    </row>
    <row r="241" spans="1:4" ht="57">
      <c r="A241" s="90" t="s">
        <v>1061</v>
      </c>
      <c r="B241" s="79" t="s">
        <v>1062</v>
      </c>
      <c r="C241" s="85" t="s">
        <v>586</v>
      </c>
      <c r="D241" s="69"/>
    </row>
    <row r="242" spans="1:4" ht="57">
      <c r="A242" s="90" t="s">
        <v>1063</v>
      </c>
      <c r="B242" s="79" t="s">
        <v>1064</v>
      </c>
      <c r="C242" s="85" t="s">
        <v>586</v>
      </c>
      <c r="D242" s="69"/>
    </row>
    <row r="243" spans="1:4" ht="28.5">
      <c r="A243" s="85" t="s">
        <v>1065</v>
      </c>
      <c r="B243" s="79" t="s">
        <v>1066</v>
      </c>
      <c r="C243" s="85" t="s">
        <v>573</v>
      </c>
      <c r="D243" s="69"/>
    </row>
    <row r="244" spans="1:4" ht="25.5" customHeight="1">
      <c r="A244" s="76" t="s">
        <v>1067</v>
      </c>
      <c r="B244" s="79" t="s">
        <v>1068</v>
      </c>
      <c r="C244" s="76" t="s">
        <v>573</v>
      </c>
      <c r="D244" s="69"/>
    </row>
    <row r="245" spans="1:4" ht="28.5">
      <c r="A245" s="85" t="s">
        <v>1069</v>
      </c>
      <c r="B245" s="77" t="s">
        <v>1070</v>
      </c>
      <c r="C245" s="85" t="s">
        <v>573</v>
      </c>
      <c r="D245" s="69"/>
    </row>
    <row r="246" spans="1:4" ht="34.35" customHeight="1">
      <c r="A246" s="85" t="s">
        <v>1071</v>
      </c>
      <c r="B246" s="86" t="s">
        <v>1072</v>
      </c>
      <c r="C246" s="85" t="s">
        <v>573</v>
      </c>
      <c r="D246" s="69"/>
    </row>
    <row r="247" spans="1:4" ht="45.75" customHeight="1">
      <c r="A247" s="76" t="s">
        <v>1073</v>
      </c>
      <c r="B247" s="79" t="s">
        <v>1074</v>
      </c>
      <c r="C247" s="76" t="s">
        <v>573</v>
      </c>
      <c r="D247" s="69"/>
    </row>
    <row r="248" spans="1:4" ht="33.75" customHeight="1">
      <c r="A248" s="85" t="s">
        <v>1075</v>
      </c>
      <c r="B248" s="79" t="s">
        <v>1076</v>
      </c>
      <c r="C248" s="85" t="s">
        <v>573</v>
      </c>
      <c r="D248" s="69"/>
    </row>
    <row r="249" spans="1:4" ht="34.35" customHeight="1">
      <c r="A249" s="85" t="s">
        <v>1077</v>
      </c>
      <c r="B249" s="79" t="s">
        <v>1078</v>
      </c>
      <c r="C249" s="85" t="s">
        <v>573</v>
      </c>
      <c r="D249" s="69"/>
    </row>
    <row r="250" spans="1:4" ht="42.75">
      <c r="A250" s="85" t="s">
        <v>1079</v>
      </c>
      <c r="B250" s="86" t="s">
        <v>1080</v>
      </c>
      <c r="C250" s="85" t="s">
        <v>586</v>
      </c>
      <c r="D250" s="69"/>
    </row>
    <row r="251" spans="1:4" ht="14.25">
      <c r="A251" s="76" t="s">
        <v>1081</v>
      </c>
      <c r="B251" s="77" t="s">
        <v>1082</v>
      </c>
      <c r="C251" s="76" t="s">
        <v>586</v>
      </c>
      <c r="D251" s="69"/>
    </row>
    <row r="252" spans="1:4" ht="12.75" customHeight="1">
      <c r="A252" s="80" t="s">
        <v>1083</v>
      </c>
      <c r="B252" s="155" t="s">
        <v>1084</v>
      </c>
      <c r="C252" s="156"/>
      <c r="D252" s="69"/>
    </row>
    <row r="253" spans="1:4" ht="42.75">
      <c r="A253" s="85" t="s">
        <v>1085</v>
      </c>
      <c r="B253" s="79" t="s">
        <v>1086</v>
      </c>
      <c r="C253" s="85" t="s">
        <v>573</v>
      </c>
      <c r="D253" s="69"/>
    </row>
    <row r="254" spans="1:4" ht="71.25">
      <c r="A254" s="85" t="s">
        <v>1087</v>
      </c>
      <c r="B254" s="77" t="s">
        <v>1088</v>
      </c>
      <c r="C254" s="85" t="s">
        <v>586</v>
      </c>
      <c r="D254" s="69"/>
    </row>
    <row r="255" spans="1:4" ht="28.5">
      <c r="A255" s="76" t="s">
        <v>1089</v>
      </c>
      <c r="B255" s="79" t="s">
        <v>1090</v>
      </c>
      <c r="C255" s="76" t="s">
        <v>573</v>
      </c>
      <c r="D255" s="69"/>
    </row>
    <row r="256" spans="1:4" ht="14.25" customHeight="1">
      <c r="A256" s="80" t="s">
        <v>1091</v>
      </c>
      <c r="B256" s="155" t="s">
        <v>1092</v>
      </c>
      <c r="C256" s="156"/>
      <c r="D256" s="69"/>
    </row>
    <row r="257" spans="1:4" ht="25.5" customHeight="1">
      <c r="A257" s="76" t="s">
        <v>1093</v>
      </c>
      <c r="B257" s="86" t="s">
        <v>1094</v>
      </c>
      <c r="C257" s="76" t="s">
        <v>586</v>
      </c>
      <c r="D257" s="69"/>
    </row>
    <row r="258" spans="1:4" ht="14.25">
      <c r="A258" s="91" t="s">
        <v>1095</v>
      </c>
      <c r="B258" s="77" t="s">
        <v>1096</v>
      </c>
      <c r="C258" s="76" t="s">
        <v>586</v>
      </c>
      <c r="D258" s="69"/>
    </row>
    <row r="259" spans="1:4" ht="14.25">
      <c r="A259" s="91" t="s">
        <v>1097</v>
      </c>
      <c r="B259" s="77" t="s">
        <v>1098</v>
      </c>
      <c r="C259" s="76" t="s">
        <v>573</v>
      </c>
      <c r="D259" s="69"/>
    </row>
    <row r="269" spans="1:4">
      <c r="B269" s="95" t="s">
        <v>1140</v>
      </c>
    </row>
  </sheetData>
  <mergeCells count="14">
    <mergeCell ref="B63:C63"/>
    <mergeCell ref="A1:D2"/>
    <mergeCell ref="B13:C13"/>
    <mergeCell ref="B30:C30"/>
    <mergeCell ref="B43:C43"/>
    <mergeCell ref="B51:C51"/>
    <mergeCell ref="B252:C252"/>
    <mergeCell ref="B256:C256"/>
    <mergeCell ref="B68:C68"/>
    <mergeCell ref="B88:C88"/>
    <mergeCell ref="B158:C158"/>
    <mergeCell ref="B211:C211"/>
    <mergeCell ref="B230:C230"/>
    <mergeCell ref="B239:C239"/>
  </mergeCells>
  <pageMargins left="0.7" right="0.7" top="0.75" bottom="0.75" header="0.3" footer="0.3"/>
  <pageSetup paperSize="9" scale="51" orientation="portrait" horizontalDpi="360" verticalDpi="36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94E03-C91F-4702-9DCC-4AB3BE9B0178}">
  <dimension ref="A1:T268"/>
  <sheetViews>
    <sheetView tabSelected="1" view="pageBreakPreview" topLeftCell="D1" zoomScale="80" zoomScaleNormal="80" zoomScaleSheetLayoutView="80" workbookViewId="0">
      <selection activeCell="M7" sqref="M7:N7"/>
    </sheetView>
  </sheetViews>
  <sheetFormatPr defaultRowHeight="12.75"/>
  <cols>
    <col min="1" max="1" width="14.42578125" style="66" customWidth="1"/>
    <col min="2" max="2" width="46.85546875" style="66" customWidth="1"/>
    <col min="3" max="3" width="5.7109375" style="66" customWidth="1"/>
    <col min="4" max="4" width="13.85546875" style="66" customWidth="1"/>
    <col min="5" max="6" width="10.7109375" style="66" customWidth="1"/>
    <col min="7" max="7" width="13.7109375" style="66" customWidth="1"/>
    <col min="8" max="8" width="9.5703125" style="66" customWidth="1"/>
    <col min="9" max="9" width="17" style="66" customWidth="1"/>
    <col min="10" max="10" width="16.42578125" style="66" customWidth="1"/>
    <col min="11" max="11" width="16" style="67" customWidth="1"/>
    <col min="12" max="12" width="11" style="67" customWidth="1"/>
    <col min="13" max="13" width="14.42578125" style="67" customWidth="1"/>
    <col min="14" max="14" width="16.7109375" style="67" customWidth="1"/>
    <col min="15" max="15" width="14.140625" style="67" customWidth="1"/>
    <col min="16" max="17" width="14" style="67" customWidth="1"/>
    <col min="18" max="18" width="14.5703125" style="1" bestFit="1" customWidth="1"/>
    <col min="19" max="16384" width="9.140625" style="1"/>
  </cols>
  <sheetData>
    <row r="1" spans="1:18" ht="15" customHeight="1">
      <c r="A1" s="100" t="s">
        <v>1239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</row>
    <row r="2" spans="1:18" ht="15" customHeight="1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</row>
    <row r="3" spans="1:18" ht="15" customHeight="1">
      <c r="A3" s="100"/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</row>
    <row r="4" spans="1:18" ht="15" customHeight="1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</row>
    <row r="5" spans="1:18" ht="14.25">
      <c r="A5" s="101" t="s">
        <v>1</v>
      </c>
      <c r="B5" s="102"/>
      <c r="C5" s="102"/>
      <c r="D5" s="102"/>
      <c r="E5" s="103"/>
      <c r="F5" s="104" t="s">
        <v>2</v>
      </c>
      <c r="G5" s="105"/>
      <c r="H5" s="105"/>
      <c r="I5" s="106"/>
      <c r="J5" s="107"/>
      <c r="K5" s="159" t="s">
        <v>1142</v>
      </c>
      <c r="L5" s="111"/>
      <c r="M5" s="114" t="s">
        <v>4</v>
      </c>
      <c r="N5" s="115"/>
      <c r="O5" s="116" t="s">
        <v>5</v>
      </c>
      <c r="P5" s="117"/>
      <c r="Q5" s="118"/>
    </row>
    <row r="6" spans="1:18" ht="23.25" customHeight="1">
      <c r="A6" s="119" t="s">
        <v>6</v>
      </c>
      <c r="B6" s="120"/>
      <c r="C6" s="120"/>
      <c r="D6" s="120"/>
      <c r="E6" s="121"/>
      <c r="F6" s="122" t="s">
        <v>1240</v>
      </c>
      <c r="G6" s="123"/>
      <c r="H6" s="123"/>
      <c r="I6" s="124"/>
      <c r="J6" s="108"/>
      <c r="K6" s="112"/>
      <c r="L6" s="113"/>
      <c r="M6" s="125">
        <f>J268</f>
        <v>743201.31116014998</v>
      </c>
      <c r="N6" s="126"/>
      <c r="O6" s="127">
        <f>O268</f>
        <v>140742.72</v>
      </c>
      <c r="P6" s="128"/>
      <c r="Q6" s="129"/>
      <c r="R6" s="160">
        <f>M6-929043.8</f>
        <v>-185842.48883985006</v>
      </c>
    </row>
    <row r="7" spans="1:18">
      <c r="A7" s="130" t="s">
        <v>8</v>
      </c>
      <c r="B7" s="131"/>
      <c r="C7" s="131"/>
      <c r="D7" s="131"/>
      <c r="E7" s="132"/>
      <c r="F7" s="2"/>
      <c r="G7" s="2"/>
      <c r="H7" s="2"/>
      <c r="I7" s="2"/>
      <c r="J7" s="109"/>
      <c r="K7" s="133" t="s">
        <v>9</v>
      </c>
      <c r="L7" s="134"/>
      <c r="M7" s="135" t="s">
        <v>10</v>
      </c>
      <c r="N7" s="136"/>
      <c r="O7" s="3"/>
      <c r="P7" s="4"/>
      <c r="Q7" s="5"/>
    </row>
    <row r="8" spans="1:18" ht="12" customHeight="1">
      <c r="A8" s="137"/>
      <c r="B8" s="138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</row>
    <row r="9" spans="1:18" ht="25.5" customHeight="1">
      <c r="A9" s="98" t="s">
        <v>11</v>
      </c>
      <c r="B9" s="98" t="s">
        <v>12</v>
      </c>
      <c r="C9" s="98" t="s">
        <v>13</v>
      </c>
      <c r="D9" s="98" t="s">
        <v>14</v>
      </c>
      <c r="E9" s="98" t="s">
        <v>15</v>
      </c>
      <c r="F9" s="98" t="s">
        <v>16</v>
      </c>
      <c r="G9" s="142" t="s">
        <v>17</v>
      </c>
      <c r="H9" s="142" t="s">
        <v>18</v>
      </c>
      <c r="I9" s="144" t="s">
        <v>19</v>
      </c>
      <c r="J9" s="149" t="s">
        <v>20</v>
      </c>
      <c r="K9" s="146" t="s">
        <v>21</v>
      </c>
      <c r="L9" s="147"/>
      <c r="M9" s="151"/>
      <c r="N9" s="146" t="s">
        <v>22</v>
      </c>
      <c r="O9" s="147"/>
      <c r="P9" s="147"/>
      <c r="Q9" s="148" t="s">
        <v>23</v>
      </c>
    </row>
    <row r="10" spans="1:18" ht="25.5" customHeight="1">
      <c r="A10" s="98"/>
      <c r="B10" s="98"/>
      <c r="C10" s="98"/>
      <c r="D10" s="98"/>
      <c r="E10" s="99"/>
      <c r="F10" s="99"/>
      <c r="G10" s="143"/>
      <c r="H10" s="143"/>
      <c r="I10" s="145"/>
      <c r="J10" s="150"/>
      <c r="K10" s="6" t="s">
        <v>24</v>
      </c>
      <c r="L10" s="6" t="s">
        <v>25</v>
      </c>
      <c r="M10" s="6" t="s">
        <v>26</v>
      </c>
      <c r="N10" s="6" t="s">
        <v>24</v>
      </c>
      <c r="O10" s="6" t="s">
        <v>25</v>
      </c>
      <c r="P10" s="7" t="s">
        <v>26</v>
      </c>
      <c r="Q10" s="148"/>
    </row>
    <row r="11" spans="1:18">
      <c r="A11" s="8" t="s">
        <v>27</v>
      </c>
      <c r="B11" s="9" t="s">
        <v>28</v>
      </c>
      <c r="C11" s="10"/>
      <c r="D11" s="10"/>
      <c r="E11" s="10"/>
      <c r="F11" s="10"/>
      <c r="G11" s="10"/>
      <c r="H11" s="11"/>
      <c r="I11" s="12">
        <f>SUM(I12:I19)</f>
        <v>30703.776399999995</v>
      </c>
      <c r="J11" s="13">
        <f>SUM(J12:J19)</f>
        <v>39101.259245399997</v>
      </c>
      <c r="K11" s="14"/>
      <c r="L11" s="14"/>
      <c r="M11" s="14"/>
      <c r="N11" s="15">
        <f>SUM(N12:N19)</f>
        <v>31309.030000000002</v>
      </c>
      <c r="O11" s="15">
        <f>SUM(O12:O19)</f>
        <v>0</v>
      </c>
      <c r="P11" s="16">
        <f>SUM(P12:P19)</f>
        <v>31309.030000000002</v>
      </c>
      <c r="Q11" s="15">
        <f>SUM(Q12:Q19)</f>
        <v>7792.2292453999971</v>
      </c>
    </row>
    <row r="12" spans="1:18" ht="25.5" customHeight="1">
      <c r="A12" s="17" t="s">
        <v>29</v>
      </c>
      <c r="B12" s="18" t="s">
        <v>30</v>
      </c>
      <c r="C12" s="17" t="s">
        <v>31</v>
      </c>
      <c r="D12" s="19">
        <v>544.94000000000005</v>
      </c>
      <c r="E12" s="19">
        <v>4.62</v>
      </c>
      <c r="F12" s="19">
        <f>E12+E12*27.35/100</f>
        <v>5.8835700000000006</v>
      </c>
      <c r="G12" s="17" t="s">
        <v>32</v>
      </c>
      <c r="H12" s="20" t="s">
        <v>33</v>
      </c>
      <c r="I12" s="21">
        <f t="shared" ref="I12:I19" si="0">E12*D12</f>
        <v>2517.6228000000001</v>
      </c>
      <c r="J12" s="22">
        <f t="shared" ref="J12:J19" si="1">F12*D12</f>
        <v>3206.1926358000005</v>
      </c>
      <c r="K12" s="14">
        <f>'[1]BM 06'!M12</f>
        <v>544.94000000000005</v>
      </c>
      <c r="L12" s="14">
        <f>'[1]Memória 07'!E5</f>
        <v>0</v>
      </c>
      <c r="M12" s="14">
        <f t="shared" ref="M12:M74" si="2">K12+L12</f>
        <v>544.94000000000005</v>
      </c>
      <c r="N12" s="14">
        <f>ROUND(K12*F12,2)</f>
        <v>3206.19</v>
      </c>
      <c r="O12" s="14">
        <f>ROUND(L12*F12,2)</f>
        <v>0</v>
      </c>
      <c r="P12" s="23">
        <f>ROUND(M12*F12,2)</f>
        <v>3206.19</v>
      </c>
      <c r="Q12" s="14">
        <f>J12-P12</f>
        <v>2.6358000004620408E-3</v>
      </c>
    </row>
    <row r="13" spans="1:18" ht="25.5" customHeight="1">
      <c r="A13" s="17" t="s">
        <v>34</v>
      </c>
      <c r="B13" s="18" t="s">
        <v>35</v>
      </c>
      <c r="C13" s="17" t="s">
        <v>31</v>
      </c>
      <c r="D13" s="19">
        <v>6</v>
      </c>
      <c r="E13" s="19">
        <v>266.39</v>
      </c>
      <c r="F13" s="19">
        <f t="shared" ref="F13:F74" si="3">E13+E13*27.35/100</f>
        <v>339.24766499999998</v>
      </c>
      <c r="G13" s="24">
        <v>51</v>
      </c>
      <c r="H13" s="20" t="s">
        <v>36</v>
      </c>
      <c r="I13" s="21">
        <f t="shared" si="0"/>
        <v>1598.34</v>
      </c>
      <c r="J13" s="22">
        <f t="shared" si="1"/>
        <v>2035.4859899999999</v>
      </c>
      <c r="K13" s="14">
        <f>'[1]BM 06'!M13</f>
        <v>6</v>
      </c>
      <c r="L13" s="14">
        <f>'[1]Memória 07'!E6</f>
        <v>0</v>
      </c>
      <c r="M13" s="14">
        <f t="shared" si="2"/>
        <v>6</v>
      </c>
      <c r="N13" s="14">
        <f t="shared" ref="N13:N76" si="4">ROUND(K13*F13,2)</f>
        <v>2035.49</v>
      </c>
      <c r="O13" s="14">
        <f t="shared" ref="O13:O76" si="5">ROUND(L13*F13,2)</f>
        <v>0</v>
      </c>
      <c r="P13" s="23">
        <f t="shared" ref="P13:P76" si="6">ROUND(M13*F13,2)</f>
        <v>2035.49</v>
      </c>
      <c r="Q13" s="14">
        <f t="shared" ref="Q13:Q76" si="7">J13-P13</f>
        <v>-4.0100000001075387E-3</v>
      </c>
    </row>
    <row r="14" spans="1:18" ht="25.5" customHeight="1">
      <c r="A14" s="17" t="s">
        <v>37</v>
      </c>
      <c r="B14" s="25" t="s">
        <v>38</v>
      </c>
      <c r="C14" s="17" t="s">
        <v>31</v>
      </c>
      <c r="D14" s="19">
        <v>193.2</v>
      </c>
      <c r="E14" s="19">
        <v>74.709999999999994</v>
      </c>
      <c r="F14" s="19">
        <f t="shared" si="3"/>
        <v>95.143184999999988</v>
      </c>
      <c r="G14" s="17" t="s">
        <v>39</v>
      </c>
      <c r="H14" s="20" t="s">
        <v>33</v>
      </c>
      <c r="I14" s="21">
        <f t="shared" si="0"/>
        <v>14433.971999999998</v>
      </c>
      <c r="J14" s="22">
        <f t="shared" si="1"/>
        <v>18381.663341999996</v>
      </c>
      <c r="K14" s="14">
        <f>'[1]BM 06'!M14</f>
        <v>111.30000000000001</v>
      </c>
      <c r="L14" s="14">
        <f>'[1]Memória 07'!E7</f>
        <v>0</v>
      </c>
      <c r="M14" s="14">
        <f t="shared" si="2"/>
        <v>111.30000000000001</v>
      </c>
      <c r="N14" s="14">
        <f t="shared" si="4"/>
        <v>10589.44</v>
      </c>
      <c r="O14" s="14">
        <f t="shared" si="5"/>
        <v>0</v>
      </c>
      <c r="P14" s="23">
        <f t="shared" si="6"/>
        <v>10589.44</v>
      </c>
      <c r="Q14" s="14">
        <f t="shared" si="7"/>
        <v>7792.2233419999957</v>
      </c>
    </row>
    <row r="15" spans="1:18" ht="25.5" customHeight="1">
      <c r="A15" s="17" t="s">
        <v>40</v>
      </c>
      <c r="B15" s="25" t="s">
        <v>41</v>
      </c>
      <c r="C15" s="17" t="s">
        <v>31</v>
      </c>
      <c r="D15" s="19">
        <v>544.94000000000005</v>
      </c>
      <c r="E15" s="19">
        <v>0.14000000000000001</v>
      </c>
      <c r="F15" s="19">
        <f t="shared" si="3"/>
        <v>0.17829</v>
      </c>
      <c r="G15" s="17" t="s">
        <v>42</v>
      </c>
      <c r="H15" s="20" t="s">
        <v>33</v>
      </c>
      <c r="I15" s="21">
        <f t="shared" si="0"/>
        <v>76.291600000000017</v>
      </c>
      <c r="J15" s="22">
        <f t="shared" si="1"/>
        <v>97.15735260000001</v>
      </c>
      <c r="K15" s="14">
        <f>'[1]BM 06'!M15</f>
        <v>544.94000000000005</v>
      </c>
      <c r="L15" s="14">
        <f>'[1]Memória 07'!E8</f>
        <v>0</v>
      </c>
      <c r="M15" s="14">
        <f t="shared" si="2"/>
        <v>544.94000000000005</v>
      </c>
      <c r="N15" s="14">
        <f t="shared" si="4"/>
        <v>97.16</v>
      </c>
      <c r="O15" s="14">
        <f t="shared" si="5"/>
        <v>0</v>
      </c>
      <c r="P15" s="23">
        <f t="shared" si="6"/>
        <v>97.16</v>
      </c>
      <c r="Q15" s="14">
        <f t="shared" si="7"/>
        <v>-2.6473999999865327E-3</v>
      </c>
    </row>
    <row r="16" spans="1:18" ht="25.5" customHeight="1">
      <c r="A16" s="17" t="s">
        <v>43</v>
      </c>
      <c r="B16" s="26" t="s">
        <v>44</v>
      </c>
      <c r="C16" s="17" t="s">
        <v>45</v>
      </c>
      <c r="D16" s="19">
        <v>1</v>
      </c>
      <c r="E16" s="27">
        <v>9925.42</v>
      </c>
      <c r="F16" s="19">
        <f t="shared" si="3"/>
        <v>12640.022370000001</v>
      </c>
      <c r="G16" s="24">
        <v>56</v>
      </c>
      <c r="H16" s="20" t="s">
        <v>36</v>
      </c>
      <c r="I16" s="21">
        <f t="shared" si="0"/>
        <v>9925.42</v>
      </c>
      <c r="J16" s="22">
        <f t="shared" si="1"/>
        <v>12640.022370000001</v>
      </c>
      <c r="K16" s="14">
        <f>'[1]BM 06'!M16</f>
        <v>1</v>
      </c>
      <c r="L16" s="14">
        <f>'[1]Memória 07'!E9</f>
        <v>0</v>
      </c>
      <c r="M16" s="14">
        <f t="shared" si="2"/>
        <v>1</v>
      </c>
      <c r="N16" s="14">
        <f t="shared" si="4"/>
        <v>12640.02</v>
      </c>
      <c r="O16" s="14">
        <f t="shared" si="5"/>
        <v>0</v>
      </c>
      <c r="P16" s="23">
        <f t="shared" si="6"/>
        <v>12640.02</v>
      </c>
      <c r="Q16" s="14">
        <f t="shared" si="7"/>
        <v>2.3700000001554145E-3</v>
      </c>
    </row>
    <row r="17" spans="1:17" ht="25.5" customHeight="1">
      <c r="A17" s="17" t="s">
        <v>46</v>
      </c>
      <c r="B17" s="18" t="s">
        <v>47</v>
      </c>
      <c r="C17" s="17" t="s">
        <v>45</v>
      </c>
      <c r="D17" s="19">
        <v>1</v>
      </c>
      <c r="E17" s="19">
        <v>719.28</v>
      </c>
      <c r="F17" s="19">
        <f t="shared" si="3"/>
        <v>916.00307999999995</v>
      </c>
      <c r="G17" s="17" t="s">
        <v>48</v>
      </c>
      <c r="H17" s="20" t="s">
        <v>33</v>
      </c>
      <c r="I17" s="21">
        <f t="shared" si="0"/>
        <v>719.28</v>
      </c>
      <c r="J17" s="22">
        <f t="shared" si="1"/>
        <v>916.00307999999995</v>
      </c>
      <c r="K17" s="14">
        <f>'[1]BM 06'!M17</f>
        <v>1</v>
      </c>
      <c r="L17" s="14">
        <f>'[1]Memória 07'!E10</f>
        <v>0</v>
      </c>
      <c r="M17" s="14">
        <f t="shared" si="2"/>
        <v>1</v>
      </c>
      <c r="N17" s="14">
        <f t="shared" si="4"/>
        <v>916</v>
      </c>
      <c r="O17" s="14">
        <f t="shared" si="5"/>
        <v>0</v>
      </c>
      <c r="P17" s="23">
        <f t="shared" si="6"/>
        <v>916</v>
      </c>
      <c r="Q17" s="14">
        <f t="shared" si="7"/>
        <v>3.0799999999544525E-3</v>
      </c>
    </row>
    <row r="18" spans="1:17" ht="25.5" customHeight="1">
      <c r="A18" s="17" t="s">
        <v>49</v>
      </c>
      <c r="B18" s="18" t="s">
        <v>50</v>
      </c>
      <c r="C18" s="17" t="s">
        <v>45</v>
      </c>
      <c r="D18" s="19">
        <v>1</v>
      </c>
      <c r="E18" s="19">
        <v>164.8</v>
      </c>
      <c r="F18" s="19">
        <f t="shared" si="3"/>
        <v>209.87280000000001</v>
      </c>
      <c r="G18" s="17" t="s">
        <v>51</v>
      </c>
      <c r="H18" s="20" t="s">
        <v>33</v>
      </c>
      <c r="I18" s="21">
        <f t="shared" si="0"/>
        <v>164.8</v>
      </c>
      <c r="J18" s="22">
        <f t="shared" si="1"/>
        <v>209.87280000000001</v>
      </c>
      <c r="K18" s="14">
        <f>'[1]BM 06'!M18</f>
        <v>1</v>
      </c>
      <c r="L18" s="14">
        <f>'[1]Memória 07'!E11</f>
        <v>0</v>
      </c>
      <c r="M18" s="14">
        <f t="shared" si="2"/>
        <v>1</v>
      </c>
      <c r="N18" s="14">
        <f t="shared" si="4"/>
        <v>209.87</v>
      </c>
      <c r="O18" s="14">
        <f t="shared" si="5"/>
        <v>0</v>
      </c>
      <c r="P18" s="23">
        <f t="shared" si="6"/>
        <v>209.87</v>
      </c>
      <c r="Q18" s="14">
        <f t="shared" si="7"/>
        <v>2.8000000000076852E-3</v>
      </c>
    </row>
    <row r="19" spans="1:17" ht="25.5" customHeight="1">
      <c r="A19" s="17" t="s">
        <v>52</v>
      </c>
      <c r="B19" s="18" t="s">
        <v>53</v>
      </c>
      <c r="C19" s="17" t="s">
        <v>45</v>
      </c>
      <c r="D19" s="19">
        <v>1</v>
      </c>
      <c r="E19" s="27">
        <v>1268.05</v>
      </c>
      <c r="F19" s="19">
        <f t="shared" si="3"/>
        <v>1614.8616750000001</v>
      </c>
      <c r="G19" s="17" t="s">
        <v>54</v>
      </c>
      <c r="H19" s="20" t="s">
        <v>33</v>
      </c>
      <c r="I19" s="21">
        <f t="shared" si="0"/>
        <v>1268.05</v>
      </c>
      <c r="J19" s="22">
        <f t="shared" si="1"/>
        <v>1614.8616750000001</v>
      </c>
      <c r="K19" s="14">
        <f>'[1]BM 06'!M19</f>
        <v>1</v>
      </c>
      <c r="L19" s="14">
        <f>'[1]Memória 07'!E12</f>
        <v>0</v>
      </c>
      <c r="M19" s="14">
        <f t="shared" si="2"/>
        <v>1</v>
      </c>
      <c r="N19" s="14">
        <f t="shared" si="4"/>
        <v>1614.86</v>
      </c>
      <c r="O19" s="14">
        <f t="shared" si="5"/>
        <v>0</v>
      </c>
      <c r="P19" s="23">
        <f t="shared" si="6"/>
        <v>1614.86</v>
      </c>
      <c r="Q19" s="14">
        <f t="shared" si="7"/>
        <v>1.6750000002048182E-3</v>
      </c>
    </row>
    <row r="20" spans="1:17" ht="14.25" customHeight="1">
      <c r="A20" s="28" t="s">
        <v>55</v>
      </c>
      <c r="B20" s="139" t="s">
        <v>56</v>
      </c>
      <c r="C20" s="140"/>
      <c r="D20" s="140"/>
      <c r="E20" s="140"/>
      <c r="F20" s="140"/>
      <c r="G20" s="141"/>
      <c r="H20" s="29"/>
      <c r="I20" s="30">
        <f>SUM(I21:I36)</f>
        <v>48393.369299999998</v>
      </c>
      <c r="J20" s="31">
        <f>SUM(J21:J36)</f>
        <v>61628.955803549994</v>
      </c>
      <c r="K20" s="14">
        <f>'[1]BM 06'!M20</f>
        <v>0</v>
      </c>
      <c r="L20" s="14">
        <f>'[1]Memória 07'!E13</f>
        <v>0</v>
      </c>
      <c r="M20" s="31"/>
      <c r="N20" s="31">
        <f t="shared" ref="N20:Q20" si="8">SUM(N21:N36)</f>
        <v>58290.19</v>
      </c>
      <c r="O20" s="31">
        <f t="shared" si="8"/>
        <v>0</v>
      </c>
      <c r="P20" s="31">
        <f t="shared" si="8"/>
        <v>58290.19</v>
      </c>
      <c r="Q20" s="32">
        <f t="shared" si="8"/>
        <v>3338.765803549999</v>
      </c>
    </row>
    <row r="21" spans="1:17" ht="24">
      <c r="A21" s="17" t="s">
        <v>57</v>
      </c>
      <c r="B21" s="18" t="s">
        <v>58</v>
      </c>
      <c r="C21" s="17" t="s">
        <v>59</v>
      </c>
      <c r="D21" s="19">
        <v>44.18</v>
      </c>
      <c r="E21" s="19">
        <v>44.11</v>
      </c>
      <c r="F21" s="19">
        <f t="shared" si="3"/>
        <v>56.174084999999998</v>
      </c>
      <c r="G21" s="33">
        <v>93358</v>
      </c>
      <c r="H21" s="25" t="s">
        <v>60</v>
      </c>
      <c r="I21" s="21">
        <f t="shared" ref="I21:I36" si="9">E21*D21</f>
        <v>1948.7798</v>
      </c>
      <c r="J21" s="22">
        <f t="shared" ref="J21:J36" si="10">D21*F21</f>
        <v>2481.7710753000001</v>
      </c>
      <c r="K21" s="14">
        <f>'[1]BM 06'!M21</f>
        <v>44.18</v>
      </c>
      <c r="L21" s="14">
        <f>'[1]Memória 07'!E14</f>
        <v>0</v>
      </c>
      <c r="M21" s="14">
        <f t="shared" si="2"/>
        <v>44.18</v>
      </c>
      <c r="N21" s="14">
        <f t="shared" si="4"/>
        <v>2481.77</v>
      </c>
      <c r="O21" s="14">
        <f t="shared" si="5"/>
        <v>0</v>
      </c>
      <c r="P21" s="23">
        <f t="shared" si="6"/>
        <v>2481.77</v>
      </c>
      <c r="Q21" s="14">
        <f t="shared" si="7"/>
        <v>1.0753000001386681E-3</v>
      </c>
    </row>
    <row r="22" spans="1:17" ht="25.5" customHeight="1">
      <c r="A22" s="17" t="s">
        <v>61</v>
      </c>
      <c r="B22" s="25" t="s">
        <v>62</v>
      </c>
      <c r="C22" s="17" t="s">
        <v>59</v>
      </c>
      <c r="D22" s="19">
        <v>26.98</v>
      </c>
      <c r="E22" s="19">
        <v>16.12</v>
      </c>
      <c r="F22" s="19">
        <f t="shared" si="3"/>
        <v>20.528820000000003</v>
      </c>
      <c r="G22" s="33">
        <v>93382</v>
      </c>
      <c r="H22" s="25" t="s">
        <v>60</v>
      </c>
      <c r="I22" s="21">
        <f t="shared" si="9"/>
        <v>434.91760000000005</v>
      </c>
      <c r="J22" s="22">
        <f t="shared" si="10"/>
        <v>553.86756360000004</v>
      </c>
      <c r="K22" s="14">
        <f>'[1]BM 06'!M22</f>
        <v>0</v>
      </c>
      <c r="L22" s="14">
        <f>'[1]Memória 07'!E15</f>
        <v>0</v>
      </c>
      <c r="M22" s="14">
        <f t="shared" si="2"/>
        <v>0</v>
      </c>
      <c r="N22" s="14">
        <f t="shared" si="4"/>
        <v>0</v>
      </c>
      <c r="O22" s="14">
        <f t="shared" si="5"/>
        <v>0</v>
      </c>
      <c r="P22" s="23">
        <f t="shared" si="6"/>
        <v>0</v>
      </c>
      <c r="Q22" s="14">
        <f t="shared" si="7"/>
        <v>553.86756360000004</v>
      </c>
    </row>
    <row r="23" spans="1:17" ht="25.5" customHeight="1">
      <c r="A23" s="17" t="s">
        <v>63</v>
      </c>
      <c r="B23" s="25" t="s">
        <v>64</v>
      </c>
      <c r="C23" s="17" t="s">
        <v>31</v>
      </c>
      <c r="D23" s="19">
        <v>45.17</v>
      </c>
      <c r="E23" s="19">
        <v>17.05</v>
      </c>
      <c r="F23" s="19">
        <f t="shared" si="3"/>
        <v>21.713175</v>
      </c>
      <c r="G23" s="33">
        <v>95241</v>
      </c>
      <c r="H23" s="25" t="s">
        <v>60</v>
      </c>
      <c r="I23" s="21">
        <f t="shared" si="9"/>
        <v>770.14850000000001</v>
      </c>
      <c r="J23" s="22">
        <f t="shared" si="10"/>
        <v>980.78411475000007</v>
      </c>
      <c r="K23" s="14">
        <f>'[1]BM 06'!M23</f>
        <v>45.17</v>
      </c>
      <c r="L23" s="14">
        <f>'[1]Memória 07'!E16</f>
        <v>0</v>
      </c>
      <c r="M23" s="14">
        <f t="shared" si="2"/>
        <v>45.17</v>
      </c>
      <c r="N23" s="14">
        <f t="shared" si="4"/>
        <v>980.78</v>
      </c>
      <c r="O23" s="14">
        <f t="shared" si="5"/>
        <v>0</v>
      </c>
      <c r="P23" s="23">
        <f t="shared" si="6"/>
        <v>980.78</v>
      </c>
      <c r="Q23" s="14">
        <f t="shared" si="7"/>
        <v>4.1147500000988657E-3</v>
      </c>
    </row>
    <row r="24" spans="1:17" ht="25.5" customHeight="1">
      <c r="A24" s="17" t="s">
        <v>65</v>
      </c>
      <c r="B24" s="25" t="s">
        <v>66</v>
      </c>
      <c r="C24" s="17" t="s">
        <v>59</v>
      </c>
      <c r="D24" s="19">
        <v>10.8</v>
      </c>
      <c r="E24" s="19">
        <v>384.31</v>
      </c>
      <c r="F24" s="19">
        <f t="shared" si="3"/>
        <v>489.41878500000001</v>
      </c>
      <c r="G24" s="17" t="s">
        <v>67</v>
      </c>
      <c r="H24" s="20" t="s">
        <v>33</v>
      </c>
      <c r="I24" s="21">
        <f t="shared" si="9"/>
        <v>4150.5480000000007</v>
      </c>
      <c r="J24" s="22">
        <f t="shared" si="10"/>
        <v>5285.7228780000005</v>
      </c>
      <c r="K24" s="14">
        <f>'[1]BM 06'!M24</f>
        <v>8.6</v>
      </c>
      <c r="L24" s="14">
        <f>'[1]Memória 07'!E17</f>
        <v>0</v>
      </c>
      <c r="M24" s="14">
        <f t="shared" si="2"/>
        <v>8.6</v>
      </c>
      <c r="N24" s="14">
        <f t="shared" si="4"/>
        <v>4209</v>
      </c>
      <c r="O24" s="14">
        <f t="shared" si="5"/>
        <v>0</v>
      </c>
      <c r="P24" s="23">
        <f t="shared" si="6"/>
        <v>4209</v>
      </c>
      <c r="Q24" s="14">
        <f t="shared" si="7"/>
        <v>1076.7228780000005</v>
      </c>
    </row>
    <row r="25" spans="1:17" ht="25.5" customHeight="1">
      <c r="A25" s="17" t="s">
        <v>68</v>
      </c>
      <c r="B25" s="25" t="s">
        <v>69</v>
      </c>
      <c r="C25" s="17" t="s">
        <v>31</v>
      </c>
      <c r="D25" s="19">
        <v>260.39</v>
      </c>
      <c r="E25" s="19">
        <v>43.96</v>
      </c>
      <c r="F25" s="19">
        <f t="shared" si="3"/>
        <v>55.983060000000002</v>
      </c>
      <c r="G25" s="24">
        <v>88</v>
      </c>
      <c r="H25" s="20" t="s">
        <v>36</v>
      </c>
      <c r="I25" s="21">
        <f t="shared" si="9"/>
        <v>11446.7444</v>
      </c>
      <c r="J25" s="22">
        <f t="shared" si="10"/>
        <v>14577.428993399999</v>
      </c>
      <c r="K25" s="14">
        <f>'[1]BM 06'!M25</f>
        <v>260.39</v>
      </c>
      <c r="L25" s="14">
        <f>'[1]Memória 07'!E18</f>
        <v>0</v>
      </c>
      <c r="M25" s="14">
        <f t="shared" si="2"/>
        <v>260.39</v>
      </c>
      <c r="N25" s="14">
        <f t="shared" si="4"/>
        <v>14577.43</v>
      </c>
      <c r="O25" s="14">
        <f t="shared" si="5"/>
        <v>0</v>
      </c>
      <c r="P25" s="23">
        <f t="shared" si="6"/>
        <v>14577.43</v>
      </c>
      <c r="Q25" s="14">
        <f t="shared" si="7"/>
        <v>-1.0066000013466692E-3</v>
      </c>
    </row>
    <row r="26" spans="1:17" ht="25.5" customHeight="1">
      <c r="A26" s="17" t="s">
        <v>70</v>
      </c>
      <c r="B26" s="25" t="s">
        <v>71</v>
      </c>
      <c r="C26" s="17" t="s">
        <v>72</v>
      </c>
      <c r="D26" s="19">
        <v>195.8</v>
      </c>
      <c r="E26" s="19">
        <v>13.67</v>
      </c>
      <c r="F26" s="19">
        <f t="shared" si="3"/>
        <v>17.408745</v>
      </c>
      <c r="G26" s="33">
        <v>96543</v>
      </c>
      <c r="H26" s="25" t="s">
        <v>60</v>
      </c>
      <c r="I26" s="21">
        <f t="shared" si="9"/>
        <v>2676.5860000000002</v>
      </c>
      <c r="J26" s="22">
        <f t="shared" si="10"/>
        <v>3408.6322709999999</v>
      </c>
      <c r="K26" s="14">
        <f>'[1]BM 06'!M26</f>
        <v>195.8</v>
      </c>
      <c r="L26" s="14">
        <f>'[1]Memória 07'!E19</f>
        <v>0</v>
      </c>
      <c r="M26" s="14">
        <f t="shared" si="2"/>
        <v>195.8</v>
      </c>
      <c r="N26" s="14">
        <f t="shared" si="4"/>
        <v>3408.63</v>
      </c>
      <c r="O26" s="14">
        <f t="shared" si="5"/>
        <v>0</v>
      </c>
      <c r="P26" s="23">
        <f t="shared" si="6"/>
        <v>3408.63</v>
      </c>
      <c r="Q26" s="14">
        <f t="shared" si="7"/>
        <v>2.2709999998369312E-3</v>
      </c>
    </row>
    <row r="27" spans="1:17" ht="25.5" customHeight="1">
      <c r="A27" s="17" t="s">
        <v>73</v>
      </c>
      <c r="B27" s="25" t="s">
        <v>74</v>
      </c>
      <c r="C27" s="17" t="s">
        <v>72</v>
      </c>
      <c r="D27" s="19">
        <v>142.6</v>
      </c>
      <c r="E27" s="19">
        <v>13.24</v>
      </c>
      <c r="F27" s="19">
        <f t="shared" si="3"/>
        <v>16.861139999999999</v>
      </c>
      <c r="G27" s="33">
        <v>96544</v>
      </c>
      <c r="H27" s="25" t="s">
        <v>60</v>
      </c>
      <c r="I27" s="21">
        <f t="shared" si="9"/>
        <v>1888.0239999999999</v>
      </c>
      <c r="J27" s="22">
        <f t="shared" si="10"/>
        <v>2404.3985639999996</v>
      </c>
      <c r="K27" s="14">
        <f>'[1]BM 06'!M27</f>
        <v>142.6</v>
      </c>
      <c r="L27" s="14">
        <f>'[1]Memória 07'!E20</f>
        <v>0</v>
      </c>
      <c r="M27" s="14">
        <f t="shared" si="2"/>
        <v>142.6</v>
      </c>
      <c r="N27" s="14">
        <f t="shared" si="4"/>
        <v>2404.4</v>
      </c>
      <c r="O27" s="14">
        <f t="shared" si="5"/>
        <v>0</v>
      </c>
      <c r="P27" s="23">
        <f t="shared" si="6"/>
        <v>2404.4</v>
      </c>
      <c r="Q27" s="14">
        <f t="shared" si="7"/>
        <v>-1.4360000004671747E-3</v>
      </c>
    </row>
    <row r="28" spans="1:17" ht="25.5" customHeight="1">
      <c r="A28" s="17" t="s">
        <v>75</v>
      </c>
      <c r="B28" s="25" t="s">
        <v>76</v>
      </c>
      <c r="C28" s="17" t="s">
        <v>72</v>
      </c>
      <c r="D28" s="19">
        <v>499.8</v>
      </c>
      <c r="E28" s="19">
        <v>12.66</v>
      </c>
      <c r="F28" s="19">
        <f t="shared" si="3"/>
        <v>16.122510000000002</v>
      </c>
      <c r="G28" s="33">
        <v>96545</v>
      </c>
      <c r="H28" s="25" t="s">
        <v>60</v>
      </c>
      <c r="I28" s="21">
        <f t="shared" si="9"/>
        <v>6327.4679999999998</v>
      </c>
      <c r="J28" s="22">
        <f t="shared" si="10"/>
        <v>8058.030498000001</v>
      </c>
      <c r="K28" s="14">
        <f>'[1]BM 06'!M28</f>
        <v>499.79999999999995</v>
      </c>
      <c r="L28" s="14">
        <f>'[1]Memória 07'!E21</f>
        <v>0</v>
      </c>
      <c r="M28" s="14">
        <f t="shared" si="2"/>
        <v>499.79999999999995</v>
      </c>
      <c r="N28" s="14">
        <f t="shared" si="4"/>
        <v>8058.03</v>
      </c>
      <c r="O28" s="14">
        <f t="shared" si="5"/>
        <v>0</v>
      </c>
      <c r="P28" s="23">
        <f t="shared" si="6"/>
        <v>8058.03</v>
      </c>
      <c r="Q28" s="14">
        <f t="shared" si="7"/>
        <v>4.980000012437813E-4</v>
      </c>
    </row>
    <row r="29" spans="1:17" ht="25.5" customHeight="1">
      <c r="A29" s="17" t="s">
        <v>77</v>
      </c>
      <c r="B29" s="25" t="s">
        <v>78</v>
      </c>
      <c r="C29" s="17" t="s">
        <v>72</v>
      </c>
      <c r="D29" s="19">
        <v>452.7</v>
      </c>
      <c r="E29" s="19">
        <v>11.43</v>
      </c>
      <c r="F29" s="19">
        <f t="shared" si="3"/>
        <v>14.556104999999999</v>
      </c>
      <c r="G29" s="33">
        <v>96546</v>
      </c>
      <c r="H29" s="25" t="s">
        <v>60</v>
      </c>
      <c r="I29" s="21">
        <f t="shared" si="9"/>
        <v>5174.3609999999999</v>
      </c>
      <c r="J29" s="22">
        <f t="shared" si="10"/>
        <v>6589.5487334999989</v>
      </c>
      <c r="K29" s="14">
        <f>'[1]BM 06'!M29</f>
        <v>452.70000000000005</v>
      </c>
      <c r="L29" s="14">
        <f>'[1]Memória 07'!E22</f>
        <v>0</v>
      </c>
      <c r="M29" s="14">
        <f t="shared" si="2"/>
        <v>452.70000000000005</v>
      </c>
      <c r="N29" s="14">
        <f t="shared" si="4"/>
        <v>6589.55</v>
      </c>
      <c r="O29" s="14">
        <f t="shared" si="5"/>
        <v>0</v>
      </c>
      <c r="P29" s="23">
        <f t="shared" si="6"/>
        <v>6589.55</v>
      </c>
      <c r="Q29" s="14">
        <f t="shared" si="7"/>
        <v>-1.266500001293025E-3</v>
      </c>
    </row>
    <row r="30" spans="1:17" ht="25.5" customHeight="1">
      <c r="A30" s="17" t="s">
        <v>79</v>
      </c>
      <c r="B30" s="25" t="s">
        <v>80</v>
      </c>
      <c r="C30" s="17" t="s">
        <v>72</v>
      </c>
      <c r="D30" s="19">
        <v>17.5</v>
      </c>
      <c r="E30" s="19">
        <v>9.73</v>
      </c>
      <c r="F30" s="19">
        <f t="shared" si="3"/>
        <v>12.391155000000001</v>
      </c>
      <c r="G30" s="33">
        <v>96547</v>
      </c>
      <c r="H30" s="25" t="s">
        <v>60</v>
      </c>
      <c r="I30" s="21">
        <f t="shared" si="9"/>
        <v>170.27500000000001</v>
      </c>
      <c r="J30" s="22">
        <f t="shared" si="10"/>
        <v>216.84521250000003</v>
      </c>
      <c r="K30" s="14">
        <f>'[1]BM 06'!M30</f>
        <v>17.5</v>
      </c>
      <c r="L30" s="14">
        <f>'[1]Memória 07'!E23</f>
        <v>0</v>
      </c>
      <c r="M30" s="14">
        <f t="shared" si="2"/>
        <v>17.5</v>
      </c>
      <c r="N30" s="14">
        <f t="shared" si="4"/>
        <v>216.85</v>
      </c>
      <c r="O30" s="14">
        <f t="shared" si="5"/>
        <v>0</v>
      </c>
      <c r="P30" s="23">
        <f t="shared" si="6"/>
        <v>216.85</v>
      </c>
      <c r="Q30" s="14">
        <f t="shared" si="7"/>
        <v>-4.7874999999635293E-3</v>
      </c>
    </row>
    <row r="31" spans="1:17" ht="25.5" customHeight="1">
      <c r="A31" s="17" t="s">
        <v>81</v>
      </c>
      <c r="B31" s="25" t="s">
        <v>82</v>
      </c>
      <c r="C31" s="17" t="s">
        <v>72</v>
      </c>
      <c r="D31" s="19">
        <v>10.1</v>
      </c>
      <c r="E31" s="19">
        <v>9.33</v>
      </c>
      <c r="F31" s="19">
        <f t="shared" si="3"/>
        <v>11.881755</v>
      </c>
      <c r="G31" s="33">
        <v>96548</v>
      </c>
      <c r="H31" s="25" t="s">
        <v>60</v>
      </c>
      <c r="I31" s="21">
        <f t="shared" si="9"/>
        <v>94.233000000000004</v>
      </c>
      <c r="J31" s="22">
        <f t="shared" si="10"/>
        <v>120.0057255</v>
      </c>
      <c r="K31" s="14">
        <f>'[1]BM 06'!M31</f>
        <v>10.1</v>
      </c>
      <c r="L31" s="14">
        <f>'[1]Memória 07'!E24</f>
        <v>0</v>
      </c>
      <c r="M31" s="14">
        <f t="shared" si="2"/>
        <v>10.1</v>
      </c>
      <c r="N31" s="14">
        <f t="shared" si="4"/>
        <v>120.01</v>
      </c>
      <c r="O31" s="14">
        <f t="shared" si="5"/>
        <v>0</v>
      </c>
      <c r="P31" s="23">
        <f t="shared" si="6"/>
        <v>120.01</v>
      </c>
      <c r="Q31" s="14">
        <f t="shared" si="7"/>
        <v>-4.2745000000081745E-3</v>
      </c>
    </row>
    <row r="32" spans="1:17" ht="34.35" customHeight="1">
      <c r="A32" s="34" t="s">
        <v>83</v>
      </c>
      <c r="B32" s="18" t="s">
        <v>84</v>
      </c>
      <c r="C32" s="34" t="s">
        <v>59</v>
      </c>
      <c r="D32" s="35">
        <v>25.52</v>
      </c>
      <c r="E32" s="35">
        <v>292.66000000000003</v>
      </c>
      <c r="F32" s="19">
        <f t="shared" si="3"/>
        <v>372.70251000000002</v>
      </c>
      <c r="G32" s="36">
        <v>94966</v>
      </c>
      <c r="H32" s="18" t="s">
        <v>85</v>
      </c>
      <c r="I32" s="21">
        <f t="shared" si="9"/>
        <v>7468.6832000000004</v>
      </c>
      <c r="J32" s="22">
        <f t="shared" si="10"/>
        <v>9511.3680552000005</v>
      </c>
      <c r="K32" s="14">
        <f>'[1]BM 06'!M32</f>
        <v>25.52</v>
      </c>
      <c r="L32" s="14">
        <f>'[1]Memória 07'!E25</f>
        <v>0</v>
      </c>
      <c r="M32" s="14">
        <f t="shared" si="2"/>
        <v>25.52</v>
      </c>
      <c r="N32" s="14">
        <f t="shared" si="4"/>
        <v>9511.3700000000008</v>
      </c>
      <c r="O32" s="14">
        <f t="shared" si="5"/>
        <v>0</v>
      </c>
      <c r="P32" s="23">
        <f t="shared" si="6"/>
        <v>9511.3700000000008</v>
      </c>
      <c r="Q32" s="14">
        <f t="shared" si="7"/>
        <v>-1.9448000002739718E-3</v>
      </c>
    </row>
    <row r="33" spans="1:20" ht="25.5" customHeight="1">
      <c r="A33" s="17" t="s">
        <v>86</v>
      </c>
      <c r="B33" s="25" t="s">
        <v>87</v>
      </c>
      <c r="C33" s="17" t="s">
        <v>59</v>
      </c>
      <c r="D33" s="19">
        <v>25.52</v>
      </c>
      <c r="E33" s="19">
        <v>114.64</v>
      </c>
      <c r="F33" s="19">
        <f t="shared" si="3"/>
        <v>145.99404000000001</v>
      </c>
      <c r="G33" s="33">
        <v>92873</v>
      </c>
      <c r="H33" s="25" t="s">
        <v>60</v>
      </c>
      <c r="I33" s="21">
        <f t="shared" si="9"/>
        <v>2925.6127999999999</v>
      </c>
      <c r="J33" s="22">
        <f t="shared" si="10"/>
        <v>3725.7679008000005</v>
      </c>
      <c r="K33" s="14">
        <f>'[1]BM 06'!M33</f>
        <v>25.52</v>
      </c>
      <c r="L33" s="14">
        <f>'[1]Memória 07'!E26</f>
        <v>0</v>
      </c>
      <c r="M33" s="14">
        <f t="shared" si="2"/>
        <v>25.52</v>
      </c>
      <c r="N33" s="14">
        <f t="shared" si="4"/>
        <v>3725.77</v>
      </c>
      <c r="O33" s="14">
        <f t="shared" si="5"/>
        <v>0</v>
      </c>
      <c r="P33" s="23">
        <f t="shared" si="6"/>
        <v>3725.77</v>
      </c>
      <c r="Q33" s="14">
        <f t="shared" si="7"/>
        <v>-2.0991999995203514E-3</v>
      </c>
    </row>
    <row r="34" spans="1:20" ht="36">
      <c r="A34" s="34" t="s">
        <v>88</v>
      </c>
      <c r="B34" s="25" t="s">
        <v>89</v>
      </c>
      <c r="C34" s="34" t="s">
        <v>31</v>
      </c>
      <c r="D34" s="35">
        <v>108</v>
      </c>
      <c r="E34" s="35">
        <v>14.66</v>
      </c>
      <c r="F34" s="19">
        <f t="shared" si="3"/>
        <v>18.669510000000002</v>
      </c>
      <c r="G34" s="36">
        <v>4953</v>
      </c>
      <c r="H34" s="18" t="s">
        <v>90</v>
      </c>
      <c r="I34" s="21">
        <f t="shared" si="9"/>
        <v>1583.28</v>
      </c>
      <c r="J34" s="22">
        <f t="shared" si="10"/>
        <v>2016.3070800000003</v>
      </c>
      <c r="K34" s="14">
        <f>'[1]BM 06'!M34</f>
        <v>107.48</v>
      </c>
      <c r="L34" s="14">
        <f>'[1]Memória 07'!E27</f>
        <v>0</v>
      </c>
      <c r="M34" s="14">
        <f t="shared" si="2"/>
        <v>107.48</v>
      </c>
      <c r="N34" s="14">
        <f t="shared" si="4"/>
        <v>2006.6</v>
      </c>
      <c r="O34" s="14">
        <f t="shared" si="5"/>
        <v>0</v>
      </c>
      <c r="P34" s="23">
        <f t="shared" si="6"/>
        <v>2006.6</v>
      </c>
      <c r="Q34" s="14">
        <f t="shared" si="7"/>
        <v>9.7070800000003601</v>
      </c>
    </row>
    <row r="35" spans="1:20" ht="24">
      <c r="A35" s="34" t="s">
        <v>91</v>
      </c>
      <c r="B35" s="25" t="s">
        <v>92</v>
      </c>
      <c r="C35" s="34" t="s">
        <v>31</v>
      </c>
      <c r="D35" s="35">
        <v>25.62</v>
      </c>
      <c r="E35" s="35">
        <v>23.4</v>
      </c>
      <c r="F35" s="19">
        <f t="shared" si="3"/>
        <v>29.799899999999997</v>
      </c>
      <c r="G35" s="36">
        <v>98561</v>
      </c>
      <c r="H35" s="18" t="s">
        <v>85</v>
      </c>
      <c r="I35" s="21">
        <f t="shared" si="9"/>
        <v>599.50800000000004</v>
      </c>
      <c r="J35" s="22">
        <f t="shared" si="10"/>
        <v>763.47343799999999</v>
      </c>
      <c r="K35" s="14">
        <f>'[1]BM 06'!M35</f>
        <v>0</v>
      </c>
      <c r="L35" s="14">
        <f>'[1]Memória 07'!E28</f>
        <v>0</v>
      </c>
      <c r="M35" s="14">
        <f t="shared" si="2"/>
        <v>0</v>
      </c>
      <c r="N35" s="14">
        <f t="shared" si="4"/>
        <v>0</v>
      </c>
      <c r="O35" s="14">
        <f t="shared" si="5"/>
        <v>0</v>
      </c>
      <c r="P35" s="23">
        <f t="shared" si="6"/>
        <v>0</v>
      </c>
      <c r="Q35" s="14">
        <f t="shared" si="7"/>
        <v>763.47343799999999</v>
      </c>
    </row>
    <row r="36" spans="1:20" ht="25.5" customHeight="1">
      <c r="A36" s="17" t="s">
        <v>93</v>
      </c>
      <c r="B36" s="25" t="s">
        <v>94</v>
      </c>
      <c r="C36" s="17" t="s">
        <v>45</v>
      </c>
      <c r="D36" s="19">
        <v>10</v>
      </c>
      <c r="E36" s="19">
        <v>73.42</v>
      </c>
      <c r="F36" s="19">
        <f t="shared" si="3"/>
        <v>93.500370000000004</v>
      </c>
      <c r="G36" s="17" t="s">
        <v>95</v>
      </c>
      <c r="H36" s="20" t="s">
        <v>33</v>
      </c>
      <c r="I36" s="21">
        <f t="shared" si="9"/>
        <v>734.2</v>
      </c>
      <c r="J36" s="22">
        <f t="shared" si="10"/>
        <v>935.00369999999998</v>
      </c>
      <c r="K36" s="14">
        <f>'[1]BM 06'!M36</f>
        <v>0</v>
      </c>
      <c r="L36" s="14">
        <f>'[1]Memória 07'!E29</f>
        <v>0</v>
      </c>
      <c r="M36" s="14">
        <f t="shared" si="2"/>
        <v>0</v>
      </c>
      <c r="N36" s="14">
        <f t="shared" si="4"/>
        <v>0</v>
      </c>
      <c r="O36" s="14">
        <f t="shared" si="5"/>
        <v>0</v>
      </c>
      <c r="P36" s="23">
        <f t="shared" si="6"/>
        <v>0</v>
      </c>
      <c r="Q36" s="14">
        <f t="shared" si="7"/>
        <v>935.00369999999998</v>
      </c>
    </row>
    <row r="37" spans="1:20" ht="12.75" customHeight="1">
      <c r="A37" s="28" t="s">
        <v>96</v>
      </c>
      <c r="B37" s="139" t="s">
        <v>97</v>
      </c>
      <c r="C37" s="140"/>
      <c r="D37" s="140"/>
      <c r="E37" s="140"/>
      <c r="F37" s="140"/>
      <c r="G37" s="141"/>
      <c r="H37" s="37"/>
      <c r="I37" s="30">
        <f>SUM(I38:I49)</f>
        <v>120481.71239999999</v>
      </c>
      <c r="J37" s="31">
        <f>SUM(J38:J49)</f>
        <v>153433.46074140002</v>
      </c>
      <c r="K37" s="14">
        <f>'[1]BM 06'!M37</f>
        <v>0</v>
      </c>
      <c r="L37" s="14">
        <f>'[1]Memória 07'!E30</f>
        <v>0</v>
      </c>
      <c r="M37" s="31"/>
      <c r="N37" s="31">
        <f t="shared" ref="N37:Q37" si="11">SUM(N38:N49)</f>
        <v>151563.45000000001</v>
      </c>
      <c r="O37" s="31">
        <f t="shared" si="11"/>
        <v>0</v>
      </c>
      <c r="P37" s="31">
        <f t="shared" si="11"/>
        <v>151563.45000000001</v>
      </c>
      <c r="Q37" s="31">
        <f t="shared" si="11"/>
        <v>1870.0107413999974</v>
      </c>
    </row>
    <row r="38" spans="1:20" ht="45.75" customHeight="1">
      <c r="A38" s="34" t="s">
        <v>98</v>
      </c>
      <c r="B38" s="25" t="s">
        <v>99</v>
      </c>
      <c r="C38" s="34" t="s">
        <v>72</v>
      </c>
      <c r="D38" s="35">
        <v>872.7</v>
      </c>
      <c r="E38" s="35">
        <v>13.7</v>
      </c>
      <c r="F38" s="19">
        <f t="shared" si="3"/>
        <v>17.446950000000001</v>
      </c>
      <c r="G38" s="36">
        <v>92775</v>
      </c>
      <c r="H38" s="18" t="s">
        <v>85</v>
      </c>
      <c r="I38" s="38">
        <f>E38*D38</f>
        <v>11955.99</v>
      </c>
      <c r="J38" s="39">
        <f>F38*D38</f>
        <v>15225.953265000002</v>
      </c>
      <c r="K38" s="14">
        <f>'[1]BM 06'!M38</f>
        <v>872.7</v>
      </c>
      <c r="L38" s="14">
        <f>'[1]Memória 07'!E31</f>
        <v>0</v>
      </c>
      <c r="M38" s="14">
        <f t="shared" si="2"/>
        <v>872.7</v>
      </c>
      <c r="N38" s="14">
        <f t="shared" si="4"/>
        <v>15225.95</v>
      </c>
      <c r="O38" s="14">
        <f t="shared" si="5"/>
        <v>0</v>
      </c>
      <c r="P38" s="23">
        <f t="shared" si="6"/>
        <v>15225.95</v>
      </c>
      <c r="Q38" s="14">
        <f t="shared" si="7"/>
        <v>3.265000001192675E-3</v>
      </c>
    </row>
    <row r="39" spans="1:20" ht="45.75" customHeight="1">
      <c r="A39" s="17" t="s">
        <v>100</v>
      </c>
      <c r="B39" s="25" t="s">
        <v>101</v>
      </c>
      <c r="C39" s="17" t="s">
        <v>72</v>
      </c>
      <c r="D39" s="19">
        <v>85.8</v>
      </c>
      <c r="E39" s="19">
        <v>13.26</v>
      </c>
      <c r="F39" s="19">
        <f t="shared" si="3"/>
        <v>16.886610000000001</v>
      </c>
      <c r="G39" s="33">
        <v>92776</v>
      </c>
      <c r="H39" s="18" t="s">
        <v>85</v>
      </c>
      <c r="I39" s="38">
        <f t="shared" ref="I39:I49" si="12">E39*D39</f>
        <v>1137.7079999999999</v>
      </c>
      <c r="J39" s="39">
        <f t="shared" ref="J39:J49" si="13">F39*D39</f>
        <v>1448.871138</v>
      </c>
      <c r="K39" s="14">
        <f>'[1]BM 06'!M39</f>
        <v>85.800000000000011</v>
      </c>
      <c r="L39" s="14">
        <f>'[1]Memória 07'!E32</f>
        <v>0</v>
      </c>
      <c r="M39" s="14">
        <f t="shared" si="2"/>
        <v>85.800000000000011</v>
      </c>
      <c r="N39" s="14">
        <f t="shared" si="4"/>
        <v>1448.87</v>
      </c>
      <c r="O39" s="14">
        <f t="shared" si="5"/>
        <v>0</v>
      </c>
      <c r="P39" s="23">
        <f t="shared" si="6"/>
        <v>1448.87</v>
      </c>
      <c r="Q39" s="14">
        <f t="shared" si="7"/>
        <v>1.138000000082684E-3</v>
      </c>
    </row>
    <row r="40" spans="1:20" ht="45.75" customHeight="1">
      <c r="A40" s="17" t="s">
        <v>102</v>
      </c>
      <c r="B40" s="25" t="s">
        <v>103</v>
      </c>
      <c r="C40" s="17" t="s">
        <v>72</v>
      </c>
      <c r="D40" s="19">
        <v>930.9</v>
      </c>
      <c r="E40" s="19">
        <v>12.66</v>
      </c>
      <c r="F40" s="19">
        <f t="shared" si="3"/>
        <v>16.122510000000002</v>
      </c>
      <c r="G40" s="33">
        <v>92777</v>
      </c>
      <c r="H40" s="18" t="s">
        <v>85</v>
      </c>
      <c r="I40" s="38">
        <f t="shared" si="12"/>
        <v>11785.194</v>
      </c>
      <c r="J40" s="39">
        <f t="shared" si="13"/>
        <v>15008.444559000001</v>
      </c>
      <c r="K40" s="14">
        <f>'[1]BM 06'!M40</f>
        <v>930.90000000000009</v>
      </c>
      <c r="L40" s="14">
        <f>'[1]Memória 07'!E33</f>
        <v>0</v>
      </c>
      <c r="M40" s="14">
        <f t="shared" si="2"/>
        <v>930.90000000000009</v>
      </c>
      <c r="N40" s="14">
        <f t="shared" si="4"/>
        <v>15008.44</v>
      </c>
      <c r="O40" s="14">
        <f t="shared" si="5"/>
        <v>0</v>
      </c>
      <c r="P40" s="23">
        <f t="shared" si="6"/>
        <v>15008.44</v>
      </c>
      <c r="Q40" s="14">
        <f t="shared" si="7"/>
        <v>4.5590000008814968E-3</v>
      </c>
    </row>
    <row r="41" spans="1:20" ht="45.75" customHeight="1">
      <c r="A41" s="17" t="s">
        <v>104</v>
      </c>
      <c r="B41" s="25" t="s">
        <v>105</v>
      </c>
      <c r="C41" s="17" t="s">
        <v>72</v>
      </c>
      <c r="D41" s="19">
        <v>980.4</v>
      </c>
      <c r="E41" s="19">
        <v>11.4</v>
      </c>
      <c r="F41" s="19">
        <f t="shared" si="3"/>
        <v>14.517900000000001</v>
      </c>
      <c r="G41" s="33">
        <v>92778</v>
      </c>
      <c r="H41" s="18" t="s">
        <v>85</v>
      </c>
      <c r="I41" s="38">
        <f t="shared" si="12"/>
        <v>11176.56</v>
      </c>
      <c r="J41" s="39">
        <f t="shared" si="13"/>
        <v>14233.34916</v>
      </c>
      <c r="K41" s="14">
        <f>'[1]BM 06'!M41</f>
        <v>980.40000000000009</v>
      </c>
      <c r="L41" s="14">
        <f>'[1]Memória 07'!E34</f>
        <v>0</v>
      </c>
      <c r="M41" s="14">
        <f t="shared" si="2"/>
        <v>980.40000000000009</v>
      </c>
      <c r="N41" s="14">
        <f t="shared" si="4"/>
        <v>14233.35</v>
      </c>
      <c r="O41" s="14">
        <f t="shared" si="5"/>
        <v>0</v>
      </c>
      <c r="P41" s="23">
        <f t="shared" si="6"/>
        <v>14233.35</v>
      </c>
      <c r="Q41" s="14">
        <f t="shared" si="7"/>
        <v>-8.4000000060768798E-4</v>
      </c>
    </row>
    <row r="42" spans="1:20" ht="45.75" customHeight="1">
      <c r="A42" s="17" t="s">
        <v>106</v>
      </c>
      <c r="B42" s="25" t="s">
        <v>107</v>
      </c>
      <c r="C42" s="17" t="s">
        <v>72</v>
      </c>
      <c r="D42" s="19">
        <v>427.5</v>
      </c>
      <c r="E42" s="19">
        <v>9.65</v>
      </c>
      <c r="F42" s="19">
        <f t="shared" si="3"/>
        <v>12.289275</v>
      </c>
      <c r="G42" s="33">
        <v>92779</v>
      </c>
      <c r="H42" s="18" t="s">
        <v>85</v>
      </c>
      <c r="I42" s="38">
        <f t="shared" si="12"/>
        <v>4125.375</v>
      </c>
      <c r="J42" s="39">
        <f t="shared" si="13"/>
        <v>5253.6650625000002</v>
      </c>
      <c r="K42" s="14">
        <f>'[1]BM 06'!M42</f>
        <v>427.5</v>
      </c>
      <c r="L42" s="14">
        <f>'[1]Memória 07'!E35</f>
        <v>0</v>
      </c>
      <c r="M42" s="14">
        <f t="shared" si="2"/>
        <v>427.5</v>
      </c>
      <c r="N42" s="14">
        <f t="shared" si="4"/>
        <v>5253.67</v>
      </c>
      <c r="O42" s="14">
        <f t="shared" si="5"/>
        <v>0</v>
      </c>
      <c r="P42" s="23">
        <f t="shared" si="6"/>
        <v>5253.67</v>
      </c>
      <c r="Q42" s="14">
        <f t="shared" si="7"/>
        <v>-4.9374999998690328E-3</v>
      </c>
    </row>
    <row r="43" spans="1:20" ht="46.7" customHeight="1">
      <c r="A43" s="34" t="s">
        <v>108</v>
      </c>
      <c r="B43" s="25" t="s">
        <v>109</v>
      </c>
      <c r="C43" s="34" t="s">
        <v>72</v>
      </c>
      <c r="D43" s="35">
        <v>368</v>
      </c>
      <c r="E43" s="35">
        <v>8.8699999999999992</v>
      </c>
      <c r="F43" s="19">
        <f t="shared" si="3"/>
        <v>11.295945</v>
      </c>
      <c r="G43" s="36">
        <v>92764</v>
      </c>
      <c r="H43" s="18" t="s">
        <v>85</v>
      </c>
      <c r="I43" s="38">
        <f t="shared" si="12"/>
        <v>3264.16</v>
      </c>
      <c r="J43" s="39">
        <f t="shared" si="13"/>
        <v>4156.9077600000001</v>
      </c>
      <c r="K43" s="14">
        <f>'[1]BM 06'!M43</f>
        <v>368</v>
      </c>
      <c r="L43" s="14">
        <f>'[1]Memória 07'!E36</f>
        <v>0</v>
      </c>
      <c r="M43" s="14">
        <f t="shared" si="2"/>
        <v>368</v>
      </c>
      <c r="N43" s="14">
        <f t="shared" si="4"/>
        <v>4156.91</v>
      </c>
      <c r="O43" s="14">
        <f t="shared" si="5"/>
        <v>0</v>
      </c>
      <c r="P43" s="23">
        <f t="shared" si="6"/>
        <v>4156.91</v>
      </c>
      <c r="Q43" s="14">
        <f t="shared" si="7"/>
        <v>-2.2399999998015119E-3</v>
      </c>
    </row>
    <row r="44" spans="1:20" ht="45.75" customHeight="1">
      <c r="A44" s="17" t="s">
        <v>110</v>
      </c>
      <c r="B44" s="25" t="s">
        <v>111</v>
      </c>
      <c r="C44" s="17" t="s">
        <v>72</v>
      </c>
      <c r="D44" s="19">
        <v>97</v>
      </c>
      <c r="E44" s="19">
        <v>10.18</v>
      </c>
      <c r="F44" s="19">
        <f t="shared" si="3"/>
        <v>12.964230000000001</v>
      </c>
      <c r="G44" s="33">
        <v>92765</v>
      </c>
      <c r="H44" s="18" t="s">
        <v>85</v>
      </c>
      <c r="I44" s="38">
        <f t="shared" si="12"/>
        <v>987.45999999999992</v>
      </c>
      <c r="J44" s="39">
        <f t="shared" si="13"/>
        <v>1257.5303100000001</v>
      </c>
      <c r="K44" s="14">
        <f>'[1]BM 06'!M44</f>
        <v>97</v>
      </c>
      <c r="L44" s="14">
        <f>'[1]Memória 07'!E37</f>
        <v>0</v>
      </c>
      <c r="M44" s="14">
        <f t="shared" si="2"/>
        <v>97</v>
      </c>
      <c r="N44" s="14">
        <f t="shared" si="4"/>
        <v>1257.53</v>
      </c>
      <c r="O44" s="14">
        <f t="shared" si="5"/>
        <v>0</v>
      </c>
      <c r="P44" s="23">
        <f t="shared" si="6"/>
        <v>1257.53</v>
      </c>
      <c r="Q44" s="14">
        <f t="shared" si="7"/>
        <v>3.1000000012681994E-4</v>
      </c>
    </row>
    <row r="45" spans="1:20" ht="34.35" customHeight="1">
      <c r="A45" s="34" t="s">
        <v>112</v>
      </c>
      <c r="B45" s="25" t="s">
        <v>113</v>
      </c>
      <c r="C45" s="34" t="s">
        <v>31</v>
      </c>
      <c r="D45" s="35">
        <v>678.66</v>
      </c>
      <c r="E45" s="35">
        <v>36.54</v>
      </c>
      <c r="F45" s="19">
        <f t="shared" si="3"/>
        <v>46.53369</v>
      </c>
      <c r="G45" s="40">
        <v>3366</v>
      </c>
      <c r="H45" s="18" t="s">
        <v>90</v>
      </c>
      <c r="I45" s="38">
        <f t="shared" si="12"/>
        <v>24798.236399999998</v>
      </c>
      <c r="J45" s="39">
        <f t="shared" si="13"/>
        <v>31580.5540554</v>
      </c>
      <c r="K45" s="14">
        <f>'[1]BM 06'!M45</f>
        <v>678.66000000000008</v>
      </c>
      <c r="L45" s="14">
        <f>'[1]Memória 07'!E38</f>
        <v>0</v>
      </c>
      <c r="M45" s="14">
        <f t="shared" si="2"/>
        <v>678.66000000000008</v>
      </c>
      <c r="N45" s="14">
        <f t="shared" si="4"/>
        <v>31580.55</v>
      </c>
      <c r="O45" s="14">
        <f t="shared" si="5"/>
        <v>0</v>
      </c>
      <c r="P45" s="23">
        <f t="shared" si="6"/>
        <v>31580.55</v>
      </c>
      <c r="Q45" s="14">
        <f t="shared" si="7"/>
        <v>4.0554000006522983E-3</v>
      </c>
    </row>
    <row r="46" spans="1:20" ht="34.35" customHeight="1">
      <c r="A46" s="34" t="s">
        <v>114</v>
      </c>
      <c r="B46" s="18" t="s">
        <v>115</v>
      </c>
      <c r="C46" s="34" t="s">
        <v>59</v>
      </c>
      <c r="D46" s="35">
        <v>48.93</v>
      </c>
      <c r="E46" s="35">
        <v>292.66000000000003</v>
      </c>
      <c r="F46" s="19">
        <f t="shared" si="3"/>
        <v>372.70251000000002</v>
      </c>
      <c r="G46" s="36">
        <v>94966</v>
      </c>
      <c r="H46" s="18" t="s">
        <v>85</v>
      </c>
      <c r="I46" s="38">
        <f t="shared" si="12"/>
        <v>14319.853800000001</v>
      </c>
      <c r="J46" s="39">
        <f t="shared" si="13"/>
        <v>18236.3338143</v>
      </c>
      <c r="K46" s="14">
        <f>'[1]BM 06'!M46</f>
        <v>48.93</v>
      </c>
      <c r="L46" s="14">
        <f>'[1]Memória 07'!E39</f>
        <v>0</v>
      </c>
      <c r="M46" s="14">
        <f>K46+L46</f>
        <v>48.93</v>
      </c>
      <c r="N46" s="14">
        <f t="shared" si="4"/>
        <v>18236.330000000002</v>
      </c>
      <c r="O46" s="14">
        <f t="shared" si="5"/>
        <v>0</v>
      </c>
      <c r="P46" s="23">
        <f t="shared" si="6"/>
        <v>18236.330000000002</v>
      </c>
      <c r="Q46" s="14">
        <f t="shared" si="7"/>
        <v>3.8142999983392656E-3</v>
      </c>
      <c r="S46" s="67"/>
      <c r="T46" s="67"/>
    </row>
    <row r="47" spans="1:20" ht="25.5" customHeight="1">
      <c r="A47" s="17" t="s">
        <v>116</v>
      </c>
      <c r="B47" s="25" t="s">
        <v>117</v>
      </c>
      <c r="C47" s="17" t="s">
        <v>59</v>
      </c>
      <c r="D47" s="19">
        <v>48.93</v>
      </c>
      <c r="E47" s="19">
        <v>114.64</v>
      </c>
      <c r="F47" s="19">
        <f t="shared" si="3"/>
        <v>145.99404000000001</v>
      </c>
      <c r="G47" s="33">
        <v>92873</v>
      </c>
      <c r="H47" s="25" t="s">
        <v>60</v>
      </c>
      <c r="I47" s="38">
        <f t="shared" si="12"/>
        <v>5609.3352000000004</v>
      </c>
      <c r="J47" s="39">
        <f t="shared" si="13"/>
        <v>7143.4883772000003</v>
      </c>
      <c r="K47" s="14">
        <f>'[1]BM 06'!M47</f>
        <v>48.93</v>
      </c>
      <c r="L47" s="14">
        <f>'[1]Memória 07'!E40</f>
        <v>0</v>
      </c>
      <c r="M47" s="14">
        <f t="shared" si="2"/>
        <v>48.93</v>
      </c>
      <c r="N47" s="14">
        <f t="shared" si="4"/>
        <v>7143.49</v>
      </c>
      <c r="O47" s="14">
        <f t="shared" si="5"/>
        <v>0</v>
      </c>
      <c r="P47" s="23">
        <f t="shared" si="6"/>
        <v>7143.49</v>
      </c>
      <c r="Q47" s="14">
        <f t="shared" si="7"/>
        <v>-1.6227999994953279E-3</v>
      </c>
      <c r="S47" s="96"/>
    </row>
    <row r="48" spans="1:20" ht="45.75" customHeight="1">
      <c r="A48" s="17" t="s">
        <v>118</v>
      </c>
      <c r="B48" s="18" t="s">
        <v>119</v>
      </c>
      <c r="C48" s="17" t="s">
        <v>31</v>
      </c>
      <c r="D48" s="19">
        <v>281</v>
      </c>
      <c r="E48" s="19">
        <v>106.24</v>
      </c>
      <c r="F48" s="19">
        <f t="shared" si="3"/>
        <v>135.29664</v>
      </c>
      <c r="G48" s="17" t="s">
        <v>120</v>
      </c>
      <c r="H48" s="17" t="s">
        <v>121</v>
      </c>
      <c r="I48" s="38">
        <f t="shared" si="12"/>
        <v>29853.439999999999</v>
      </c>
      <c r="J48" s="39">
        <f t="shared" si="13"/>
        <v>38018.355839999997</v>
      </c>
      <c r="K48" s="14">
        <f>'[1]BM 06'!M48</f>
        <v>281</v>
      </c>
      <c r="L48" s="14">
        <f>'[1]Memória 07'!E41</f>
        <v>0</v>
      </c>
      <c r="M48" s="14">
        <f t="shared" si="2"/>
        <v>281</v>
      </c>
      <c r="N48" s="14">
        <f t="shared" si="4"/>
        <v>38018.36</v>
      </c>
      <c r="O48" s="14">
        <f t="shared" si="5"/>
        <v>0</v>
      </c>
      <c r="P48" s="23">
        <f t="shared" si="6"/>
        <v>38018.36</v>
      </c>
      <c r="Q48" s="14">
        <f t="shared" si="7"/>
        <v>-4.1600000040489249E-3</v>
      </c>
    </row>
    <row r="49" spans="1:20" ht="25.5" customHeight="1">
      <c r="A49" s="17" t="s">
        <v>122</v>
      </c>
      <c r="B49" s="25" t="s">
        <v>94</v>
      </c>
      <c r="C49" s="17" t="s">
        <v>45</v>
      </c>
      <c r="D49" s="19">
        <v>20</v>
      </c>
      <c r="E49" s="19">
        <v>73.42</v>
      </c>
      <c r="F49" s="19">
        <f t="shared" si="3"/>
        <v>93.500370000000004</v>
      </c>
      <c r="G49" s="17" t="s">
        <v>95</v>
      </c>
      <c r="H49" s="20" t="s">
        <v>33</v>
      </c>
      <c r="I49" s="38">
        <f t="shared" si="12"/>
        <v>1468.4</v>
      </c>
      <c r="J49" s="39">
        <f t="shared" si="13"/>
        <v>1870.0074</v>
      </c>
      <c r="K49" s="14">
        <f>'[1]BM 06'!M49</f>
        <v>0</v>
      </c>
      <c r="L49" s="14">
        <f>'[1]Memória 07'!E42</f>
        <v>0</v>
      </c>
      <c r="M49" s="14">
        <f t="shared" si="2"/>
        <v>0</v>
      </c>
      <c r="N49" s="14">
        <f t="shared" si="4"/>
        <v>0</v>
      </c>
      <c r="O49" s="14">
        <f t="shared" si="5"/>
        <v>0</v>
      </c>
      <c r="P49" s="23">
        <f t="shared" si="6"/>
        <v>0</v>
      </c>
      <c r="Q49" s="14">
        <f t="shared" si="7"/>
        <v>1870.0074</v>
      </c>
    </row>
    <row r="50" spans="1:20" ht="14.25" customHeight="1">
      <c r="A50" s="28" t="s">
        <v>123</v>
      </c>
      <c r="B50" s="139" t="s">
        <v>124</v>
      </c>
      <c r="C50" s="140"/>
      <c r="D50" s="140"/>
      <c r="E50" s="140"/>
      <c r="F50" s="140"/>
      <c r="G50" s="141"/>
      <c r="H50" s="29"/>
      <c r="I50" s="30">
        <f>SUM(I51:I57)</f>
        <v>44178.369400000011</v>
      </c>
      <c r="J50" s="31">
        <f>SUM(J51:J57)</f>
        <v>56261.153430900013</v>
      </c>
      <c r="K50" s="14">
        <f>'[1]BM 06'!M50</f>
        <v>0</v>
      </c>
      <c r="L50" s="14">
        <f>'[1]Memória 07'!E43</f>
        <v>0</v>
      </c>
      <c r="M50" s="31"/>
      <c r="N50" s="31">
        <f t="shared" ref="N50:Q50" si="14">SUM(N51:N57)</f>
        <v>55184.950000000004</v>
      </c>
      <c r="O50" s="31">
        <f t="shared" si="14"/>
        <v>0</v>
      </c>
      <c r="P50" s="31">
        <f t="shared" si="14"/>
        <v>55184.950000000004</v>
      </c>
      <c r="Q50" s="31">
        <f t="shared" si="14"/>
        <v>1076.203430900011</v>
      </c>
    </row>
    <row r="51" spans="1:20" ht="57.2" customHeight="1">
      <c r="A51" s="34" t="s">
        <v>125</v>
      </c>
      <c r="B51" s="25" t="s">
        <v>126</v>
      </c>
      <c r="C51" s="34" t="s">
        <v>31</v>
      </c>
      <c r="D51" s="35">
        <v>888.69</v>
      </c>
      <c r="E51" s="35">
        <v>45.2</v>
      </c>
      <c r="F51" s="35">
        <f t="shared" si="3"/>
        <v>57.562200000000004</v>
      </c>
      <c r="G51" s="36">
        <v>87503</v>
      </c>
      <c r="H51" s="41" t="s">
        <v>85</v>
      </c>
      <c r="I51" s="38">
        <f>E51*D51</f>
        <v>40168.788000000008</v>
      </c>
      <c r="J51" s="39">
        <f>F51*D51</f>
        <v>51154.951518000009</v>
      </c>
      <c r="K51" s="14">
        <f>'[1]BM 06'!M51</f>
        <v>870.07909999999993</v>
      </c>
      <c r="L51" s="14">
        <f>'[1]Memória 07'!E44</f>
        <v>0</v>
      </c>
      <c r="M51" s="14">
        <f t="shared" si="2"/>
        <v>870.07909999999993</v>
      </c>
      <c r="N51" s="14">
        <f t="shared" si="4"/>
        <v>50083.67</v>
      </c>
      <c r="O51" s="14">
        <f t="shared" si="5"/>
        <v>0</v>
      </c>
      <c r="P51" s="23">
        <f t="shared" si="6"/>
        <v>50083.67</v>
      </c>
      <c r="Q51" s="14">
        <f t="shared" si="7"/>
        <v>1071.2815180000107</v>
      </c>
      <c r="S51" s="96"/>
    </row>
    <row r="52" spans="1:20" ht="25.5" customHeight="1">
      <c r="A52" s="17" t="s">
        <v>127</v>
      </c>
      <c r="B52" s="18" t="s">
        <v>128</v>
      </c>
      <c r="C52" s="17" t="s">
        <v>129</v>
      </c>
      <c r="D52" s="19">
        <v>21.9</v>
      </c>
      <c r="E52" s="19">
        <v>21.73</v>
      </c>
      <c r="F52" s="19">
        <f t="shared" si="3"/>
        <v>27.673155000000001</v>
      </c>
      <c r="G52" s="33">
        <v>93184</v>
      </c>
      <c r="H52" s="25" t="s">
        <v>60</v>
      </c>
      <c r="I52" s="38">
        <f t="shared" ref="I52:I57" si="15">E52*D52</f>
        <v>475.887</v>
      </c>
      <c r="J52" s="39">
        <f t="shared" ref="J52:J57" si="16">F52*D52</f>
        <v>606.04209449999996</v>
      </c>
      <c r="K52" s="14">
        <f>'[1]BM 06'!M52</f>
        <v>21.9</v>
      </c>
      <c r="L52" s="14">
        <f>'[1]Memória 07'!E45</f>
        <v>0</v>
      </c>
      <c r="M52" s="14">
        <f t="shared" si="2"/>
        <v>21.9</v>
      </c>
      <c r="N52" s="14">
        <f t="shared" si="4"/>
        <v>606.04</v>
      </c>
      <c r="O52" s="14">
        <f t="shared" si="5"/>
        <v>0</v>
      </c>
      <c r="P52" s="23">
        <f t="shared" si="6"/>
        <v>606.04</v>
      </c>
      <c r="Q52" s="14">
        <f t="shared" si="7"/>
        <v>2.0944999999983338E-3</v>
      </c>
    </row>
    <row r="53" spans="1:20" ht="25.5" customHeight="1">
      <c r="A53" s="17" t="s">
        <v>130</v>
      </c>
      <c r="B53" s="18" t="s">
        <v>131</v>
      </c>
      <c r="C53" s="17" t="s">
        <v>129</v>
      </c>
      <c r="D53" s="19">
        <v>5.84</v>
      </c>
      <c r="E53" s="19">
        <v>38.11</v>
      </c>
      <c r="F53" s="19">
        <f t="shared" si="3"/>
        <v>48.533085</v>
      </c>
      <c r="G53" s="33">
        <v>93185</v>
      </c>
      <c r="H53" s="25" t="s">
        <v>60</v>
      </c>
      <c r="I53" s="38">
        <f t="shared" si="15"/>
        <v>222.5624</v>
      </c>
      <c r="J53" s="39">
        <f t="shared" si="16"/>
        <v>283.43321639999999</v>
      </c>
      <c r="K53" s="14">
        <f>'[1]BM 06'!M53</f>
        <v>5.84</v>
      </c>
      <c r="L53" s="14">
        <f>'[1]Memória 07'!E46</f>
        <v>0</v>
      </c>
      <c r="M53" s="14">
        <f t="shared" si="2"/>
        <v>5.84</v>
      </c>
      <c r="N53" s="14">
        <f t="shared" si="4"/>
        <v>283.43</v>
      </c>
      <c r="O53" s="14">
        <f t="shared" si="5"/>
        <v>0</v>
      </c>
      <c r="P53" s="23">
        <f t="shared" si="6"/>
        <v>283.43</v>
      </c>
      <c r="Q53" s="14">
        <f t="shared" si="7"/>
        <v>3.2163999999852422E-3</v>
      </c>
    </row>
    <row r="54" spans="1:20" ht="25.5" customHeight="1">
      <c r="A54" s="17" t="s">
        <v>132</v>
      </c>
      <c r="B54" s="18" t="s">
        <v>133</v>
      </c>
      <c r="C54" s="17" t="s">
        <v>129</v>
      </c>
      <c r="D54" s="19">
        <v>12.9</v>
      </c>
      <c r="E54" s="19">
        <v>29.71</v>
      </c>
      <c r="F54" s="19">
        <f t="shared" si="3"/>
        <v>37.835684999999998</v>
      </c>
      <c r="G54" s="33">
        <v>93182</v>
      </c>
      <c r="H54" s="25" t="s">
        <v>60</v>
      </c>
      <c r="I54" s="38">
        <f t="shared" si="15"/>
        <v>383.25900000000001</v>
      </c>
      <c r="J54" s="39">
        <f t="shared" si="16"/>
        <v>488.08033649999999</v>
      </c>
      <c r="K54" s="14">
        <f>'[1]BM 06'!M54</f>
        <v>12.9</v>
      </c>
      <c r="L54" s="14">
        <f>'[1]Memória 07'!E47</f>
        <v>0</v>
      </c>
      <c r="M54" s="14">
        <f t="shared" si="2"/>
        <v>12.9</v>
      </c>
      <c r="N54" s="14">
        <f t="shared" si="4"/>
        <v>488.08</v>
      </c>
      <c r="O54" s="14">
        <f t="shared" si="5"/>
        <v>0</v>
      </c>
      <c r="P54" s="23">
        <f t="shared" si="6"/>
        <v>488.08</v>
      </c>
      <c r="Q54" s="14">
        <f t="shared" si="7"/>
        <v>3.3650000000307045E-4</v>
      </c>
    </row>
    <row r="55" spans="1:20" ht="25.5" customHeight="1">
      <c r="A55" s="17" t="s">
        <v>134</v>
      </c>
      <c r="B55" s="25" t="s">
        <v>135</v>
      </c>
      <c r="C55" s="17" t="s">
        <v>129</v>
      </c>
      <c r="D55" s="19">
        <v>34.6</v>
      </c>
      <c r="E55" s="19">
        <v>38.630000000000003</v>
      </c>
      <c r="F55" s="19">
        <f t="shared" si="3"/>
        <v>49.195305000000005</v>
      </c>
      <c r="G55" s="33">
        <v>93183</v>
      </c>
      <c r="H55" s="25" t="s">
        <v>60</v>
      </c>
      <c r="I55" s="38">
        <f t="shared" si="15"/>
        <v>1336.5980000000002</v>
      </c>
      <c r="J55" s="39">
        <f t="shared" si="16"/>
        <v>1702.1575530000002</v>
      </c>
      <c r="K55" s="14">
        <f>'[1]BM 06'!M55</f>
        <v>34.5</v>
      </c>
      <c r="L55" s="14">
        <f>'[1]Memória 07'!E48</f>
        <v>0</v>
      </c>
      <c r="M55" s="14">
        <f t="shared" si="2"/>
        <v>34.5</v>
      </c>
      <c r="N55" s="14">
        <f t="shared" si="4"/>
        <v>1697.24</v>
      </c>
      <c r="O55" s="14">
        <f t="shared" si="5"/>
        <v>0</v>
      </c>
      <c r="P55" s="23">
        <f t="shared" si="6"/>
        <v>1697.24</v>
      </c>
      <c r="Q55" s="14">
        <f t="shared" si="7"/>
        <v>4.9175530000002254</v>
      </c>
    </row>
    <row r="56" spans="1:20" ht="25.5" customHeight="1">
      <c r="A56" s="17" t="s">
        <v>136</v>
      </c>
      <c r="B56" s="25" t="s">
        <v>137</v>
      </c>
      <c r="C56" s="17" t="s">
        <v>129</v>
      </c>
      <c r="D56" s="19">
        <v>12.9</v>
      </c>
      <c r="E56" s="19">
        <v>29.13</v>
      </c>
      <c r="F56" s="19">
        <f t="shared" si="3"/>
        <v>37.097054999999997</v>
      </c>
      <c r="G56" s="33">
        <v>93194</v>
      </c>
      <c r="H56" s="25" t="s">
        <v>60</v>
      </c>
      <c r="I56" s="38">
        <f t="shared" si="15"/>
        <v>375.77699999999999</v>
      </c>
      <c r="J56" s="39">
        <f t="shared" si="16"/>
        <v>478.5520095</v>
      </c>
      <c r="K56" s="14">
        <f>'[1]BM 06'!M56</f>
        <v>12.9</v>
      </c>
      <c r="L56" s="14">
        <f>'[1]Memória 07'!E49</f>
        <v>0</v>
      </c>
      <c r="M56" s="14">
        <f t="shared" si="2"/>
        <v>12.9</v>
      </c>
      <c r="N56" s="14">
        <f t="shared" si="4"/>
        <v>478.55</v>
      </c>
      <c r="O56" s="14">
        <f t="shared" si="5"/>
        <v>0</v>
      </c>
      <c r="P56" s="23">
        <f t="shared" si="6"/>
        <v>478.55</v>
      </c>
      <c r="Q56" s="14">
        <f t="shared" si="7"/>
        <v>2.0094999999855645E-3</v>
      </c>
    </row>
    <row r="57" spans="1:20" ht="25.5" customHeight="1">
      <c r="A57" s="17" t="s">
        <v>138</v>
      </c>
      <c r="B57" s="25" t="s">
        <v>139</v>
      </c>
      <c r="C57" s="17" t="s">
        <v>129</v>
      </c>
      <c r="D57" s="19">
        <v>34.6</v>
      </c>
      <c r="E57" s="19">
        <v>35.130000000000003</v>
      </c>
      <c r="F57" s="19">
        <f t="shared" si="3"/>
        <v>44.738055000000003</v>
      </c>
      <c r="G57" s="33">
        <v>93183</v>
      </c>
      <c r="H57" s="25" t="s">
        <v>60</v>
      </c>
      <c r="I57" s="38">
        <f t="shared" si="15"/>
        <v>1215.498</v>
      </c>
      <c r="J57" s="39">
        <f t="shared" si="16"/>
        <v>1547.9367030000001</v>
      </c>
      <c r="K57" s="14">
        <f>'[1]BM 06'!M57</f>
        <v>34.6</v>
      </c>
      <c r="L57" s="14">
        <f>'[1]Memória 07'!E50</f>
        <v>0</v>
      </c>
      <c r="M57" s="14">
        <f t="shared" si="2"/>
        <v>34.6</v>
      </c>
      <c r="N57" s="14">
        <f t="shared" si="4"/>
        <v>1547.94</v>
      </c>
      <c r="O57" s="14">
        <f t="shared" si="5"/>
        <v>0</v>
      </c>
      <c r="P57" s="23">
        <f t="shared" si="6"/>
        <v>1547.94</v>
      </c>
      <c r="Q57" s="14">
        <f t="shared" si="7"/>
        <v>-3.2969999999750144E-3</v>
      </c>
    </row>
    <row r="58" spans="1:20" ht="14.25" customHeight="1">
      <c r="A58" s="28" t="s">
        <v>140</v>
      </c>
      <c r="B58" s="139" t="s">
        <v>141</v>
      </c>
      <c r="C58" s="140"/>
      <c r="D58" s="140"/>
      <c r="E58" s="140"/>
      <c r="F58" s="140"/>
      <c r="G58" s="141"/>
      <c r="H58" s="29"/>
      <c r="I58" s="30">
        <f>SUM(I59:I69)</f>
        <v>97919.82</v>
      </c>
      <c r="J58" s="31">
        <f>SUM(J59:J69)</f>
        <v>124700.89077</v>
      </c>
      <c r="K58" s="14">
        <f>'[1]BM 06'!M58</f>
        <v>0</v>
      </c>
      <c r="L58" s="14">
        <f>'[1]Memória 07'!E51</f>
        <v>0</v>
      </c>
      <c r="M58" s="31"/>
      <c r="N58" s="31">
        <f t="shared" ref="N58:Q58" si="17">SUM(N59:N69)</f>
        <v>56458.189999999995</v>
      </c>
      <c r="O58" s="31">
        <f t="shared" si="17"/>
        <v>28508.850000000002</v>
      </c>
      <c r="P58" s="31">
        <f t="shared" si="17"/>
        <v>84967.049999999988</v>
      </c>
      <c r="Q58" s="31">
        <f t="shared" si="17"/>
        <v>39733.840769999995</v>
      </c>
    </row>
    <row r="59" spans="1:20" ht="46.7" customHeight="1">
      <c r="A59" s="17" t="s">
        <v>142</v>
      </c>
      <c r="B59" s="25" t="s">
        <v>143</v>
      </c>
      <c r="C59" s="17" t="s">
        <v>31</v>
      </c>
      <c r="D59" s="27">
        <v>2121.38</v>
      </c>
      <c r="E59" s="19">
        <v>3.66</v>
      </c>
      <c r="F59" s="19">
        <f t="shared" si="3"/>
        <v>4.6610100000000001</v>
      </c>
      <c r="G59" s="42">
        <v>87894</v>
      </c>
      <c r="H59" s="18" t="s">
        <v>85</v>
      </c>
      <c r="I59" s="21">
        <f>E59*D59</f>
        <v>7764.2508000000007</v>
      </c>
      <c r="J59" s="22">
        <f>D59*F59</f>
        <v>9887.7733938000001</v>
      </c>
      <c r="K59" s="14">
        <f>'[1]BM 06'!M59</f>
        <v>1664.23</v>
      </c>
      <c r="L59" s="14">
        <f>'[1]Memória 07'!E52</f>
        <v>0</v>
      </c>
      <c r="M59" s="14">
        <f t="shared" si="2"/>
        <v>1664.23</v>
      </c>
      <c r="N59" s="14">
        <f t="shared" si="4"/>
        <v>7756.99</v>
      </c>
      <c r="O59" s="14">
        <f t="shared" si="5"/>
        <v>0</v>
      </c>
      <c r="P59" s="23">
        <f t="shared" si="6"/>
        <v>7756.99</v>
      </c>
      <c r="Q59" s="14">
        <f t="shared" si="7"/>
        <v>2130.7833938000003</v>
      </c>
      <c r="R59" s="1">
        <f>M51*2</f>
        <v>1740.1581999999999</v>
      </c>
      <c r="S59" s="67">
        <f>R59-M59</f>
        <v>75.928199999999833</v>
      </c>
      <c r="T59" s="1" t="s">
        <v>1214</v>
      </c>
    </row>
    <row r="60" spans="1:20" ht="25.5" customHeight="1">
      <c r="A60" s="17" t="s">
        <v>144</v>
      </c>
      <c r="B60" s="25" t="s">
        <v>145</v>
      </c>
      <c r="C60" s="17" t="s">
        <v>31</v>
      </c>
      <c r="D60" s="27">
        <v>2121.38</v>
      </c>
      <c r="E60" s="19">
        <v>19.059999999999999</v>
      </c>
      <c r="F60" s="19">
        <f t="shared" si="3"/>
        <v>24.272909999999996</v>
      </c>
      <c r="G60" s="42">
        <v>87529</v>
      </c>
      <c r="H60" s="25" t="s">
        <v>60</v>
      </c>
      <c r="I60" s="21">
        <f t="shared" ref="I60:I69" si="18">E60*D60</f>
        <v>40433.502800000002</v>
      </c>
      <c r="J60" s="22">
        <f t="shared" ref="J60:J69" si="19">D60*F60</f>
        <v>51492.065815799993</v>
      </c>
      <c r="K60" s="14">
        <f>'[1]BM 06'!M60</f>
        <v>1664.23</v>
      </c>
      <c r="L60" s="14">
        <f>'[1]Memória 07'!E53</f>
        <v>0</v>
      </c>
      <c r="M60" s="14">
        <f t="shared" si="2"/>
        <v>1664.23</v>
      </c>
      <c r="N60" s="14">
        <f t="shared" si="4"/>
        <v>40395.71</v>
      </c>
      <c r="O60" s="14">
        <f t="shared" si="5"/>
        <v>0</v>
      </c>
      <c r="P60" s="23">
        <f t="shared" si="6"/>
        <v>40395.71</v>
      </c>
      <c r="Q60" s="14">
        <f t="shared" si="7"/>
        <v>11096.355815799994</v>
      </c>
    </row>
    <row r="61" spans="1:20" ht="57.2" customHeight="1">
      <c r="A61" s="34" t="s">
        <v>146</v>
      </c>
      <c r="B61" s="25" t="s">
        <v>147</v>
      </c>
      <c r="C61" s="34" t="s">
        <v>31</v>
      </c>
      <c r="D61" s="35">
        <v>245.51</v>
      </c>
      <c r="E61" s="35">
        <v>43.54</v>
      </c>
      <c r="F61" s="19">
        <f t="shared" si="3"/>
        <v>55.448189999999997</v>
      </c>
      <c r="G61" s="43">
        <v>87273</v>
      </c>
      <c r="H61" s="18" t="s">
        <v>85</v>
      </c>
      <c r="I61" s="21">
        <f t="shared" si="18"/>
        <v>10689.5054</v>
      </c>
      <c r="J61" s="22">
        <f t="shared" si="19"/>
        <v>13613.0851269</v>
      </c>
      <c r="K61" s="14">
        <f>'[1]BM 06'!M61</f>
        <v>0</v>
      </c>
      <c r="L61" s="14">
        <f>'[1]Memória 07'!E54</f>
        <v>0</v>
      </c>
      <c r="M61" s="14">
        <f t="shared" si="2"/>
        <v>0</v>
      </c>
      <c r="N61" s="14">
        <f t="shared" si="4"/>
        <v>0</v>
      </c>
      <c r="O61" s="14">
        <f t="shared" si="5"/>
        <v>0</v>
      </c>
      <c r="P61" s="23">
        <f t="shared" si="6"/>
        <v>0</v>
      </c>
      <c r="Q61" s="14">
        <f t="shared" si="7"/>
        <v>13613.0851269</v>
      </c>
    </row>
    <row r="62" spans="1:20" ht="25.5" customHeight="1">
      <c r="A62" s="17" t="s">
        <v>148</v>
      </c>
      <c r="B62" s="25" t="s">
        <v>149</v>
      </c>
      <c r="C62" s="17" t="s">
        <v>31</v>
      </c>
      <c r="D62" s="27">
        <v>1740.15</v>
      </c>
      <c r="E62" s="19">
        <v>1.59</v>
      </c>
      <c r="F62" s="19">
        <f t="shared" si="3"/>
        <v>2.0248650000000001</v>
      </c>
      <c r="G62" s="42">
        <v>88485</v>
      </c>
      <c r="H62" s="25" t="s">
        <v>60</v>
      </c>
      <c r="I62" s="21">
        <f t="shared" si="18"/>
        <v>2766.8385000000003</v>
      </c>
      <c r="J62" s="22">
        <f t="shared" si="19"/>
        <v>3523.5688297500005</v>
      </c>
      <c r="K62" s="14">
        <f>'[1]BM 06'!M62</f>
        <v>1664.23</v>
      </c>
      <c r="L62" s="14">
        <f>'[1]Memória 07'!E55</f>
        <v>0</v>
      </c>
      <c r="M62" s="14">
        <f t="shared" si="2"/>
        <v>1664.23</v>
      </c>
      <c r="N62" s="14">
        <f t="shared" si="4"/>
        <v>3369.84</v>
      </c>
      <c r="O62" s="14">
        <f t="shared" si="5"/>
        <v>0</v>
      </c>
      <c r="P62" s="23">
        <f t="shared" si="6"/>
        <v>3369.84</v>
      </c>
      <c r="Q62" s="14">
        <f t="shared" si="7"/>
        <v>153.72882975000039</v>
      </c>
    </row>
    <row r="63" spans="1:20" ht="34.35" customHeight="1">
      <c r="A63" s="34" t="s">
        <v>150</v>
      </c>
      <c r="B63" s="25" t="s">
        <v>151</v>
      </c>
      <c r="C63" s="34" t="s">
        <v>31</v>
      </c>
      <c r="D63" s="35">
        <v>804</v>
      </c>
      <c r="E63" s="35">
        <v>11.5</v>
      </c>
      <c r="F63" s="19">
        <f t="shared" si="3"/>
        <v>14.645250000000001</v>
      </c>
      <c r="G63" s="36">
        <v>8624</v>
      </c>
      <c r="H63" s="18" t="s">
        <v>90</v>
      </c>
      <c r="I63" s="21">
        <f t="shared" si="18"/>
        <v>9246</v>
      </c>
      <c r="J63" s="22">
        <f t="shared" si="19"/>
        <v>11774.781000000001</v>
      </c>
      <c r="K63" s="14">
        <f>'[1]BM 06'!M63</f>
        <v>0</v>
      </c>
      <c r="L63" s="14">
        <f>'[1]Memória 07'!E56</f>
        <v>0</v>
      </c>
      <c r="M63" s="14">
        <f t="shared" si="2"/>
        <v>0</v>
      </c>
      <c r="N63" s="14">
        <f t="shared" si="4"/>
        <v>0</v>
      </c>
      <c r="O63" s="14">
        <f t="shared" si="5"/>
        <v>0</v>
      </c>
      <c r="P63" s="23">
        <f t="shared" si="6"/>
        <v>0</v>
      </c>
      <c r="Q63" s="14">
        <f t="shared" si="7"/>
        <v>11774.781000000001</v>
      </c>
    </row>
    <row r="64" spans="1:20" ht="25.5" customHeight="1">
      <c r="A64" s="17" t="s">
        <v>152</v>
      </c>
      <c r="B64" s="25" t="s">
        <v>153</v>
      </c>
      <c r="C64" s="17" t="s">
        <v>31</v>
      </c>
      <c r="D64" s="19">
        <v>936.15</v>
      </c>
      <c r="E64" s="19">
        <v>8.2799999999999994</v>
      </c>
      <c r="F64" s="19">
        <f t="shared" si="3"/>
        <v>10.54458</v>
      </c>
      <c r="G64" s="42">
        <v>88497</v>
      </c>
      <c r="H64" s="25" t="s">
        <v>60</v>
      </c>
      <c r="I64" s="21">
        <f t="shared" si="18"/>
        <v>7751.3219999999992</v>
      </c>
      <c r="J64" s="22">
        <f t="shared" si="19"/>
        <v>9871.308567</v>
      </c>
      <c r="K64" s="14">
        <f>'[1]BM 06'!M64</f>
        <v>468.07499999999999</v>
      </c>
      <c r="L64" s="14">
        <f>'[1]Memória 07'!E57</f>
        <v>468.07</v>
      </c>
      <c r="M64" s="14">
        <f t="shared" si="2"/>
        <v>936.14499999999998</v>
      </c>
      <c r="N64" s="14">
        <f t="shared" si="4"/>
        <v>4935.6499999999996</v>
      </c>
      <c r="O64" s="14">
        <f t="shared" si="5"/>
        <v>4935.6000000000004</v>
      </c>
      <c r="P64" s="23">
        <f t="shared" si="6"/>
        <v>9871.26</v>
      </c>
      <c r="Q64" s="14">
        <f t="shared" si="7"/>
        <v>4.8566999999820837E-2</v>
      </c>
    </row>
    <row r="65" spans="1:17" ht="25.5" customHeight="1">
      <c r="A65" s="17" t="s">
        <v>154</v>
      </c>
      <c r="B65" s="18" t="s">
        <v>155</v>
      </c>
      <c r="C65" s="17" t="s">
        <v>31</v>
      </c>
      <c r="D65" s="19">
        <v>61.32</v>
      </c>
      <c r="E65" s="19">
        <v>10.85</v>
      </c>
      <c r="F65" s="19">
        <f t="shared" si="3"/>
        <v>13.817475</v>
      </c>
      <c r="G65" s="42">
        <v>102213</v>
      </c>
      <c r="H65" s="25" t="s">
        <v>60</v>
      </c>
      <c r="I65" s="21">
        <f t="shared" si="18"/>
        <v>665.322</v>
      </c>
      <c r="J65" s="22">
        <f t="shared" si="19"/>
        <v>847.28756699999997</v>
      </c>
      <c r="K65" s="14">
        <f>'[1]BM 06'!M65</f>
        <v>0</v>
      </c>
      <c r="L65" s="14">
        <f>'[1]Memória 07'!E58</f>
        <v>0</v>
      </c>
      <c r="M65" s="14">
        <f t="shared" si="2"/>
        <v>0</v>
      </c>
      <c r="N65" s="14">
        <f t="shared" si="4"/>
        <v>0</v>
      </c>
      <c r="O65" s="14">
        <f t="shared" si="5"/>
        <v>0</v>
      </c>
      <c r="P65" s="23">
        <f t="shared" si="6"/>
        <v>0</v>
      </c>
      <c r="Q65" s="14">
        <f t="shared" si="7"/>
        <v>847.28756699999997</v>
      </c>
    </row>
    <row r="66" spans="1:17" ht="34.35" customHeight="1">
      <c r="A66" s="34" t="s">
        <v>156</v>
      </c>
      <c r="B66" s="25" t="s">
        <v>157</v>
      </c>
      <c r="C66" s="34" t="s">
        <v>31</v>
      </c>
      <c r="D66" s="35">
        <v>17</v>
      </c>
      <c r="E66" s="35">
        <v>5.44</v>
      </c>
      <c r="F66" s="19">
        <f t="shared" si="3"/>
        <v>6.9278400000000007</v>
      </c>
      <c r="G66" s="43">
        <v>100723</v>
      </c>
      <c r="H66" s="18" t="s">
        <v>85</v>
      </c>
      <c r="I66" s="21">
        <f t="shared" si="18"/>
        <v>92.48</v>
      </c>
      <c r="J66" s="22">
        <f t="shared" si="19"/>
        <v>117.77328000000001</v>
      </c>
      <c r="K66" s="14">
        <f>'[1]BM 06'!M66</f>
        <v>0</v>
      </c>
      <c r="L66" s="14">
        <f>'[1]Memória 07'!E59</f>
        <v>0</v>
      </c>
      <c r="M66" s="14">
        <f t="shared" si="2"/>
        <v>0</v>
      </c>
      <c r="N66" s="14">
        <f t="shared" si="4"/>
        <v>0</v>
      </c>
      <c r="O66" s="14">
        <f t="shared" si="5"/>
        <v>0</v>
      </c>
      <c r="P66" s="23">
        <f t="shared" si="6"/>
        <v>0</v>
      </c>
      <c r="Q66" s="14">
        <f t="shared" si="7"/>
        <v>117.77328000000001</v>
      </c>
    </row>
    <row r="67" spans="1:17" ht="25.5" customHeight="1">
      <c r="A67" s="17" t="s">
        <v>158</v>
      </c>
      <c r="B67" s="25" t="s">
        <v>159</v>
      </c>
      <c r="C67" s="17" t="s">
        <v>31</v>
      </c>
      <c r="D67" s="19">
        <v>454</v>
      </c>
      <c r="E67" s="19">
        <v>9.75</v>
      </c>
      <c r="F67" s="19">
        <f t="shared" si="3"/>
        <v>12.416625</v>
      </c>
      <c r="G67" s="42">
        <v>88488</v>
      </c>
      <c r="H67" s="25" t="s">
        <v>60</v>
      </c>
      <c r="I67" s="21">
        <f t="shared" si="18"/>
        <v>4426.5</v>
      </c>
      <c r="J67" s="22">
        <f t="shared" si="19"/>
        <v>5637.1477500000001</v>
      </c>
      <c r="K67" s="14">
        <f>'[1]BM 06'!M67</f>
        <v>0</v>
      </c>
      <c r="L67" s="14">
        <f>'[1]Memória 07'!E60</f>
        <v>454</v>
      </c>
      <c r="M67" s="14">
        <f t="shared" si="2"/>
        <v>454</v>
      </c>
      <c r="N67" s="14">
        <f t="shared" si="4"/>
        <v>0</v>
      </c>
      <c r="O67" s="14">
        <f t="shared" si="5"/>
        <v>5637.15</v>
      </c>
      <c r="P67" s="23">
        <f t="shared" si="6"/>
        <v>5637.15</v>
      </c>
      <c r="Q67" s="14">
        <f t="shared" si="7"/>
        <v>-2.2499999995488906E-3</v>
      </c>
    </row>
    <row r="68" spans="1:17" ht="25.5" customHeight="1">
      <c r="A68" s="17" t="s">
        <v>160</v>
      </c>
      <c r="B68" s="25" t="s">
        <v>161</v>
      </c>
      <c r="C68" s="17" t="s">
        <v>31</v>
      </c>
      <c r="D68" s="19">
        <v>804</v>
      </c>
      <c r="E68" s="19">
        <v>8.68</v>
      </c>
      <c r="F68" s="19">
        <f t="shared" si="3"/>
        <v>11.053979999999999</v>
      </c>
      <c r="G68" s="42">
        <v>88489</v>
      </c>
      <c r="H68" s="25" t="s">
        <v>60</v>
      </c>
      <c r="I68" s="21">
        <f t="shared" si="18"/>
        <v>6978.7199999999993</v>
      </c>
      <c r="J68" s="22">
        <f t="shared" si="19"/>
        <v>8887.3999199999998</v>
      </c>
      <c r="K68" s="14">
        <f>'[1]BM 06'!M68</f>
        <v>0</v>
      </c>
      <c r="L68" s="14">
        <f>'[1]Memória 07'!E61</f>
        <v>804</v>
      </c>
      <c r="M68" s="14">
        <f t="shared" si="2"/>
        <v>804</v>
      </c>
      <c r="N68" s="14">
        <f t="shared" si="4"/>
        <v>0</v>
      </c>
      <c r="O68" s="14">
        <f t="shared" si="5"/>
        <v>8887.4</v>
      </c>
      <c r="P68" s="23">
        <f t="shared" si="6"/>
        <v>8887.4</v>
      </c>
      <c r="Q68" s="14">
        <f t="shared" si="7"/>
        <v>-7.9999999798019417E-5</v>
      </c>
    </row>
    <row r="69" spans="1:17" ht="25.5" customHeight="1">
      <c r="A69" s="17" t="s">
        <v>162</v>
      </c>
      <c r="B69" s="25" t="s">
        <v>163</v>
      </c>
      <c r="C69" s="17" t="s">
        <v>31</v>
      </c>
      <c r="D69" s="19">
        <v>936.15</v>
      </c>
      <c r="E69" s="19">
        <v>7.59</v>
      </c>
      <c r="F69" s="19">
        <f t="shared" si="3"/>
        <v>9.6658650000000002</v>
      </c>
      <c r="G69" s="42">
        <v>88487</v>
      </c>
      <c r="H69" s="25" t="s">
        <v>60</v>
      </c>
      <c r="I69" s="21">
        <f t="shared" si="18"/>
        <v>7105.3784999999998</v>
      </c>
      <c r="J69" s="22">
        <f t="shared" si="19"/>
        <v>9048.69951975</v>
      </c>
      <c r="K69" s="14">
        <f>'[1]BM 06'!M69</f>
        <v>0</v>
      </c>
      <c r="L69" s="14">
        <f>'[1]Memória 07'!E62</f>
        <v>936.15</v>
      </c>
      <c r="M69" s="14">
        <f t="shared" si="2"/>
        <v>936.15</v>
      </c>
      <c r="N69" s="14">
        <f t="shared" si="4"/>
        <v>0</v>
      </c>
      <c r="O69" s="14">
        <f t="shared" si="5"/>
        <v>9048.7000000000007</v>
      </c>
      <c r="P69" s="23">
        <f t="shared" si="6"/>
        <v>9048.7000000000007</v>
      </c>
      <c r="Q69" s="14">
        <f t="shared" si="7"/>
        <v>-4.8025000069173984E-4</v>
      </c>
    </row>
    <row r="70" spans="1:17" ht="12.75" customHeight="1">
      <c r="A70" s="28" t="s">
        <v>164</v>
      </c>
      <c r="B70" s="139" t="s">
        <v>165</v>
      </c>
      <c r="C70" s="140"/>
      <c r="D70" s="140"/>
      <c r="E70" s="140"/>
      <c r="F70" s="140"/>
      <c r="G70" s="141"/>
      <c r="H70" s="37"/>
      <c r="I70" s="30">
        <f>SUM(I71:I74)</f>
        <v>15458.0825</v>
      </c>
      <c r="J70" s="31">
        <f>SUM(J71:J74)</f>
        <v>19685.86806375</v>
      </c>
      <c r="K70" s="14">
        <f>'[1]BM 06'!M70</f>
        <v>0</v>
      </c>
      <c r="L70" s="14">
        <f>'[1]Memória 07'!E63</f>
        <v>0</v>
      </c>
      <c r="M70" s="31"/>
      <c r="N70" s="31">
        <f t="shared" ref="N70:Q70" si="20">SUM(N71:N74)</f>
        <v>13838.210000000001</v>
      </c>
      <c r="O70" s="31">
        <f t="shared" si="20"/>
        <v>0</v>
      </c>
      <c r="P70" s="31">
        <f t="shared" si="20"/>
        <v>13838.210000000001</v>
      </c>
      <c r="Q70" s="31">
        <f t="shared" si="20"/>
        <v>5847.6580637500001</v>
      </c>
    </row>
    <row r="71" spans="1:17" ht="34.35" customHeight="1">
      <c r="A71" s="34" t="s">
        <v>166</v>
      </c>
      <c r="B71" s="25" t="s">
        <v>167</v>
      </c>
      <c r="C71" s="34" t="s">
        <v>31</v>
      </c>
      <c r="D71" s="35">
        <v>244.09</v>
      </c>
      <c r="E71" s="35">
        <v>9.98</v>
      </c>
      <c r="F71" s="19">
        <f t="shared" si="3"/>
        <v>12.709530000000001</v>
      </c>
      <c r="G71" s="43">
        <v>92544</v>
      </c>
      <c r="H71" s="18" t="s">
        <v>85</v>
      </c>
      <c r="I71" s="38">
        <f>E71*D71</f>
        <v>2436.0182</v>
      </c>
      <c r="J71" s="39">
        <f>D71*F71</f>
        <v>3102.2691777000005</v>
      </c>
      <c r="K71" s="14">
        <f>'[1]BM 06'!M71</f>
        <v>0</v>
      </c>
      <c r="L71" s="14">
        <f>'[1]Memória 07'!E64</f>
        <v>0</v>
      </c>
      <c r="M71" s="14">
        <f t="shared" si="2"/>
        <v>0</v>
      </c>
      <c r="N71" s="14">
        <f t="shared" si="4"/>
        <v>0</v>
      </c>
      <c r="O71" s="14">
        <f t="shared" si="5"/>
        <v>0</v>
      </c>
      <c r="P71" s="23">
        <f t="shared" si="6"/>
        <v>0</v>
      </c>
      <c r="Q71" s="14">
        <f t="shared" si="7"/>
        <v>3102.2691777000005</v>
      </c>
    </row>
    <row r="72" spans="1:17" ht="45.75" customHeight="1">
      <c r="A72" s="17" t="s">
        <v>168</v>
      </c>
      <c r="B72" s="25" t="s">
        <v>169</v>
      </c>
      <c r="C72" s="17" t="s">
        <v>31</v>
      </c>
      <c r="D72" s="19">
        <v>244.09</v>
      </c>
      <c r="E72" s="19">
        <v>37.020000000000003</v>
      </c>
      <c r="F72" s="19">
        <f t="shared" si="3"/>
        <v>47.144970000000001</v>
      </c>
      <c r="G72" s="42">
        <v>94207</v>
      </c>
      <c r="H72" s="18" t="s">
        <v>85</v>
      </c>
      <c r="I72" s="38">
        <f t="shared" ref="I72:I74" si="21">E72*D72</f>
        <v>9036.2118000000009</v>
      </c>
      <c r="J72" s="39">
        <f t="shared" ref="J72:J74" si="22">D72*F72</f>
        <v>11507.615727300001</v>
      </c>
      <c r="K72" s="14">
        <f>'[1]BM 06'!M72</f>
        <v>244.09</v>
      </c>
      <c r="L72" s="14">
        <f>'[1]Memória 07'!E65</f>
        <v>0</v>
      </c>
      <c r="M72" s="14">
        <f t="shared" si="2"/>
        <v>244.09</v>
      </c>
      <c r="N72" s="14">
        <f t="shared" si="4"/>
        <v>11507.62</v>
      </c>
      <c r="O72" s="14">
        <f t="shared" si="5"/>
        <v>0</v>
      </c>
      <c r="P72" s="23">
        <f t="shared" si="6"/>
        <v>11507.62</v>
      </c>
      <c r="Q72" s="14">
        <f t="shared" si="7"/>
        <v>-4.2727000000013504E-3</v>
      </c>
    </row>
    <row r="73" spans="1:17" ht="34.35" customHeight="1">
      <c r="A73" s="34" t="s">
        <v>170</v>
      </c>
      <c r="B73" s="25" t="s">
        <v>171</v>
      </c>
      <c r="C73" s="34" t="s">
        <v>129</v>
      </c>
      <c r="D73" s="35">
        <v>73.319999999999993</v>
      </c>
      <c r="E73" s="35">
        <v>24.96</v>
      </c>
      <c r="F73" s="19">
        <f t="shared" si="3"/>
        <v>31.786560000000001</v>
      </c>
      <c r="G73" s="43">
        <v>100435</v>
      </c>
      <c r="H73" s="18" t="s">
        <v>85</v>
      </c>
      <c r="I73" s="38">
        <f t="shared" si="21"/>
        <v>1830.0672</v>
      </c>
      <c r="J73" s="39">
        <f t="shared" si="22"/>
        <v>2330.5905791999999</v>
      </c>
      <c r="K73" s="14">
        <f>'[1]BM 06'!M73</f>
        <v>73.319999999999993</v>
      </c>
      <c r="L73" s="14">
        <f>'[1]Memória 07'!E66</f>
        <v>0</v>
      </c>
      <c r="M73" s="14">
        <f t="shared" si="2"/>
        <v>73.319999999999993</v>
      </c>
      <c r="N73" s="14">
        <f t="shared" si="4"/>
        <v>2330.59</v>
      </c>
      <c r="O73" s="14">
        <f t="shared" si="5"/>
        <v>0</v>
      </c>
      <c r="P73" s="23">
        <f t="shared" si="6"/>
        <v>2330.59</v>
      </c>
      <c r="Q73" s="14">
        <f t="shared" si="7"/>
        <v>5.7919999972000369E-4</v>
      </c>
    </row>
    <row r="74" spans="1:17" ht="36" customHeight="1">
      <c r="A74" s="34" t="s">
        <v>172</v>
      </c>
      <c r="B74" s="25" t="s">
        <v>173</v>
      </c>
      <c r="C74" s="34" t="s">
        <v>129</v>
      </c>
      <c r="D74" s="35">
        <v>18.09</v>
      </c>
      <c r="E74" s="35">
        <v>119.17</v>
      </c>
      <c r="F74" s="19">
        <f t="shared" si="3"/>
        <v>151.76299499999999</v>
      </c>
      <c r="G74" s="43">
        <v>94229</v>
      </c>
      <c r="H74" s="18" t="s">
        <v>85</v>
      </c>
      <c r="I74" s="38">
        <f t="shared" si="21"/>
        <v>2155.7853</v>
      </c>
      <c r="J74" s="39">
        <f t="shared" si="22"/>
        <v>2745.3925795499999</v>
      </c>
      <c r="K74" s="14">
        <f>'[1]BM 06'!M74</f>
        <v>0</v>
      </c>
      <c r="L74" s="14">
        <f>'[1]Memória 07'!E67</f>
        <v>0</v>
      </c>
      <c r="M74" s="14">
        <f t="shared" si="2"/>
        <v>0</v>
      </c>
      <c r="N74" s="14">
        <f t="shared" si="4"/>
        <v>0</v>
      </c>
      <c r="O74" s="14">
        <f t="shared" si="5"/>
        <v>0</v>
      </c>
      <c r="P74" s="23">
        <f t="shared" si="6"/>
        <v>0</v>
      </c>
      <c r="Q74" s="14">
        <f t="shared" si="7"/>
        <v>2745.3925795499999</v>
      </c>
    </row>
    <row r="75" spans="1:17" ht="12.75" customHeight="1">
      <c r="A75" s="28" t="s">
        <v>174</v>
      </c>
      <c r="B75" s="139" t="s">
        <v>175</v>
      </c>
      <c r="C75" s="140"/>
      <c r="D75" s="140"/>
      <c r="E75" s="140"/>
      <c r="F75" s="140"/>
      <c r="G75" s="141"/>
      <c r="H75" s="37"/>
      <c r="I75" s="30">
        <f>SUM(I77:I93)</f>
        <v>57385.086700000007</v>
      </c>
      <c r="J75" s="31">
        <f>SUM(J77:J93)</f>
        <v>73079.907912449999</v>
      </c>
      <c r="K75" s="14">
        <f>'[1]BM 06'!M75</f>
        <v>0</v>
      </c>
      <c r="L75" s="14">
        <f>'[1]Memória 07'!E68</f>
        <v>0</v>
      </c>
      <c r="M75" s="31"/>
      <c r="N75" s="31">
        <f t="shared" ref="N75:Q75" si="23">SUM(N77:N93)</f>
        <v>30710.489999999998</v>
      </c>
      <c r="O75" s="31">
        <f t="shared" si="23"/>
        <v>8269.6</v>
      </c>
      <c r="P75" s="31">
        <f t="shared" si="23"/>
        <v>38980.080000000002</v>
      </c>
      <c r="Q75" s="31">
        <f t="shared" si="23"/>
        <v>34099.827912449997</v>
      </c>
    </row>
    <row r="76" spans="1:17" ht="12.75" customHeight="1">
      <c r="A76" s="17" t="s">
        <v>176</v>
      </c>
      <c r="B76" s="44" t="s">
        <v>177</v>
      </c>
      <c r="C76" s="37"/>
      <c r="D76" s="37"/>
      <c r="E76" s="37"/>
      <c r="F76" s="19"/>
      <c r="G76" s="37"/>
      <c r="H76" s="37"/>
      <c r="I76" s="45"/>
      <c r="J76" s="46"/>
      <c r="K76" s="14">
        <f>'[1]BM 06'!M76</f>
        <v>0</v>
      </c>
      <c r="L76" s="14">
        <f>'[1]Memória 07'!E69</f>
        <v>0</v>
      </c>
      <c r="M76" s="14">
        <f t="shared" ref="M76:M139" si="24">K76+L76</f>
        <v>0</v>
      </c>
      <c r="N76" s="14">
        <f t="shared" si="4"/>
        <v>0</v>
      </c>
      <c r="O76" s="14">
        <f t="shared" si="5"/>
        <v>0</v>
      </c>
      <c r="P76" s="23">
        <f t="shared" si="6"/>
        <v>0</v>
      </c>
      <c r="Q76" s="14">
        <f t="shared" si="7"/>
        <v>0</v>
      </c>
    </row>
    <row r="77" spans="1:17" ht="34.35" customHeight="1">
      <c r="A77" s="34" t="s">
        <v>178</v>
      </c>
      <c r="B77" s="18" t="s">
        <v>179</v>
      </c>
      <c r="C77" s="34" t="s">
        <v>31</v>
      </c>
      <c r="D77" s="35">
        <v>177.46</v>
      </c>
      <c r="E77" s="47">
        <v>35.840000000000003</v>
      </c>
      <c r="F77" s="19">
        <f t="shared" ref="F77:F140" si="25">E77+E77*27.35/100</f>
        <v>45.642240000000001</v>
      </c>
      <c r="G77" s="43">
        <v>92396</v>
      </c>
      <c r="H77" s="18" t="s">
        <v>85</v>
      </c>
      <c r="I77" s="38">
        <f>D77*E77</f>
        <v>6360.166400000001</v>
      </c>
      <c r="J77" s="39">
        <f>D77*F77</f>
        <v>8099.6719104000003</v>
      </c>
      <c r="K77" s="14">
        <f>'[1]BM 06'!M77</f>
        <v>88.73</v>
      </c>
      <c r="L77" s="14">
        <f>'[1]Memória 07'!E70</f>
        <v>88.73</v>
      </c>
      <c r="M77" s="14">
        <f t="shared" si="24"/>
        <v>177.46</v>
      </c>
      <c r="N77" s="14">
        <f t="shared" ref="N77:N140" si="26">ROUND(K77*F77,2)</f>
        <v>4049.84</v>
      </c>
      <c r="O77" s="14">
        <f t="shared" ref="O77:O140" si="27">ROUND(L77*F77,2)</f>
        <v>4049.84</v>
      </c>
      <c r="P77" s="23">
        <f t="shared" ref="P77:P140" si="28">ROUND(M77*F77,2)</f>
        <v>8099.67</v>
      </c>
      <c r="Q77" s="14">
        <f t="shared" ref="Q77:Q140" si="29">J77-P77</f>
        <v>1.910400000269874E-3</v>
      </c>
    </row>
    <row r="78" spans="1:17" ht="25.5" customHeight="1">
      <c r="A78" s="17" t="s">
        <v>180</v>
      </c>
      <c r="B78" s="18" t="s">
        <v>181</v>
      </c>
      <c r="C78" s="17" t="s">
        <v>31</v>
      </c>
      <c r="D78" s="19">
        <v>69.650000000000006</v>
      </c>
      <c r="E78" s="19">
        <v>8.26</v>
      </c>
      <c r="F78" s="19">
        <f t="shared" si="25"/>
        <v>10.51911</v>
      </c>
      <c r="G78" s="42">
        <v>98504</v>
      </c>
      <c r="H78" s="25" t="s">
        <v>60</v>
      </c>
      <c r="I78" s="38">
        <f t="shared" ref="I78:I93" si="30">D78*E78</f>
        <v>575.30900000000008</v>
      </c>
      <c r="J78" s="39">
        <f t="shared" ref="J78:J93" si="31">D78*F78</f>
        <v>732.65601149999998</v>
      </c>
      <c r="K78" s="14">
        <f>'[1]BM 06'!M78</f>
        <v>0</v>
      </c>
      <c r="L78" s="14">
        <f>'[1]Memória 07'!E71</f>
        <v>0</v>
      </c>
      <c r="M78" s="14">
        <f t="shared" si="24"/>
        <v>0</v>
      </c>
      <c r="N78" s="14">
        <f t="shared" si="26"/>
        <v>0</v>
      </c>
      <c r="O78" s="14">
        <f t="shared" si="27"/>
        <v>0</v>
      </c>
      <c r="P78" s="23">
        <f t="shared" si="28"/>
        <v>0</v>
      </c>
      <c r="Q78" s="14">
        <f t="shared" si="29"/>
        <v>732.65601149999998</v>
      </c>
    </row>
    <row r="79" spans="1:17" ht="34.35" customHeight="1">
      <c r="A79" s="34" t="s">
        <v>182</v>
      </c>
      <c r="B79" s="25" t="s">
        <v>183</v>
      </c>
      <c r="C79" s="34" t="s">
        <v>31</v>
      </c>
      <c r="D79" s="35">
        <v>24.22</v>
      </c>
      <c r="E79" s="35">
        <v>14.68</v>
      </c>
      <c r="F79" s="19">
        <f t="shared" si="25"/>
        <v>18.694980000000001</v>
      </c>
      <c r="G79" s="48">
        <v>3637</v>
      </c>
      <c r="H79" s="18" t="s">
        <v>90</v>
      </c>
      <c r="I79" s="38">
        <f t="shared" si="30"/>
        <v>355.5496</v>
      </c>
      <c r="J79" s="39">
        <f t="shared" si="31"/>
        <v>452.79241560000003</v>
      </c>
      <c r="K79" s="14">
        <f>'[1]BM 06'!M79</f>
        <v>24.22</v>
      </c>
      <c r="L79" s="14">
        <f>'[1]Memória 07'!E72</f>
        <v>0</v>
      </c>
      <c r="M79" s="14">
        <f t="shared" si="24"/>
        <v>24.22</v>
      </c>
      <c r="N79" s="14">
        <f t="shared" si="26"/>
        <v>452.79</v>
      </c>
      <c r="O79" s="14">
        <f t="shared" si="27"/>
        <v>0</v>
      </c>
      <c r="P79" s="23">
        <f t="shared" si="28"/>
        <v>452.79</v>
      </c>
      <c r="Q79" s="14">
        <f t="shared" si="29"/>
        <v>2.4156000000061795E-3</v>
      </c>
    </row>
    <row r="80" spans="1:17" ht="25.5" customHeight="1">
      <c r="A80" s="17" t="s">
        <v>184</v>
      </c>
      <c r="B80" s="25" t="s">
        <v>185</v>
      </c>
      <c r="C80" s="17" t="s">
        <v>31</v>
      </c>
      <c r="D80" s="19">
        <v>24.22</v>
      </c>
      <c r="E80" s="19">
        <v>45.82</v>
      </c>
      <c r="F80" s="19">
        <f t="shared" si="25"/>
        <v>58.351770000000002</v>
      </c>
      <c r="G80" s="42">
        <v>101747</v>
      </c>
      <c r="H80" s="25" t="s">
        <v>60</v>
      </c>
      <c r="I80" s="38">
        <f t="shared" si="30"/>
        <v>1109.7603999999999</v>
      </c>
      <c r="J80" s="39">
        <f t="shared" si="31"/>
        <v>1413.2798694000001</v>
      </c>
      <c r="K80" s="14">
        <f>'[1]BM 06'!M80</f>
        <v>24.22</v>
      </c>
      <c r="L80" s="14">
        <f>'[1]Memória 07'!E73</f>
        <v>0</v>
      </c>
      <c r="M80" s="14">
        <f t="shared" si="24"/>
        <v>24.22</v>
      </c>
      <c r="N80" s="14">
        <f t="shared" si="26"/>
        <v>1413.28</v>
      </c>
      <c r="O80" s="14">
        <f t="shared" si="27"/>
        <v>0</v>
      </c>
      <c r="P80" s="23">
        <f t="shared" si="28"/>
        <v>1413.28</v>
      </c>
      <c r="Q80" s="14">
        <f t="shared" si="29"/>
        <v>-1.3059999992037774E-4</v>
      </c>
    </row>
    <row r="81" spans="1:18" ht="45.75" customHeight="1">
      <c r="A81" s="17" t="s">
        <v>186</v>
      </c>
      <c r="B81" s="18" t="s">
        <v>187</v>
      </c>
      <c r="C81" s="17" t="s">
        <v>31</v>
      </c>
      <c r="D81" s="19">
        <v>24.22</v>
      </c>
      <c r="E81" s="19">
        <v>25.33</v>
      </c>
      <c r="F81" s="19">
        <f t="shared" si="25"/>
        <v>32.257754999999996</v>
      </c>
      <c r="G81" s="42">
        <v>87630</v>
      </c>
      <c r="H81" s="18" t="s">
        <v>85</v>
      </c>
      <c r="I81" s="38">
        <f t="shared" si="30"/>
        <v>613.49259999999992</v>
      </c>
      <c r="J81" s="39">
        <f t="shared" si="31"/>
        <v>781.28282609999985</v>
      </c>
      <c r="K81" s="14">
        <f>'[1]BM 06'!M81</f>
        <v>24.22</v>
      </c>
      <c r="L81" s="14">
        <f>'[1]Memória 07'!E74</f>
        <v>0</v>
      </c>
      <c r="M81" s="14">
        <f t="shared" si="24"/>
        <v>24.22</v>
      </c>
      <c r="N81" s="14">
        <f t="shared" si="26"/>
        <v>781.28</v>
      </c>
      <c r="O81" s="14">
        <f t="shared" si="27"/>
        <v>0</v>
      </c>
      <c r="P81" s="23">
        <f t="shared" si="28"/>
        <v>781.28</v>
      </c>
      <c r="Q81" s="14">
        <f t="shared" si="29"/>
        <v>2.8260999998792613E-3</v>
      </c>
    </row>
    <row r="82" spans="1:18" ht="45.75" customHeight="1">
      <c r="A82" s="17" t="s">
        <v>188</v>
      </c>
      <c r="B82" s="25" t="s">
        <v>189</v>
      </c>
      <c r="C82" s="17" t="s">
        <v>31</v>
      </c>
      <c r="D82" s="19">
        <v>24.22</v>
      </c>
      <c r="E82" s="19">
        <v>116.07</v>
      </c>
      <c r="F82" s="19">
        <f t="shared" si="25"/>
        <v>147.815145</v>
      </c>
      <c r="G82" s="42">
        <v>12439</v>
      </c>
      <c r="H82" s="18" t="s">
        <v>90</v>
      </c>
      <c r="I82" s="38">
        <f t="shared" si="30"/>
        <v>2811.2153999999996</v>
      </c>
      <c r="J82" s="39">
        <f t="shared" si="31"/>
        <v>3580.0828118999998</v>
      </c>
      <c r="K82" s="14">
        <f>'[1]BM 06'!M82</f>
        <v>0</v>
      </c>
      <c r="L82" s="14">
        <f>'[1]Memória 07'!E75</f>
        <v>0</v>
      </c>
      <c r="M82" s="14">
        <f t="shared" si="24"/>
        <v>0</v>
      </c>
      <c r="N82" s="14">
        <f t="shared" si="26"/>
        <v>0</v>
      </c>
      <c r="O82" s="14">
        <f t="shared" si="27"/>
        <v>0</v>
      </c>
      <c r="P82" s="23">
        <f t="shared" si="28"/>
        <v>0</v>
      </c>
      <c r="Q82" s="14">
        <f t="shared" si="29"/>
        <v>3580.0828118999998</v>
      </c>
    </row>
    <row r="83" spans="1:18" ht="25.5" customHeight="1">
      <c r="A83" s="17" t="s">
        <v>190</v>
      </c>
      <c r="B83" s="18" t="s">
        <v>191</v>
      </c>
      <c r="C83" s="17" t="s">
        <v>59</v>
      </c>
      <c r="D83" s="19">
        <v>2.92</v>
      </c>
      <c r="E83" s="19">
        <v>294.7</v>
      </c>
      <c r="F83" s="19">
        <f t="shared" si="25"/>
        <v>375.30044999999996</v>
      </c>
      <c r="G83" s="49" t="s">
        <v>192</v>
      </c>
      <c r="H83" s="20" t="s">
        <v>33</v>
      </c>
      <c r="I83" s="38">
        <f t="shared" si="30"/>
        <v>860.524</v>
      </c>
      <c r="J83" s="39">
        <f t="shared" si="31"/>
        <v>1095.8773139999998</v>
      </c>
      <c r="K83" s="14">
        <f>'[1]BM 06'!M83</f>
        <v>0</v>
      </c>
      <c r="L83" s="14">
        <f>'[1]Memória 07'!E76</f>
        <v>0</v>
      </c>
      <c r="M83" s="14">
        <f t="shared" si="24"/>
        <v>0</v>
      </c>
      <c r="N83" s="14">
        <f t="shared" si="26"/>
        <v>0</v>
      </c>
      <c r="O83" s="14">
        <f t="shared" si="27"/>
        <v>0</v>
      </c>
      <c r="P83" s="23">
        <f t="shared" si="28"/>
        <v>0</v>
      </c>
      <c r="Q83" s="14">
        <f t="shared" si="29"/>
        <v>1095.8773139999998</v>
      </c>
    </row>
    <row r="84" spans="1:18" ht="34.35" customHeight="1">
      <c r="A84" s="34" t="s">
        <v>193</v>
      </c>
      <c r="B84" s="25" t="s">
        <v>194</v>
      </c>
      <c r="C84" s="34" t="s">
        <v>31</v>
      </c>
      <c r="D84" s="35">
        <v>12.84</v>
      </c>
      <c r="E84" s="35">
        <v>257.94</v>
      </c>
      <c r="F84" s="19">
        <f t="shared" si="25"/>
        <v>328.48658999999998</v>
      </c>
      <c r="G84" s="48">
        <v>168</v>
      </c>
      <c r="H84" s="18" t="s">
        <v>90</v>
      </c>
      <c r="I84" s="38">
        <f t="shared" si="30"/>
        <v>3311.9495999999999</v>
      </c>
      <c r="J84" s="39">
        <f t="shared" si="31"/>
        <v>4217.7678155999993</v>
      </c>
      <c r="K84" s="14">
        <f>'[1]BM 06'!M84</f>
        <v>0</v>
      </c>
      <c r="L84" s="14">
        <f>'[1]Memória 07'!E77</f>
        <v>0</v>
      </c>
      <c r="M84" s="14">
        <f t="shared" si="24"/>
        <v>0</v>
      </c>
      <c r="N84" s="14">
        <f t="shared" si="26"/>
        <v>0</v>
      </c>
      <c r="O84" s="14">
        <f t="shared" si="27"/>
        <v>0</v>
      </c>
      <c r="P84" s="23">
        <f t="shared" si="28"/>
        <v>0</v>
      </c>
      <c r="Q84" s="14">
        <f t="shared" si="29"/>
        <v>4217.7678155999993</v>
      </c>
    </row>
    <row r="85" spans="1:18" ht="25.5" customHeight="1">
      <c r="A85" s="17" t="s">
        <v>195</v>
      </c>
      <c r="B85" s="18" t="s">
        <v>196</v>
      </c>
      <c r="C85" s="17" t="s">
        <v>59</v>
      </c>
      <c r="D85" s="19">
        <v>0.2</v>
      </c>
      <c r="E85" s="27">
        <v>1630.6</v>
      </c>
      <c r="F85" s="19">
        <f t="shared" si="25"/>
        <v>2076.5690999999997</v>
      </c>
      <c r="G85" s="50">
        <v>9787</v>
      </c>
      <c r="H85" s="20" t="s">
        <v>36</v>
      </c>
      <c r="I85" s="38">
        <f t="shared" si="30"/>
        <v>326.12</v>
      </c>
      <c r="J85" s="39">
        <f t="shared" si="31"/>
        <v>415.31381999999996</v>
      </c>
      <c r="K85" s="14">
        <f>'[1]BM 06'!M85</f>
        <v>0</v>
      </c>
      <c r="L85" s="14">
        <f>'[1]Memória 07'!E78</f>
        <v>0</v>
      </c>
      <c r="M85" s="14">
        <f t="shared" si="24"/>
        <v>0</v>
      </c>
      <c r="N85" s="14">
        <f t="shared" si="26"/>
        <v>0</v>
      </c>
      <c r="O85" s="14">
        <f t="shared" si="27"/>
        <v>0</v>
      </c>
      <c r="P85" s="23">
        <f t="shared" si="28"/>
        <v>0</v>
      </c>
      <c r="Q85" s="14">
        <f t="shared" si="29"/>
        <v>415.31381999999996</v>
      </c>
    </row>
    <row r="86" spans="1:18" ht="25.5" customHeight="1">
      <c r="A86" s="17" t="s">
        <v>1241</v>
      </c>
      <c r="B86" s="25" t="s">
        <v>198</v>
      </c>
      <c r="C86" s="17" t="s">
        <v>31</v>
      </c>
      <c r="D86" s="19">
        <v>73.150000000000006</v>
      </c>
      <c r="E86" s="19">
        <v>27.66</v>
      </c>
      <c r="F86" s="19">
        <f t="shared" si="25"/>
        <v>35.225009999999997</v>
      </c>
      <c r="G86" s="42">
        <v>92391</v>
      </c>
      <c r="H86" s="25" t="s">
        <v>60</v>
      </c>
      <c r="I86" s="38">
        <f t="shared" si="30"/>
        <v>2023.3290000000002</v>
      </c>
      <c r="J86" s="39">
        <f t="shared" si="31"/>
        <v>2576.7094815</v>
      </c>
      <c r="K86" s="14">
        <f>'[1]BM 06'!M86</f>
        <v>0</v>
      </c>
      <c r="L86" s="14">
        <f>'[1]Memória 07'!E79</f>
        <v>48.108899999999998</v>
      </c>
      <c r="M86" s="14">
        <f t="shared" si="24"/>
        <v>48.108899999999998</v>
      </c>
      <c r="N86" s="14">
        <f t="shared" si="26"/>
        <v>0</v>
      </c>
      <c r="O86" s="14">
        <f t="shared" si="27"/>
        <v>1694.64</v>
      </c>
      <c r="P86" s="23">
        <f t="shared" si="28"/>
        <v>1694.64</v>
      </c>
      <c r="Q86" s="14">
        <f t="shared" si="29"/>
        <v>882.06948149999994</v>
      </c>
    </row>
    <row r="87" spans="1:18" ht="12.75" customHeight="1">
      <c r="A87" s="28" t="s">
        <v>199</v>
      </c>
      <c r="B87" s="44" t="s">
        <v>200</v>
      </c>
      <c r="C87" s="29"/>
      <c r="D87" s="29"/>
      <c r="E87" s="29"/>
      <c r="F87" s="19"/>
      <c r="G87" s="29"/>
      <c r="H87" s="29"/>
      <c r="I87" s="38"/>
      <c r="J87" s="39"/>
      <c r="K87" s="14">
        <f>'[1]BM 06'!M87</f>
        <v>0</v>
      </c>
      <c r="L87" s="14">
        <f>'[1]Memória 07'!E80</f>
        <v>0</v>
      </c>
      <c r="M87" s="14">
        <f t="shared" si="24"/>
        <v>0</v>
      </c>
      <c r="N87" s="14">
        <f t="shared" si="26"/>
        <v>0</v>
      </c>
      <c r="O87" s="14">
        <f t="shared" si="27"/>
        <v>0</v>
      </c>
      <c r="P87" s="23">
        <f t="shared" si="28"/>
        <v>0</v>
      </c>
      <c r="Q87" s="14">
        <f t="shared" si="29"/>
        <v>0</v>
      </c>
    </row>
    <row r="88" spans="1:18" ht="25.5" customHeight="1">
      <c r="A88" s="17" t="s">
        <v>201</v>
      </c>
      <c r="B88" s="25" t="s">
        <v>202</v>
      </c>
      <c r="C88" s="17" t="s">
        <v>59</v>
      </c>
      <c r="D88" s="19">
        <v>12.02</v>
      </c>
      <c r="E88" s="19">
        <v>89.52</v>
      </c>
      <c r="F88" s="19">
        <f t="shared" si="25"/>
        <v>114.00371999999999</v>
      </c>
      <c r="G88" s="42">
        <v>96622</v>
      </c>
      <c r="H88" s="25" t="s">
        <v>60</v>
      </c>
      <c r="I88" s="38">
        <f t="shared" si="30"/>
        <v>1076.0303999999999</v>
      </c>
      <c r="J88" s="39">
        <f t="shared" si="31"/>
        <v>1370.3247143999997</v>
      </c>
      <c r="K88" s="14">
        <f>'[1]BM 06'!M88</f>
        <v>12.02</v>
      </c>
      <c r="L88" s="14">
        <f>'[1]Memória 07'!E81</f>
        <v>0</v>
      </c>
      <c r="M88" s="14">
        <f t="shared" si="24"/>
        <v>12.02</v>
      </c>
      <c r="N88" s="14">
        <f t="shared" si="26"/>
        <v>1370.32</v>
      </c>
      <c r="O88" s="14">
        <f t="shared" si="27"/>
        <v>0</v>
      </c>
      <c r="P88" s="23">
        <f t="shared" si="28"/>
        <v>1370.32</v>
      </c>
      <c r="Q88" s="14">
        <f t="shared" si="29"/>
        <v>4.7143999997842911E-3</v>
      </c>
    </row>
    <row r="89" spans="1:18" ht="25.5" customHeight="1">
      <c r="A89" s="17" t="s">
        <v>203</v>
      </c>
      <c r="B89" s="25" t="s">
        <v>204</v>
      </c>
      <c r="C89" s="17" t="s">
        <v>31</v>
      </c>
      <c r="D89" s="19">
        <v>240.47</v>
      </c>
      <c r="E89" s="19">
        <v>17.05</v>
      </c>
      <c r="F89" s="19">
        <f t="shared" si="25"/>
        <v>21.713175</v>
      </c>
      <c r="G89" s="42">
        <v>95241</v>
      </c>
      <c r="H89" s="25" t="s">
        <v>60</v>
      </c>
      <c r="I89" s="38">
        <f t="shared" si="30"/>
        <v>4100.0135</v>
      </c>
      <c r="J89" s="39">
        <f t="shared" si="31"/>
        <v>5221.3671922499998</v>
      </c>
      <c r="K89" s="14">
        <f>'[1]BM 06'!M89</f>
        <v>240.47</v>
      </c>
      <c r="L89" s="14">
        <f>'[1]Memória 07'!E82</f>
        <v>0</v>
      </c>
      <c r="M89" s="14">
        <f t="shared" si="24"/>
        <v>240.47</v>
      </c>
      <c r="N89" s="14">
        <f t="shared" si="26"/>
        <v>5221.37</v>
      </c>
      <c r="O89" s="14">
        <f t="shared" si="27"/>
        <v>0</v>
      </c>
      <c r="P89" s="23">
        <f t="shared" si="28"/>
        <v>5221.37</v>
      </c>
      <c r="Q89" s="14">
        <f t="shared" si="29"/>
        <v>-2.8077500001018052E-3</v>
      </c>
    </row>
    <row r="90" spans="1:18" ht="36">
      <c r="A90" s="34" t="s">
        <v>205</v>
      </c>
      <c r="B90" s="25" t="s">
        <v>183</v>
      </c>
      <c r="C90" s="34" t="s">
        <v>31</v>
      </c>
      <c r="D90" s="35">
        <v>240.47</v>
      </c>
      <c r="E90" s="35">
        <v>14.68</v>
      </c>
      <c r="F90" s="19">
        <f t="shared" si="25"/>
        <v>18.694980000000001</v>
      </c>
      <c r="G90" s="48">
        <v>3637</v>
      </c>
      <c r="H90" s="18" t="s">
        <v>90</v>
      </c>
      <c r="I90" s="38">
        <f t="shared" si="30"/>
        <v>3530.0996</v>
      </c>
      <c r="J90" s="39">
        <f t="shared" si="31"/>
        <v>4495.5818405999999</v>
      </c>
      <c r="K90" s="14">
        <f>'[1]BM 06'!M90</f>
        <v>240.47</v>
      </c>
      <c r="L90" s="14">
        <f>'[1]Memória 07'!E83</f>
        <v>0</v>
      </c>
      <c r="M90" s="14">
        <f t="shared" si="24"/>
        <v>240.47</v>
      </c>
      <c r="N90" s="14">
        <f t="shared" si="26"/>
        <v>4495.58</v>
      </c>
      <c r="O90" s="14">
        <f t="shared" si="27"/>
        <v>0</v>
      </c>
      <c r="P90" s="23">
        <f t="shared" si="28"/>
        <v>4495.58</v>
      </c>
      <c r="Q90" s="14">
        <f t="shared" si="29"/>
        <v>1.8405999999231426E-3</v>
      </c>
    </row>
    <row r="91" spans="1:18" ht="46.5" customHeight="1">
      <c r="A91" s="34" t="s">
        <v>206</v>
      </c>
      <c r="B91" s="18" t="s">
        <v>207</v>
      </c>
      <c r="C91" s="34" t="s">
        <v>31</v>
      </c>
      <c r="D91" s="35">
        <v>496.09</v>
      </c>
      <c r="E91" s="35">
        <v>20.46</v>
      </c>
      <c r="F91" s="19">
        <f t="shared" si="25"/>
        <v>26.055810000000001</v>
      </c>
      <c r="G91" s="36">
        <v>87620</v>
      </c>
      <c r="H91" s="18" t="s">
        <v>85</v>
      </c>
      <c r="I91" s="38">
        <f t="shared" si="30"/>
        <v>10150.001399999999</v>
      </c>
      <c r="J91" s="39">
        <f t="shared" si="31"/>
        <v>12926.0267829</v>
      </c>
      <c r="K91" s="14">
        <f>'[1]BM 06'!M91</f>
        <v>496.09</v>
      </c>
      <c r="L91" s="14">
        <f>'[1]Memória 07'!E84</f>
        <v>0</v>
      </c>
      <c r="M91" s="14">
        <f t="shared" si="24"/>
        <v>496.09</v>
      </c>
      <c r="N91" s="14">
        <f t="shared" si="26"/>
        <v>12926.03</v>
      </c>
      <c r="O91" s="14">
        <f t="shared" si="27"/>
        <v>0</v>
      </c>
      <c r="P91" s="23">
        <f t="shared" si="28"/>
        <v>12926.03</v>
      </c>
      <c r="Q91" s="14">
        <f t="shared" si="29"/>
        <v>-3.2171000002563233E-3</v>
      </c>
      <c r="R91" s="96"/>
    </row>
    <row r="92" spans="1:18" ht="45.75" customHeight="1">
      <c r="A92" s="17" t="s">
        <v>208</v>
      </c>
      <c r="B92" s="18" t="s">
        <v>209</v>
      </c>
      <c r="C92" s="17" t="s">
        <v>31</v>
      </c>
      <c r="D92" s="19">
        <v>499.69</v>
      </c>
      <c r="E92" s="19">
        <v>36.42</v>
      </c>
      <c r="F92" s="19">
        <f t="shared" si="25"/>
        <v>46.380870000000002</v>
      </c>
      <c r="G92" s="33">
        <v>87250</v>
      </c>
      <c r="H92" s="18" t="s">
        <v>85</v>
      </c>
      <c r="I92" s="38">
        <f t="shared" si="30"/>
        <v>18198.709800000001</v>
      </c>
      <c r="J92" s="39">
        <f t="shared" si="31"/>
        <v>23176.056930300001</v>
      </c>
      <c r="K92" s="14">
        <f>'[1]BM 06'!M92</f>
        <v>0</v>
      </c>
      <c r="L92" s="14">
        <f>'[1]Memória 07'!E85</f>
        <v>0</v>
      </c>
      <c r="M92" s="14">
        <f t="shared" si="24"/>
        <v>0</v>
      </c>
      <c r="N92" s="14">
        <f t="shared" si="26"/>
        <v>0</v>
      </c>
      <c r="O92" s="14">
        <f t="shared" si="27"/>
        <v>0</v>
      </c>
      <c r="P92" s="23">
        <f t="shared" si="28"/>
        <v>0</v>
      </c>
      <c r="Q92" s="14">
        <f t="shared" si="29"/>
        <v>23176.056930300001</v>
      </c>
    </row>
    <row r="93" spans="1:18" ht="25.5" customHeight="1">
      <c r="A93" s="17" t="s">
        <v>210</v>
      </c>
      <c r="B93" s="25" t="s">
        <v>211</v>
      </c>
      <c r="C93" s="17" t="s">
        <v>129</v>
      </c>
      <c r="D93" s="19">
        <v>378.4</v>
      </c>
      <c r="E93" s="19">
        <v>5.24</v>
      </c>
      <c r="F93" s="19">
        <f t="shared" si="25"/>
        <v>6.6731400000000001</v>
      </c>
      <c r="G93" s="33">
        <v>88649</v>
      </c>
      <c r="H93" s="25" t="s">
        <v>60</v>
      </c>
      <c r="I93" s="38">
        <f t="shared" si="30"/>
        <v>1982.816</v>
      </c>
      <c r="J93" s="39">
        <f t="shared" si="31"/>
        <v>2525.116176</v>
      </c>
      <c r="K93" s="14">
        <f>'[1]BM 06'!M93</f>
        <v>0</v>
      </c>
      <c r="L93" s="14">
        <f>'[1]Memória 07'!E86</f>
        <v>378.4</v>
      </c>
      <c r="M93" s="14">
        <f t="shared" si="24"/>
        <v>378.4</v>
      </c>
      <c r="N93" s="14">
        <f t="shared" si="26"/>
        <v>0</v>
      </c>
      <c r="O93" s="14">
        <f t="shared" si="27"/>
        <v>2525.12</v>
      </c>
      <c r="P93" s="23">
        <f t="shared" si="28"/>
        <v>2525.12</v>
      </c>
      <c r="Q93" s="14">
        <f t="shared" si="29"/>
        <v>-3.8239999998950225E-3</v>
      </c>
    </row>
    <row r="94" spans="1:18" ht="12" customHeight="1">
      <c r="A94" s="29"/>
      <c r="B94" s="29"/>
      <c r="C94" s="29"/>
      <c r="D94" s="29"/>
      <c r="E94" s="29"/>
      <c r="F94" s="19"/>
      <c r="G94" s="29"/>
      <c r="H94" s="29"/>
      <c r="I94" s="51"/>
      <c r="J94" s="52"/>
      <c r="K94" s="14">
        <f>'[1]BM 06'!M94</f>
        <v>0</v>
      </c>
      <c r="L94" s="14">
        <f>'[1]Memória 07'!E87</f>
        <v>0</v>
      </c>
      <c r="M94" s="14">
        <f t="shared" si="24"/>
        <v>0</v>
      </c>
      <c r="N94" s="14">
        <f t="shared" si="26"/>
        <v>0</v>
      </c>
      <c r="O94" s="14">
        <f t="shared" si="27"/>
        <v>0</v>
      </c>
      <c r="P94" s="23">
        <f t="shared" si="28"/>
        <v>0</v>
      </c>
      <c r="Q94" s="14">
        <f t="shared" si="29"/>
        <v>0</v>
      </c>
    </row>
    <row r="95" spans="1:18" ht="12.75" customHeight="1">
      <c r="A95" s="28" t="s">
        <v>212</v>
      </c>
      <c r="B95" s="139" t="s">
        <v>213</v>
      </c>
      <c r="C95" s="140"/>
      <c r="D95" s="140"/>
      <c r="E95" s="140"/>
      <c r="F95" s="140"/>
      <c r="G95" s="141"/>
      <c r="H95" s="37"/>
      <c r="I95" s="53">
        <f>SUM(I96:I164)</f>
        <v>31389.573300000011</v>
      </c>
      <c r="J95" s="54">
        <f>SUM(J96:J164)</f>
        <v>39974.621597550009</v>
      </c>
      <c r="K95" s="14">
        <f>'[1]BM 06'!M95</f>
        <v>0</v>
      </c>
      <c r="L95" s="14">
        <f>'[1]Memória 07'!E88</f>
        <v>0</v>
      </c>
      <c r="M95" s="54"/>
      <c r="N95" s="31">
        <f t="shared" ref="N95:Q95" si="32">SUM(N96:N164)</f>
        <v>14413.79</v>
      </c>
      <c r="O95" s="31">
        <f t="shared" si="32"/>
        <v>19227.210000000003</v>
      </c>
      <c r="P95" s="31">
        <f t="shared" si="32"/>
        <v>33641</v>
      </c>
      <c r="Q95" s="31">
        <f t="shared" si="32"/>
        <v>6333.6215975499999</v>
      </c>
    </row>
    <row r="96" spans="1:18" ht="45.75" customHeight="1">
      <c r="A96" s="34" t="s">
        <v>214</v>
      </c>
      <c r="B96" s="18" t="s">
        <v>215</v>
      </c>
      <c r="C96" s="34" t="s">
        <v>45</v>
      </c>
      <c r="D96" s="35">
        <v>1</v>
      </c>
      <c r="E96" s="35">
        <v>289.06</v>
      </c>
      <c r="F96" s="19">
        <f t="shared" si="25"/>
        <v>368.11790999999999</v>
      </c>
      <c r="G96" s="36">
        <v>98108</v>
      </c>
      <c r="H96" s="18" t="s">
        <v>85</v>
      </c>
      <c r="I96" s="55">
        <f>D96*E96</f>
        <v>289.06</v>
      </c>
      <c r="J96" s="56">
        <f>F96*D96</f>
        <v>368.11790999999999</v>
      </c>
      <c r="K96" s="14">
        <f>'[1]BM 06'!M96</f>
        <v>1</v>
      </c>
      <c r="L96" s="14">
        <f>'[1]Memória 07'!E89</f>
        <v>0</v>
      </c>
      <c r="M96" s="14">
        <f t="shared" si="24"/>
        <v>1</v>
      </c>
      <c r="N96" s="14">
        <f t="shared" si="26"/>
        <v>368.12</v>
      </c>
      <c r="O96" s="14">
        <f t="shared" si="27"/>
        <v>0</v>
      </c>
      <c r="P96" s="23">
        <f t="shared" si="28"/>
        <v>368.12</v>
      </c>
      <c r="Q96" s="14">
        <f t="shared" si="29"/>
        <v>-2.0900000000096952E-3</v>
      </c>
    </row>
    <row r="97" spans="1:17" ht="25.5" customHeight="1">
      <c r="A97" s="17" t="s">
        <v>216</v>
      </c>
      <c r="B97" s="25" t="s">
        <v>217</v>
      </c>
      <c r="C97" s="17" t="s">
        <v>45</v>
      </c>
      <c r="D97" s="19">
        <v>2</v>
      </c>
      <c r="E97" s="19">
        <v>587.02</v>
      </c>
      <c r="F97" s="19">
        <f t="shared" si="25"/>
        <v>747.56997000000001</v>
      </c>
      <c r="G97" s="33">
        <v>88503</v>
      </c>
      <c r="H97" s="25" t="s">
        <v>60</v>
      </c>
      <c r="I97" s="55">
        <f t="shared" ref="I97:I160" si="33">D97*E97</f>
        <v>1174.04</v>
      </c>
      <c r="J97" s="56">
        <f t="shared" ref="J97:J160" si="34">F97*D97</f>
        <v>1495.13994</v>
      </c>
      <c r="K97" s="14">
        <f>'[1]BM 06'!M97</f>
        <v>2</v>
      </c>
      <c r="L97" s="14">
        <f>'[1]Memória 07'!E90</f>
        <v>0</v>
      </c>
      <c r="M97" s="14">
        <f t="shared" si="24"/>
        <v>2</v>
      </c>
      <c r="N97" s="14">
        <f t="shared" si="26"/>
        <v>1495.14</v>
      </c>
      <c r="O97" s="14">
        <f t="shared" si="27"/>
        <v>0</v>
      </c>
      <c r="P97" s="23">
        <f t="shared" si="28"/>
        <v>1495.14</v>
      </c>
      <c r="Q97" s="14">
        <f t="shared" si="29"/>
        <v>-6.0000000075888238E-5</v>
      </c>
    </row>
    <row r="98" spans="1:17" ht="34.35" customHeight="1">
      <c r="A98" s="34" t="s">
        <v>218</v>
      </c>
      <c r="B98" s="25" t="s">
        <v>219</v>
      </c>
      <c r="C98" s="34" t="s">
        <v>45</v>
      </c>
      <c r="D98" s="35">
        <v>7</v>
      </c>
      <c r="E98" s="35">
        <v>43.53</v>
      </c>
      <c r="F98" s="19">
        <f t="shared" si="25"/>
        <v>55.435455000000005</v>
      </c>
      <c r="G98" s="40">
        <v>1699</v>
      </c>
      <c r="H98" s="18" t="s">
        <v>90</v>
      </c>
      <c r="I98" s="55">
        <f t="shared" si="33"/>
        <v>304.71000000000004</v>
      </c>
      <c r="J98" s="56">
        <f t="shared" si="34"/>
        <v>388.04818500000005</v>
      </c>
      <c r="K98" s="14">
        <f>'[1]BM 06'!M98</f>
        <v>7</v>
      </c>
      <c r="L98" s="14">
        <f>'[1]Memória 07'!E91</f>
        <v>0</v>
      </c>
      <c r="M98" s="14">
        <f t="shared" si="24"/>
        <v>7</v>
      </c>
      <c r="N98" s="14">
        <f t="shared" si="26"/>
        <v>388.05</v>
      </c>
      <c r="O98" s="14">
        <f t="shared" si="27"/>
        <v>0</v>
      </c>
      <c r="P98" s="23">
        <f t="shared" si="28"/>
        <v>388.05</v>
      </c>
      <c r="Q98" s="14">
        <f t="shared" si="29"/>
        <v>-1.814999999965039E-3</v>
      </c>
    </row>
    <row r="99" spans="1:17" ht="34.35" customHeight="1">
      <c r="A99" s="34" t="s">
        <v>220</v>
      </c>
      <c r="B99" s="25" t="s">
        <v>221</v>
      </c>
      <c r="C99" s="34" t="s">
        <v>45</v>
      </c>
      <c r="D99" s="35">
        <v>17</v>
      </c>
      <c r="E99" s="35">
        <v>6.17</v>
      </c>
      <c r="F99" s="19">
        <f t="shared" si="25"/>
        <v>7.8574950000000001</v>
      </c>
      <c r="G99" s="36">
        <v>89709</v>
      </c>
      <c r="H99" s="18" t="s">
        <v>85</v>
      </c>
      <c r="I99" s="55">
        <f t="shared" si="33"/>
        <v>104.89</v>
      </c>
      <c r="J99" s="56">
        <f t="shared" si="34"/>
        <v>133.577415</v>
      </c>
      <c r="K99" s="14">
        <f>'[1]BM 06'!M99</f>
        <v>17</v>
      </c>
      <c r="L99" s="14">
        <f>'[1]Memória 07'!E92</f>
        <v>0</v>
      </c>
      <c r="M99" s="14">
        <f t="shared" si="24"/>
        <v>17</v>
      </c>
      <c r="N99" s="14">
        <f t="shared" si="26"/>
        <v>133.58000000000001</v>
      </c>
      <c r="O99" s="14">
        <f t="shared" si="27"/>
        <v>0</v>
      </c>
      <c r="P99" s="23">
        <f t="shared" si="28"/>
        <v>133.58000000000001</v>
      </c>
      <c r="Q99" s="14">
        <f t="shared" si="29"/>
        <v>-2.5850000000104956E-3</v>
      </c>
    </row>
    <row r="100" spans="1:17" ht="36">
      <c r="A100" s="34" t="s">
        <v>222</v>
      </c>
      <c r="B100" s="25" t="s">
        <v>223</v>
      </c>
      <c r="C100" s="34" t="s">
        <v>45</v>
      </c>
      <c r="D100" s="35">
        <v>15</v>
      </c>
      <c r="E100" s="35">
        <v>6.82</v>
      </c>
      <c r="F100" s="19">
        <f t="shared" si="25"/>
        <v>8.6852700000000009</v>
      </c>
      <c r="G100" s="36">
        <v>89546</v>
      </c>
      <c r="H100" s="18" t="s">
        <v>85</v>
      </c>
      <c r="I100" s="55">
        <f t="shared" si="33"/>
        <v>102.30000000000001</v>
      </c>
      <c r="J100" s="56">
        <f t="shared" si="34"/>
        <v>130.27905000000001</v>
      </c>
      <c r="K100" s="14">
        <f>'[1]BM 06'!M100</f>
        <v>15</v>
      </c>
      <c r="L100" s="14">
        <f>'[1]Memória 07'!E93</f>
        <v>0</v>
      </c>
      <c r="M100" s="14">
        <f t="shared" si="24"/>
        <v>15</v>
      </c>
      <c r="N100" s="14">
        <f t="shared" si="26"/>
        <v>130.28</v>
      </c>
      <c r="O100" s="14">
        <f t="shared" si="27"/>
        <v>0</v>
      </c>
      <c r="P100" s="23">
        <f t="shared" si="28"/>
        <v>130.28</v>
      </c>
      <c r="Q100" s="14">
        <f t="shared" si="29"/>
        <v>-9.4999999998890416E-4</v>
      </c>
    </row>
    <row r="101" spans="1:17" ht="36">
      <c r="A101" s="34" t="s">
        <v>224</v>
      </c>
      <c r="B101" s="25" t="s">
        <v>225</v>
      </c>
      <c r="C101" s="34" t="s">
        <v>45</v>
      </c>
      <c r="D101" s="35">
        <v>17</v>
      </c>
      <c r="E101" s="35">
        <v>3.96</v>
      </c>
      <c r="F101" s="19">
        <f t="shared" si="25"/>
        <v>5.0430600000000005</v>
      </c>
      <c r="G101" s="36">
        <v>89726</v>
      </c>
      <c r="H101" s="18" t="s">
        <v>85</v>
      </c>
      <c r="I101" s="55">
        <f t="shared" si="33"/>
        <v>67.319999999999993</v>
      </c>
      <c r="J101" s="56">
        <f t="shared" si="34"/>
        <v>85.732020000000006</v>
      </c>
      <c r="K101" s="14">
        <f>'[1]BM 06'!M101</f>
        <v>17</v>
      </c>
      <c r="L101" s="14">
        <f>'[1]Memória 07'!E94</f>
        <v>0</v>
      </c>
      <c r="M101" s="14">
        <f t="shared" si="24"/>
        <v>17</v>
      </c>
      <c r="N101" s="14">
        <f t="shared" si="26"/>
        <v>85.73</v>
      </c>
      <c r="O101" s="14">
        <f t="shared" si="27"/>
        <v>0</v>
      </c>
      <c r="P101" s="23">
        <f t="shared" si="28"/>
        <v>85.73</v>
      </c>
      <c r="Q101" s="14">
        <f t="shared" si="29"/>
        <v>2.0200000000016871E-3</v>
      </c>
    </row>
    <row r="102" spans="1:17" ht="36">
      <c r="A102" s="34" t="s">
        <v>226</v>
      </c>
      <c r="B102" s="25" t="s">
        <v>227</v>
      </c>
      <c r="C102" s="34" t="s">
        <v>45</v>
      </c>
      <c r="D102" s="35">
        <v>11</v>
      </c>
      <c r="E102" s="35">
        <v>4.38</v>
      </c>
      <c r="F102" s="19">
        <f t="shared" si="25"/>
        <v>5.5779300000000003</v>
      </c>
      <c r="G102" s="36">
        <v>89802</v>
      </c>
      <c r="H102" s="18" t="s">
        <v>85</v>
      </c>
      <c r="I102" s="55">
        <f t="shared" si="33"/>
        <v>48.18</v>
      </c>
      <c r="J102" s="56">
        <f t="shared" si="34"/>
        <v>61.357230000000001</v>
      </c>
      <c r="K102" s="14">
        <f>'[1]BM 06'!M102</f>
        <v>11</v>
      </c>
      <c r="L102" s="14">
        <f>'[1]Memória 07'!E95</f>
        <v>0</v>
      </c>
      <c r="M102" s="14">
        <f t="shared" si="24"/>
        <v>11</v>
      </c>
      <c r="N102" s="14">
        <f t="shared" si="26"/>
        <v>61.36</v>
      </c>
      <c r="O102" s="14">
        <f t="shared" si="27"/>
        <v>0</v>
      </c>
      <c r="P102" s="23">
        <f t="shared" si="28"/>
        <v>61.36</v>
      </c>
      <c r="Q102" s="14">
        <f t="shared" si="29"/>
        <v>-2.7699999999981628E-3</v>
      </c>
    </row>
    <row r="103" spans="1:17" ht="34.35" customHeight="1">
      <c r="A103" s="34" t="s">
        <v>228</v>
      </c>
      <c r="B103" s="25" t="s">
        <v>229</v>
      </c>
      <c r="C103" s="34" t="s">
        <v>45</v>
      </c>
      <c r="D103" s="35">
        <v>9</v>
      </c>
      <c r="E103" s="35">
        <v>8.82</v>
      </c>
      <c r="F103" s="19">
        <f t="shared" si="25"/>
        <v>11.23227</v>
      </c>
      <c r="G103" s="36">
        <v>89806</v>
      </c>
      <c r="H103" s="18" t="s">
        <v>85</v>
      </c>
      <c r="I103" s="55">
        <f t="shared" si="33"/>
        <v>79.38</v>
      </c>
      <c r="J103" s="56">
        <f t="shared" si="34"/>
        <v>101.09043</v>
      </c>
      <c r="K103" s="14">
        <f>'[1]BM 06'!M103</f>
        <v>9</v>
      </c>
      <c r="L103" s="14">
        <f>'[1]Memória 07'!E96</f>
        <v>0</v>
      </c>
      <c r="M103" s="14">
        <f t="shared" si="24"/>
        <v>9</v>
      </c>
      <c r="N103" s="14">
        <f t="shared" si="26"/>
        <v>101.09</v>
      </c>
      <c r="O103" s="14">
        <f t="shared" si="27"/>
        <v>0</v>
      </c>
      <c r="P103" s="23">
        <f t="shared" si="28"/>
        <v>101.09</v>
      </c>
      <c r="Q103" s="14">
        <f t="shared" si="29"/>
        <v>4.2999999999437932E-4</v>
      </c>
    </row>
    <row r="104" spans="1:17" ht="34.35" customHeight="1">
      <c r="A104" s="34" t="s">
        <v>230</v>
      </c>
      <c r="B104" s="25" t="s">
        <v>231</v>
      </c>
      <c r="C104" s="34" t="s">
        <v>45</v>
      </c>
      <c r="D104" s="35">
        <v>16</v>
      </c>
      <c r="E104" s="35">
        <v>10.94</v>
      </c>
      <c r="F104" s="19">
        <f t="shared" si="25"/>
        <v>13.932089999999999</v>
      </c>
      <c r="G104" s="36">
        <v>89810</v>
      </c>
      <c r="H104" s="18" t="s">
        <v>85</v>
      </c>
      <c r="I104" s="55">
        <f t="shared" si="33"/>
        <v>175.04</v>
      </c>
      <c r="J104" s="56">
        <f t="shared" si="34"/>
        <v>222.91343999999998</v>
      </c>
      <c r="K104" s="14">
        <f>'[1]BM 06'!M104</f>
        <v>16</v>
      </c>
      <c r="L104" s="14">
        <f>'[1]Memória 07'!E97</f>
        <v>0</v>
      </c>
      <c r="M104" s="14">
        <f t="shared" si="24"/>
        <v>16</v>
      </c>
      <c r="N104" s="14">
        <f t="shared" si="26"/>
        <v>222.91</v>
      </c>
      <c r="O104" s="14">
        <f t="shared" si="27"/>
        <v>0</v>
      </c>
      <c r="P104" s="23">
        <f t="shared" si="28"/>
        <v>222.91</v>
      </c>
      <c r="Q104" s="14">
        <f t="shared" si="29"/>
        <v>3.4399999999834563E-3</v>
      </c>
    </row>
    <row r="105" spans="1:17" ht="34.35" customHeight="1">
      <c r="A105" s="34" t="s">
        <v>232</v>
      </c>
      <c r="B105" s="25" t="s">
        <v>233</v>
      </c>
      <c r="C105" s="34" t="s">
        <v>45</v>
      </c>
      <c r="D105" s="35">
        <v>26</v>
      </c>
      <c r="E105" s="35">
        <v>5.74</v>
      </c>
      <c r="F105" s="19">
        <f t="shared" si="25"/>
        <v>7.3098900000000002</v>
      </c>
      <c r="G105" s="36">
        <v>89724</v>
      </c>
      <c r="H105" s="18" t="s">
        <v>85</v>
      </c>
      <c r="I105" s="55">
        <f t="shared" si="33"/>
        <v>149.24</v>
      </c>
      <c r="J105" s="56">
        <f t="shared" si="34"/>
        <v>190.05714</v>
      </c>
      <c r="K105" s="14">
        <f>'[1]BM 06'!M105</f>
        <v>26</v>
      </c>
      <c r="L105" s="14">
        <f>'[1]Memória 07'!E98</f>
        <v>0</v>
      </c>
      <c r="M105" s="14">
        <f t="shared" si="24"/>
        <v>26</v>
      </c>
      <c r="N105" s="14">
        <f t="shared" si="26"/>
        <v>190.06</v>
      </c>
      <c r="O105" s="14">
        <f t="shared" si="27"/>
        <v>0</v>
      </c>
      <c r="P105" s="23">
        <f t="shared" si="28"/>
        <v>190.06</v>
      </c>
      <c r="Q105" s="14">
        <f t="shared" si="29"/>
        <v>-2.8599999999983083E-3</v>
      </c>
    </row>
    <row r="106" spans="1:17" ht="35.25" customHeight="1">
      <c r="A106" s="57" t="s">
        <v>234</v>
      </c>
      <c r="B106" s="25" t="s">
        <v>235</v>
      </c>
      <c r="C106" s="34" t="s">
        <v>45</v>
      </c>
      <c r="D106" s="35">
        <v>19</v>
      </c>
      <c r="E106" s="35">
        <v>3.96</v>
      </c>
      <c r="F106" s="19">
        <f t="shared" si="25"/>
        <v>5.0430600000000005</v>
      </c>
      <c r="G106" s="36">
        <v>89801</v>
      </c>
      <c r="H106" s="18" t="s">
        <v>85</v>
      </c>
      <c r="I106" s="55">
        <f t="shared" si="33"/>
        <v>75.239999999999995</v>
      </c>
      <c r="J106" s="56">
        <f t="shared" si="34"/>
        <v>95.818140000000014</v>
      </c>
      <c r="K106" s="14">
        <f>'[1]BM 06'!M106</f>
        <v>19</v>
      </c>
      <c r="L106" s="14">
        <f>'[1]Memória 07'!E99</f>
        <v>0</v>
      </c>
      <c r="M106" s="14">
        <f t="shared" si="24"/>
        <v>19</v>
      </c>
      <c r="N106" s="14">
        <f t="shared" si="26"/>
        <v>95.82</v>
      </c>
      <c r="O106" s="14">
        <f t="shared" si="27"/>
        <v>0</v>
      </c>
      <c r="P106" s="23">
        <f t="shared" si="28"/>
        <v>95.82</v>
      </c>
      <c r="Q106" s="14">
        <f t="shared" si="29"/>
        <v>-1.8599999999793226E-3</v>
      </c>
    </row>
    <row r="107" spans="1:17" ht="34.35" customHeight="1">
      <c r="A107" s="57" t="s">
        <v>236</v>
      </c>
      <c r="B107" s="25" t="s">
        <v>237</v>
      </c>
      <c r="C107" s="34" t="s">
        <v>45</v>
      </c>
      <c r="D107" s="35">
        <v>10</v>
      </c>
      <c r="E107" s="35">
        <v>8.2200000000000006</v>
      </c>
      <c r="F107" s="19">
        <f t="shared" si="25"/>
        <v>10.468170000000001</v>
      </c>
      <c r="G107" s="36">
        <v>89805</v>
      </c>
      <c r="H107" s="18" t="s">
        <v>85</v>
      </c>
      <c r="I107" s="55">
        <f t="shared" si="33"/>
        <v>82.2</v>
      </c>
      <c r="J107" s="56">
        <f t="shared" si="34"/>
        <v>104.68170000000001</v>
      </c>
      <c r="K107" s="14">
        <f>'[1]BM 06'!M107</f>
        <v>10</v>
      </c>
      <c r="L107" s="14">
        <f>'[1]Memória 07'!E100</f>
        <v>0</v>
      </c>
      <c r="M107" s="14">
        <f t="shared" si="24"/>
        <v>10</v>
      </c>
      <c r="N107" s="14">
        <f t="shared" si="26"/>
        <v>104.68</v>
      </c>
      <c r="O107" s="14">
        <f t="shared" si="27"/>
        <v>0</v>
      </c>
      <c r="P107" s="23">
        <f t="shared" si="28"/>
        <v>104.68</v>
      </c>
      <c r="Q107" s="14">
        <f t="shared" si="29"/>
        <v>1.6999999999995907E-3</v>
      </c>
    </row>
    <row r="108" spans="1:17" ht="34.35" customHeight="1">
      <c r="A108" s="57" t="s">
        <v>238</v>
      </c>
      <c r="B108" s="25" t="s">
        <v>239</v>
      </c>
      <c r="C108" s="34" t="s">
        <v>45</v>
      </c>
      <c r="D108" s="35">
        <v>12</v>
      </c>
      <c r="E108" s="35">
        <v>14.12</v>
      </c>
      <c r="F108" s="19">
        <f t="shared" si="25"/>
        <v>17.981819999999999</v>
      </c>
      <c r="G108" s="36">
        <v>89744</v>
      </c>
      <c r="H108" s="18" t="s">
        <v>85</v>
      </c>
      <c r="I108" s="55">
        <f t="shared" si="33"/>
        <v>169.44</v>
      </c>
      <c r="J108" s="56">
        <f t="shared" si="34"/>
        <v>215.78183999999999</v>
      </c>
      <c r="K108" s="14">
        <f>'[1]BM 06'!M108</f>
        <v>12</v>
      </c>
      <c r="L108" s="14">
        <f>'[1]Memória 07'!E101</f>
        <v>0</v>
      </c>
      <c r="M108" s="14">
        <f t="shared" si="24"/>
        <v>12</v>
      </c>
      <c r="N108" s="14">
        <f t="shared" si="26"/>
        <v>215.78</v>
      </c>
      <c r="O108" s="14">
        <f t="shared" si="27"/>
        <v>0</v>
      </c>
      <c r="P108" s="23">
        <f t="shared" si="28"/>
        <v>215.78</v>
      </c>
      <c r="Q108" s="14">
        <f t="shared" si="29"/>
        <v>1.8399999999871852E-3</v>
      </c>
    </row>
    <row r="109" spans="1:17" ht="45.75" customHeight="1">
      <c r="A109" s="58" t="s">
        <v>240</v>
      </c>
      <c r="B109" s="18" t="s">
        <v>241</v>
      </c>
      <c r="C109" s="17" t="s">
        <v>45</v>
      </c>
      <c r="D109" s="19">
        <v>5</v>
      </c>
      <c r="E109" s="19">
        <v>12.7</v>
      </c>
      <c r="F109" s="19">
        <f t="shared" si="25"/>
        <v>16.173449999999999</v>
      </c>
      <c r="G109" s="33">
        <v>89785</v>
      </c>
      <c r="H109" s="18" t="s">
        <v>85</v>
      </c>
      <c r="I109" s="55">
        <f t="shared" si="33"/>
        <v>63.5</v>
      </c>
      <c r="J109" s="56">
        <f t="shared" si="34"/>
        <v>80.867249999999999</v>
      </c>
      <c r="K109" s="14">
        <f>'[1]BM 06'!M109</f>
        <v>5</v>
      </c>
      <c r="L109" s="14">
        <f>'[1]Memória 07'!E102</f>
        <v>0</v>
      </c>
      <c r="M109" s="14">
        <f t="shared" si="24"/>
        <v>5</v>
      </c>
      <c r="N109" s="14">
        <f t="shared" si="26"/>
        <v>80.87</v>
      </c>
      <c r="O109" s="14">
        <f t="shared" si="27"/>
        <v>0</v>
      </c>
      <c r="P109" s="23">
        <f t="shared" si="28"/>
        <v>80.87</v>
      </c>
      <c r="Q109" s="14">
        <f t="shared" si="29"/>
        <v>-2.7500000000060254E-3</v>
      </c>
    </row>
    <row r="110" spans="1:17" ht="25.5" customHeight="1">
      <c r="A110" s="58" t="s">
        <v>242</v>
      </c>
      <c r="B110" s="25" t="s">
        <v>243</v>
      </c>
      <c r="C110" s="17" t="s">
        <v>45</v>
      </c>
      <c r="D110" s="19">
        <v>2</v>
      </c>
      <c r="E110" s="19">
        <v>20.9</v>
      </c>
      <c r="F110" s="19">
        <f t="shared" si="25"/>
        <v>26.616149999999998</v>
      </c>
      <c r="G110" s="17" t="s">
        <v>244</v>
      </c>
      <c r="H110" s="20" t="s">
        <v>33</v>
      </c>
      <c r="I110" s="55">
        <f t="shared" si="33"/>
        <v>41.8</v>
      </c>
      <c r="J110" s="56">
        <f t="shared" si="34"/>
        <v>53.232299999999995</v>
      </c>
      <c r="K110" s="14">
        <f>'[1]BM 06'!M110</f>
        <v>2</v>
      </c>
      <c r="L110" s="14">
        <f>'[1]Memória 07'!E103</f>
        <v>0</v>
      </c>
      <c r="M110" s="14">
        <f t="shared" si="24"/>
        <v>2</v>
      </c>
      <c r="N110" s="14">
        <f t="shared" si="26"/>
        <v>53.23</v>
      </c>
      <c r="O110" s="14">
        <f t="shared" si="27"/>
        <v>0</v>
      </c>
      <c r="P110" s="23">
        <f t="shared" si="28"/>
        <v>53.23</v>
      </c>
      <c r="Q110" s="14">
        <f t="shared" si="29"/>
        <v>2.2999999999981924E-3</v>
      </c>
    </row>
    <row r="111" spans="1:17" ht="45.75" customHeight="1">
      <c r="A111" s="58" t="s">
        <v>245</v>
      </c>
      <c r="B111" s="18" t="s">
        <v>246</v>
      </c>
      <c r="C111" s="17" t="s">
        <v>45</v>
      </c>
      <c r="D111" s="19">
        <v>12</v>
      </c>
      <c r="E111" s="19">
        <v>17.64</v>
      </c>
      <c r="F111" s="19">
        <f t="shared" si="25"/>
        <v>22.46454</v>
      </c>
      <c r="G111" s="33">
        <v>89830</v>
      </c>
      <c r="H111" s="18" t="s">
        <v>85</v>
      </c>
      <c r="I111" s="55">
        <f t="shared" si="33"/>
        <v>211.68</v>
      </c>
      <c r="J111" s="56">
        <f t="shared" si="34"/>
        <v>269.57447999999999</v>
      </c>
      <c r="K111" s="14">
        <f>'[1]BM 06'!M111</f>
        <v>12</v>
      </c>
      <c r="L111" s="14">
        <f>'[1]Memória 07'!E104</f>
        <v>0</v>
      </c>
      <c r="M111" s="14">
        <f t="shared" si="24"/>
        <v>12</v>
      </c>
      <c r="N111" s="14">
        <f t="shared" si="26"/>
        <v>269.57</v>
      </c>
      <c r="O111" s="14">
        <f t="shared" si="27"/>
        <v>0</v>
      </c>
      <c r="P111" s="23">
        <f t="shared" si="28"/>
        <v>269.57</v>
      </c>
      <c r="Q111" s="14">
        <f t="shared" si="29"/>
        <v>4.4800000000009277E-3</v>
      </c>
    </row>
    <row r="112" spans="1:17" ht="25.5" customHeight="1">
      <c r="A112" s="58" t="s">
        <v>247</v>
      </c>
      <c r="B112" s="25" t="s">
        <v>248</v>
      </c>
      <c r="C112" s="17" t="s">
        <v>45</v>
      </c>
      <c r="D112" s="19">
        <v>16</v>
      </c>
      <c r="E112" s="19">
        <v>11.11</v>
      </c>
      <c r="F112" s="19">
        <f t="shared" si="25"/>
        <v>14.148584999999999</v>
      </c>
      <c r="G112" s="33">
        <v>3659</v>
      </c>
      <c r="H112" s="25" t="s">
        <v>60</v>
      </c>
      <c r="I112" s="55">
        <f t="shared" si="33"/>
        <v>177.76</v>
      </c>
      <c r="J112" s="56">
        <f t="shared" si="34"/>
        <v>226.37735999999998</v>
      </c>
      <c r="K112" s="14">
        <f>'[1]BM 06'!M112</f>
        <v>16</v>
      </c>
      <c r="L112" s="14">
        <f>'[1]Memória 07'!E105</f>
        <v>0</v>
      </c>
      <c r="M112" s="14">
        <f t="shared" si="24"/>
        <v>16</v>
      </c>
      <c r="N112" s="14">
        <f t="shared" si="26"/>
        <v>226.38</v>
      </c>
      <c r="O112" s="14">
        <f t="shared" si="27"/>
        <v>0</v>
      </c>
      <c r="P112" s="23">
        <f t="shared" si="28"/>
        <v>226.38</v>
      </c>
      <c r="Q112" s="14">
        <f t="shared" si="29"/>
        <v>-2.6400000000137425E-3</v>
      </c>
    </row>
    <row r="113" spans="1:17" ht="45.75" customHeight="1">
      <c r="A113" s="58" t="s">
        <v>249</v>
      </c>
      <c r="B113" s="18" t="s">
        <v>250</v>
      </c>
      <c r="C113" s="17" t="s">
        <v>45</v>
      </c>
      <c r="D113" s="19">
        <v>10</v>
      </c>
      <c r="E113" s="19">
        <v>27.57</v>
      </c>
      <c r="F113" s="19">
        <f t="shared" si="25"/>
        <v>35.110395000000004</v>
      </c>
      <c r="G113" s="33">
        <v>89797</v>
      </c>
      <c r="H113" s="18" t="s">
        <v>85</v>
      </c>
      <c r="I113" s="55">
        <f t="shared" si="33"/>
        <v>275.7</v>
      </c>
      <c r="J113" s="56">
        <f t="shared" si="34"/>
        <v>351.10395000000005</v>
      </c>
      <c r="K113" s="14">
        <f>'[1]BM 06'!M113</f>
        <v>10</v>
      </c>
      <c r="L113" s="14">
        <f>'[1]Memória 07'!E106</f>
        <v>0</v>
      </c>
      <c r="M113" s="14">
        <f t="shared" si="24"/>
        <v>10</v>
      </c>
      <c r="N113" s="14">
        <f t="shared" si="26"/>
        <v>351.1</v>
      </c>
      <c r="O113" s="14">
        <f t="shared" si="27"/>
        <v>0</v>
      </c>
      <c r="P113" s="23">
        <f t="shared" si="28"/>
        <v>351.1</v>
      </c>
      <c r="Q113" s="14">
        <f t="shared" si="29"/>
        <v>3.9500000000316504E-3</v>
      </c>
    </row>
    <row r="114" spans="1:17" ht="34.35" customHeight="1">
      <c r="A114" s="57" t="s">
        <v>251</v>
      </c>
      <c r="B114" s="25" t="s">
        <v>252</v>
      </c>
      <c r="C114" s="34" t="s">
        <v>45</v>
      </c>
      <c r="D114" s="35">
        <v>55</v>
      </c>
      <c r="E114" s="35">
        <v>3.98</v>
      </c>
      <c r="F114" s="19">
        <f t="shared" si="25"/>
        <v>5.06853</v>
      </c>
      <c r="G114" s="36">
        <v>89813</v>
      </c>
      <c r="H114" s="18" t="s">
        <v>85</v>
      </c>
      <c r="I114" s="55">
        <f t="shared" si="33"/>
        <v>218.9</v>
      </c>
      <c r="J114" s="56">
        <f t="shared" si="34"/>
        <v>278.76915000000002</v>
      </c>
      <c r="K114" s="14">
        <f>'[1]BM 06'!M114</f>
        <v>55</v>
      </c>
      <c r="L114" s="14">
        <f>'[1]Memória 07'!E107</f>
        <v>0</v>
      </c>
      <c r="M114" s="14">
        <f t="shared" si="24"/>
        <v>55</v>
      </c>
      <c r="N114" s="14">
        <f t="shared" si="26"/>
        <v>278.77</v>
      </c>
      <c r="O114" s="14">
        <f t="shared" si="27"/>
        <v>0</v>
      </c>
      <c r="P114" s="23">
        <f t="shared" si="28"/>
        <v>278.77</v>
      </c>
      <c r="Q114" s="14">
        <f t="shared" si="29"/>
        <v>-8.499999999571628E-4</v>
      </c>
    </row>
    <row r="115" spans="1:17" ht="34.35" customHeight="1">
      <c r="A115" s="57" t="s">
        <v>253</v>
      </c>
      <c r="B115" s="25" t="s">
        <v>254</v>
      </c>
      <c r="C115" s="34" t="s">
        <v>45</v>
      </c>
      <c r="D115" s="35">
        <v>37</v>
      </c>
      <c r="E115" s="35">
        <v>7</v>
      </c>
      <c r="F115" s="19">
        <f t="shared" si="25"/>
        <v>8.9145000000000003</v>
      </c>
      <c r="G115" s="36">
        <v>89817</v>
      </c>
      <c r="H115" s="18" t="s">
        <v>85</v>
      </c>
      <c r="I115" s="55">
        <f t="shared" si="33"/>
        <v>259</v>
      </c>
      <c r="J115" s="56">
        <f t="shared" si="34"/>
        <v>329.8365</v>
      </c>
      <c r="K115" s="14">
        <f>'[1]BM 06'!M115</f>
        <v>37</v>
      </c>
      <c r="L115" s="14">
        <f>'[1]Memória 07'!E108</f>
        <v>0</v>
      </c>
      <c r="M115" s="14">
        <f t="shared" si="24"/>
        <v>37</v>
      </c>
      <c r="N115" s="14">
        <f t="shared" si="26"/>
        <v>329.84</v>
      </c>
      <c r="O115" s="14">
        <f t="shared" si="27"/>
        <v>0</v>
      </c>
      <c r="P115" s="23">
        <f t="shared" si="28"/>
        <v>329.84</v>
      </c>
      <c r="Q115" s="14">
        <f t="shared" si="29"/>
        <v>-3.4999999999740794E-3</v>
      </c>
    </row>
    <row r="116" spans="1:17" ht="34.35" customHeight="1">
      <c r="A116" s="57" t="s">
        <v>255</v>
      </c>
      <c r="B116" s="25" t="s">
        <v>256</v>
      </c>
      <c r="C116" s="34" t="s">
        <v>45</v>
      </c>
      <c r="D116" s="35">
        <v>73</v>
      </c>
      <c r="E116" s="35">
        <v>8.66</v>
      </c>
      <c r="F116" s="19">
        <f t="shared" si="25"/>
        <v>11.028510000000001</v>
      </c>
      <c r="G116" s="36">
        <v>89821</v>
      </c>
      <c r="H116" s="18" t="s">
        <v>85</v>
      </c>
      <c r="I116" s="55">
        <f t="shared" si="33"/>
        <v>632.18000000000006</v>
      </c>
      <c r="J116" s="56">
        <f t="shared" si="34"/>
        <v>805.08123000000001</v>
      </c>
      <c r="K116" s="14">
        <f>'[1]BM 06'!M116</f>
        <v>73</v>
      </c>
      <c r="L116" s="14">
        <f>'[1]Memória 07'!E109</f>
        <v>0</v>
      </c>
      <c r="M116" s="14">
        <f t="shared" si="24"/>
        <v>73</v>
      </c>
      <c r="N116" s="14">
        <f t="shared" si="26"/>
        <v>805.08</v>
      </c>
      <c r="O116" s="14">
        <f t="shared" si="27"/>
        <v>0</v>
      </c>
      <c r="P116" s="23">
        <f t="shared" si="28"/>
        <v>805.08</v>
      </c>
      <c r="Q116" s="14">
        <f t="shared" si="29"/>
        <v>1.2299999999640931E-3</v>
      </c>
    </row>
    <row r="117" spans="1:17" ht="25.5" customHeight="1">
      <c r="A117" s="58" t="s">
        <v>257</v>
      </c>
      <c r="B117" s="25" t="s">
        <v>258</v>
      </c>
      <c r="C117" s="17" t="s">
        <v>45</v>
      </c>
      <c r="D117" s="19">
        <v>1</v>
      </c>
      <c r="E117" s="19">
        <v>12.45</v>
      </c>
      <c r="F117" s="19">
        <f t="shared" si="25"/>
        <v>15.855074999999999</v>
      </c>
      <c r="G117" s="24">
        <v>1654</v>
      </c>
      <c r="H117" s="20" t="s">
        <v>36</v>
      </c>
      <c r="I117" s="55">
        <f t="shared" si="33"/>
        <v>12.45</v>
      </c>
      <c r="J117" s="56">
        <f t="shared" si="34"/>
        <v>15.855074999999999</v>
      </c>
      <c r="K117" s="14">
        <f>'[1]BM 06'!M117</f>
        <v>1</v>
      </c>
      <c r="L117" s="14">
        <f>'[1]Memória 07'!E110</f>
        <v>0</v>
      </c>
      <c r="M117" s="14">
        <f t="shared" si="24"/>
        <v>1</v>
      </c>
      <c r="N117" s="14">
        <f t="shared" si="26"/>
        <v>15.86</v>
      </c>
      <c r="O117" s="14">
        <f t="shared" si="27"/>
        <v>0</v>
      </c>
      <c r="P117" s="23">
        <f t="shared" si="28"/>
        <v>15.86</v>
      </c>
      <c r="Q117" s="14">
        <f t="shared" si="29"/>
        <v>-4.9250000000000682E-3</v>
      </c>
    </row>
    <row r="118" spans="1:17" ht="25.5" customHeight="1">
      <c r="A118" s="58" t="s">
        <v>259</v>
      </c>
      <c r="B118" s="25" t="s">
        <v>260</v>
      </c>
      <c r="C118" s="17" t="s">
        <v>45</v>
      </c>
      <c r="D118" s="19">
        <v>4</v>
      </c>
      <c r="E118" s="19">
        <v>13.18</v>
      </c>
      <c r="F118" s="19">
        <f t="shared" si="25"/>
        <v>16.78473</v>
      </c>
      <c r="G118" s="24">
        <v>1582</v>
      </c>
      <c r="H118" s="20" t="s">
        <v>36</v>
      </c>
      <c r="I118" s="55">
        <f t="shared" si="33"/>
        <v>52.72</v>
      </c>
      <c r="J118" s="56">
        <f t="shared" si="34"/>
        <v>67.138919999999999</v>
      </c>
      <c r="K118" s="14">
        <f>'[1]BM 06'!M118</f>
        <v>4</v>
      </c>
      <c r="L118" s="14">
        <f>'[1]Memória 07'!E111</f>
        <v>0</v>
      </c>
      <c r="M118" s="14">
        <f t="shared" si="24"/>
        <v>4</v>
      </c>
      <c r="N118" s="14">
        <f t="shared" si="26"/>
        <v>67.14</v>
      </c>
      <c r="O118" s="14">
        <f t="shared" si="27"/>
        <v>0</v>
      </c>
      <c r="P118" s="23">
        <f t="shared" si="28"/>
        <v>67.14</v>
      </c>
      <c r="Q118" s="14">
        <f t="shared" si="29"/>
        <v>-1.0800000000017462E-3</v>
      </c>
    </row>
    <row r="119" spans="1:17" ht="25.5" customHeight="1">
      <c r="A119" s="58" t="s">
        <v>261</v>
      </c>
      <c r="B119" s="25" t="s">
        <v>262</v>
      </c>
      <c r="C119" s="17" t="s">
        <v>45</v>
      </c>
      <c r="D119" s="19">
        <v>8</v>
      </c>
      <c r="E119" s="19">
        <v>14.66</v>
      </c>
      <c r="F119" s="19">
        <f t="shared" si="25"/>
        <v>18.669510000000002</v>
      </c>
      <c r="G119" s="24">
        <v>1583</v>
      </c>
      <c r="H119" s="20" t="s">
        <v>36</v>
      </c>
      <c r="I119" s="55">
        <f t="shared" si="33"/>
        <v>117.28</v>
      </c>
      <c r="J119" s="56">
        <f t="shared" si="34"/>
        <v>149.35608000000002</v>
      </c>
      <c r="K119" s="14">
        <f>'[1]BM 06'!M119</f>
        <v>8</v>
      </c>
      <c r="L119" s="14">
        <f>'[1]Memória 07'!E112</f>
        <v>0</v>
      </c>
      <c r="M119" s="14">
        <f t="shared" si="24"/>
        <v>8</v>
      </c>
      <c r="N119" s="14">
        <f t="shared" si="26"/>
        <v>149.36000000000001</v>
      </c>
      <c r="O119" s="14">
        <f t="shared" si="27"/>
        <v>0</v>
      </c>
      <c r="P119" s="23">
        <f t="shared" si="28"/>
        <v>149.36000000000001</v>
      </c>
      <c r="Q119" s="14">
        <f t="shared" si="29"/>
        <v>-3.9199999999937063E-3</v>
      </c>
    </row>
    <row r="120" spans="1:17" ht="35.25" customHeight="1">
      <c r="A120" s="57" t="s">
        <v>263</v>
      </c>
      <c r="B120" s="25" t="s">
        <v>264</v>
      </c>
      <c r="C120" s="34" t="s">
        <v>45</v>
      </c>
      <c r="D120" s="35">
        <v>5</v>
      </c>
      <c r="E120" s="35">
        <v>8.85</v>
      </c>
      <c r="F120" s="19">
        <f t="shared" si="25"/>
        <v>11.270474999999999</v>
      </c>
      <c r="G120" s="36">
        <v>89825</v>
      </c>
      <c r="H120" s="18" t="s">
        <v>85</v>
      </c>
      <c r="I120" s="55">
        <f t="shared" si="33"/>
        <v>44.25</v>
      </c>
      <c r="J120" s="56">
        <f t="shared" si="34"/>
        <v>56.352374999999995</v>
      </c>
      <c r="K120" s="14">
        <f>'[1]BM 06'!M120</f>
        <v>5</v>
      </c>
      <c r="L120" s="14">
        <f>'[1]Memória 07'!E113</f>
        <v>0</v>
      </c>
      <c r="M120" s="14">
        <f t="shared" si="24"/>
        <v>5</v>
      </c>
      <c r="N120" s="14">
        <f t="shared" si="26"/>
        <v>56.35</v>
      </c>
      <c r="O120" s="14">
        <f t="shared" si="27"/>
        <v>0</v>
      </c>
      <c r="P120" s="23">
        <f t="shared" si="28"/>
        <v>56.35</v>
      </c>
      <c r="Q120" s="14">
        <f t="shared" si="29"/>
        <v>2.3749999999935767E-3</v>
      </c>
    </row>
    <row r="121" spans="1:17" ht="25.5" customHeight="1">
      <c r="A121" s="58" t="s">
        <v>265</v>
      </c>
      <c r="B121" s="25" t="s">
        <v>266</v>
      </c>
      <c r="C121" s="17" t="s">
        <v>45</v>
      </c>
      <c r="D121" s="19">
        <v>2</v>
      </c>
      <c r="E121" s="19">
        <v>28.02</v>
      </c>
      <c r="F121" s="19">
        <f t="shared" si="25"/>
        <v>35.68347</v>
      </c>
      <c r="G121" s="24">
        <v>1661</v>
      </c>
      <c r="H121" s="20" t="s">
        <v>36</v>
      </c>
      <c r="I121" s="55">
        <f t="shared" si="33"/>
        <v>56.04</v>
      </c>
      <c r="J121" s="56">
        <f t="shared" si="34"/>
        <v>71.36694</v>
      </c>
      <c r="K121" s="14">
        <f>'[1]BM 06'!M121</f>
        <v>2</v>
      </c>
      <c r="L121" s="14">
        <f>'[1]Memória 07'!E114</f>
        <v>0</v>
      </c>
      <c r="M121" s="14">
        <f t="shared" si="24"/>
        <v>2</v>
      </c>
      <c r="N121" s="14">
        <f t="shared" si="26"/>
        <v>71.37</v>
      </c>
      <c r="O121" s="14">
        <f t="shared" si="27"/>
        <v>0</v>
      </c>
      <c r="P121" s="23">
        <f t="shared" si="28"/>
        <v>71.37</v>
      </c>
      <c r="Q121" s="14">
        <f t="shared" si="29"/>
        <v>-3.0600000000049477E-3</v>
      </c>
    </row>
    <row r="122" spans="1:17" ht="25.5" customHeight="1">
      <c r="A122" s="58" t="s">
        <v>267</v>
      </c>
      <c r="B122" s="25" t="s">
        <v>268</v>
      </c>
      <c r="C122" s="17" t="s">
        <v>45</v>
      </c>
      <c r="D122" s="19">
        <v>8</v>
      </c>
      <c r="E122" s="19">
        <v>29.25</v>
      </c>
      <c r="F122" s="19">
        <f t="shared" si="25"/>
        <v>37.249875000000003</v>
      </c>
      <c r="G122" s="24">
        <v>1662</v>
      </c>
      <c r="H122" s="20" t="s">
        <v>36</v>
      </c>
      <c r="I122" s="55">
        <f t="shared" si="33"/>
        <v>234</v>
      </c>
      <c r="J122" s="56">
        <f t="shared" si="34"/>
        <v>297.99900000000002</v>
      </c>
      <c r="K122" s="14">
        <f>'[1]BM 06'!M122</f>
        <v>8</v>
      </c>
      <c r="L122" s="14">
        <f>'[1]Memória 07'!E115</f>
        <v>0</v>
      </c>
      <c r="M122" s="14">
        <f t="shared" si="24"/>
        <v>8</v>
      </c>
      <c r="N122" s="14">
        <f t="shared" si="26"/>
        <v>298</v>
      </c>
      <c r="O122" s="14">
        <f t="shared" si="27"/>
        <v>0</v>
      </c>
      <c r="P122" s="23">
        <f t="shared" si="28"/>
        <v>298</v>
      </c>
      <c r="Q122" s="14">
        <f t="shared" si="29"/>
        <v>-9.9999999997635314E-4</v>
      </c>
    </row>
    <row r="123" spans="1:17" ht="34.35" customHeight="1">
      <c r="A123" s="57" t="s">
        <v>269</v>
      </c>
      <c r="B123" s="25" t="s">
        <v>270</v>
      </c>
      <c r="C123" s="34" t="s">
        <v>45</v>
      </c>
      <c r="D123" s="35">
        <v>1</v>
      </c>
      <c r="E123" s="35">
        <v>23.7</v>
      </c>
      <c r="F123" s="19">
        <f t="shared" si="25"/>
        <v>30.181950000000001</v>
      </c>
      <c r="G123" s="36">
        <v>89796</v>
      </c>
      <c r="H123" s="18" t="s">
        <v>85</v>
      </c>
      <c r="I123" s="55">
        <f t="shared" si="33"/>
        <v>23.7</v>
      </c>
      <c r="J123" s="56">
        <f t="shared" si="34"/>
        <v>30.181950000000001</v>
      </c>
      <c r="K123" s="14">
        <f>'[1]BM 06'!M123</f>
        <v>1</v>
      </c>
      <c r="L123" s="14">
        <f>'[1]Memória 07'!E116</f>
        <v>0</v>
      </c>
      <c r="M123" s="14">
        <f t="shared" si="24"/>
        <v>1</v>
      </c>
      <c r="N123" s="14">
        <f t="shared" si="26"/>
        <v>30.18</v>
      </c>
      <c r="O123" s="14">
        <f t="shared" si="27"/>
        <v>0</v>
      </c>
      <c r="P123" s="23">
        <f t="shared" si="28"/>
        <v>30.18</v>
      </c>
      <c r="Q123" s="14">
        <f t="shared" si="29"/>
        <v>1.9500000000007844E-3</v>
      </c>
    </row>
    <row r="124" spans="1:17" ht="34.35" customHeight="1">
      <c r="A124" s="57" t="s">
        <v>271</v>
      </c>
      <c r="B124" s="25" t="s">
        <v>272</v>
      </c>
      <c r="C124" s="34" t="s">
        <v>129</v>
      </c>
      <c r="D124" s="35">
        <v>28.67</v>
      </c>
      <c r="E124" s="35">
        <v>11.15</v>
      </c>
      <c r="F124" s="19">
        <f t="shared" si="25"/>
        <v>14.199525000000001</v>
      </c>
      <c r="G124" s="36">
        <v>89711</v>
      </c>
      <c r="H124" s="18" t="s">
        <v>85</v>
      </c>
      <c r="I124" s="55">
        <f t="shared" si="33"/>
        <v>319.6705</v>
      </c>
      <c r="J124" s="56">
        <f t="shared" si="34"/>
        <v>407.10038175000005</v>
      </c>
      <c r="K124" s="14">
        <f>'[1]BM 06'!M124</f>
        <v>28.67</v>
      </c>
      <c r="L124" s="14">
        <f>'[1]Memória 07'!E117</f>
        <v>0</v>
      </c>
      <c r="M124" s="14">
        <f t="shared" si="24"/>
        <v>28.67</v>
      </c>
      <c r="N124" s="14">
        <f t="shared" si="26"/>
        <v>407.1</v>
      </c>
      <c r="O124" s="14">
        <f t="shared" si="27"/>
        <v>0</v>
      </c>
      <c r="P124" s="23">
        <f t="shared" si="28"/>
        <v>407.1</v>
      </c>
      <c r="Q124" s="14">
        <f t="shared" si="29"/>
        <v>3.8175000003093373E-4</v>
      </c>
    </row>
    <row r="125" spans="1:17" ht="34.35" customHeight="1">
      <c r="A125" s="57" t="s">
        <v>273</v>
      </c>
      <c r="B125" s="25" t="s">
        <v>274</v>
      </c>
      <c r="C125" s="34" t="s">
        <v>129</v>
      </c>
      <c r="D125" s="35">
        <v>35.71</v>
      </c>
      <c r="E125" s="35">
        <v>7.92</v>
      </c>
      <c r="F125" s="19">
        <f t="shared" si="25"/>
        <v>10.086120000000001</v>
      </c>
      <c r="G125" s="36">
        <v>89798</v>
      </c>
      <c r="H125" s="18" t="s">
        <v>85</v>
      </c>
      <c r="I125" s="55">
        <f t="shared" si="33"/>
        <v>282.82319999999999</v>
      </c>
      <c r="J125" s="56">
        <f t="shared" si="34"/>
        <v>360.17534520000004</v>
      </c>
      <c r="K125" s="14">
        <f>'[1]BM 06'!M125</f>
        <v>35.71</v>
      </c>
      <c r="L125" s="14">
        <f>'[1]Memória 07'!E118</f>
        <v>0</v>
      </c>
      <c r="M125" s="14">
        <f t="shared" si="24"/>
        <v>35.71</v>
      </c>
      <c r="N125" s="14">
        <f t="shared" si="26"/>
        <v>360.18</v>
      </c>
      <c r="O125" s="14">
        <f t="shared" si="27"/>
        <v>0</v>
      </c>
      <c r="P125" s="23">
        <f t="shared" si="28"/>
        <v>360.18</v>
      </c>
      <c r="Q125" s="14">
        <f t="shared" si="29"/>
        <v>-4.6547999999688727E-3</v>
      </c>
    </row>
    <row r="126" spans="1:17" ht="34.35" customHeight="1">
      <c r="A126" s="57" t="s">
        <v>275</v>
      </c>
      <c r="B126" s="25" t="s">
        <v>276</v>
      </c>
      <c r="C126" s="34" t="s">
        <v>129</v>
      </c>
      <c r="D126" s="35">
        <v>28.66</v>
      </c>
      <c r="E126" s="35">
        <v>12.67</v>
      </c>
      <c r="F126" s="19">
        <f t="shared" si="25"/>
        <v>16.135245000000001</v>
      </c>
      <c r="G126" s="36">
        <v>89799</v>
      </c>
      <c r="H126" s="18" t="s">
        <v>85</v>
      </c>
      <c r="I126" s="55">
        <f t="shared" si="33"/>
        <v>363.12220000000002</v>
      </c>
      <c r="J126" s="56">
        <f t="shared" si="34"/>
        <v>462.43612170000006</v>
      </c>
      <c r="K126" s="14">
        <f>'[1]BM 06'!M126</f>
        <v>28.66</v>
      </c>
      <c r="L126" s="14">
        <f>'[1]Memória 07'!E119</f>
        <v>0</v>
      </c>
      <c r="M126" s="14">
        <f t="shared" si="24"/>
        <v>28.66</v>
      </c>
      <c r="N126" s="14">
        <f t="shared" si="26"/>
        <v>462.44</v>
      </c>
      <c r="O126" s="14">
        <f t="shared" si="27"/>
        <v>0</v>
      </c>
      <c r="P126" s="23">
        <f t="shared" si="28"/>
        <v>462.44</v>
      </c>
      <c r="Q126" s="14">
        <f t="shared" si="29"/>
        <v>-3.8782999999398271E-3</v>
      </c>
    </row>
    <row r="127" spans="1:17" ht="34.35" customHeight="1">
      <c r="A127" s="57" t="s">
        <v>277</v>
      </c>
      <c r="B127" s="25" t="s">
        <v>278</v>
      </c>
      <c r="C127" s="34" t="s">
        <v>129</v>
      </c>
      <c r="D127" s="35">
        <v>61.87</v>
      </c>
      <c r="E127" s="35">
        <v>15.42</v>
      </c>
      <c r="F127" s="19">
        <f t="shared" si="25"/>
        <v>19.637370000000001</v>
      </c>
      <c r="G127" s="36">
        <v>89800</v>
      </c>
      <c r="H127" s="18" t="s">
        <v>85</v>
      </c>
      <c r="I127" s="55">
        <f t="shared" si="33"/>
        <v>954.03539999999998</v>
      </c>
      <c r="J127" s="56">
        <f t="shared" si="34"/>
        <v>1214.9640818999999</v>
      </c>
      <c r="K127" s="14">
        <f>'[1]BM 06'!M127</f>
        <v>61.87</v>
      </c>
      <c r="L127" s="14">
        <f>'[1]Memória 07'!E120</f>
        <v>0</v>
      </c>
      <c r="M127" s="14">
        <f t="shared" si="24"/>
        <v>61.87</v>
      </c>
      <c r="N127" s="14">
        <f t="shared" si="26"/>
        <v>1214.96</v>
      </c>
      <c r="O127" s="14">
        <f t="shared" si="27"/>
        <v>0</v>
      </c>
      <c r="P127" s="23">
        <f t="shared" si="28"/>
        <v>1214.96</v>
      </c>
      <c r="Q127" s="14">
        <f t="shared" si="29"/>
        <v>4.0818999998464278E-3</v>
      </c>
    </row>
    <row r="128" spans="1:17" ht="25.5" customHeight="1">
      <c r="A128" s="58" t="s">
        <v>279</v>
      </c>
      <c r="B128" s="25" t="s">
        <v>280</v>
      </c>
      <c r="C128" s="17" t="s">
        <v>129</v>
      </c>
      <c r="D128" s="19">
        <v>135</v>
      </c>
      <c r="E128" s="19">
        <v>5.85</v>
      </c>
      <c r="F128" s="19">
        <f t="shared" si="25"/>
        <v>7.4499749999999993</v>
      </c>
      <c r="G128" s="33">
        <v>89402</v>
      </c>
      <c r="H128" s="25" t="s">
        <v>60</v>
      </c>
      <c r="I128" s="55">
        <f t="shared" si="33"/>
        <v>789.75</v>
      </c>
      <c r="J128" s="56">
        <f t="shared" si="34"/>
        <v>1005.7466249999999</v>
      </c>
      <c r="K128" s="14">
        <f>'[1]BM 06'!M128</f>
        <v>135</v>
      </c>
      <c r="L128" s="14">
        <f>'[1]Memória 07'!E121</f>
        <v>0</v>
      </c>
      <c r="M128" s="14">
        <f t="shared" si="24"/>
        <v>135</v>
      </c>
      <c r="N128" s="14">
        <f t="shared" si="26"/>
        <v>1005.75</v>
      </c>
      <c r="O128" s="14">
        <f t="shared" si="27"/>
        <v>0</v>
      </c>
      <c r="P128" s="23">
        <f t="shared" si="28"/>
        <v>1005.75</v>
      </c>
      <c r="Q128" s="14">
        <f t="shared" si="29"/>
        <v>-3.3750000001191438E-3</v>
      </c>
    </row>
    <row r="129" spans="1:17" ht="25.5" customHeight="1">
      <c r="A129" s="58" t="s">
        <v>281</v>
      </c>
      <c r="B129" s="25" t="s">
        <v>282</v>
      </c>
      <c r="C129" s="17" t="s">
        <v>129</v>
      </c>
      <c r="D129" s="19">
        <v>36.85</v>
      </c>
      <c r="E129" s="19">
        <v>12.22</v>
      </c>
      <c r="F129" s="19">
        <f t="shared" si="25"/>
        <v>15.562170000000002</v>
      </c>
      <c r="G129" s="33">
        <v>89449</v>
      </c>
      <c r="H129" s="25" t="s">
        <v>60</v>
      </c>
      <c r="I129" s="55">
        <f t="shared" si="33"/>
        <v>450.30700000000002</v>
      </c>
      <c r="J129" s="56">
        <f t="shared" si="34"/>
        <v>573.46596450000004</v>
      </c>
      <c r="K129" s="14">
        <f>'[1]BM 06'!M129</f>
        <v>36.85</v>
      </c>
      <c r="L129" s="14">
        <f>'[1]Memória 07'!E122</f>
        <v>0</v>
      </c>
      <c r="M129" s="14">
        <f t="shared" si="24"/>
        <v>36.85</v>
      </c>
      <c r="N129" s="14">
        <f t="shared" si="26"/>
        <v>573.47</v>
      </c>
      <c r="O129" s="14">
        <f t="shared" si="27"/>
        <v>0</v>
      </c>
      <c r="P129" s="23">
        <f t="shared" si="28"/>
        <v>573.47</v>
      </c>
      <c r="Q129" s="14">
        <f t="shared" si="29"/>
        <v>-4.0354999999863139E-3</v>
      </c>
    </row>
    <row r="130" spans="1:17" ht="45.75" customHeight="1">
      <c r="A130" s="58" t="s">
        <v>283</v>
      </c>
      <c r="B130" s="25" t="s">
        <v>284</v>
      </c>
      <c r="C130" s="17" t="s">
        <v>45</v>
      </c>
      <c r="D130" s="19">
        <v>5</v>
      </c>
      <c r="E130" s="19">
        <v>78.61</v>
      </c>
      <c r="F130" s="19">
        <f t="shared" si="25"/>
        <v>100.109835</v>
      </c>
      <c r="G130" s="33">
        <v>94497</v>
      </c>
      <c r="H130" s="18" t="s">
        <v>85</v>
      </c>
      <c r="I130" s="55">
        <f t="shared" si="33"/>
        <v>393.05</v>
      </c>
      <c r="J130" s="56">
        <f t="shared" si="34"/>
        <v>500.54917499999999</v>
      </c>
      <c r="K130" s="14">
        <f>'[1]BM 06'!M130</f>
        <v>5</v>
      </c>
      <c r="L130" s="14">
        <f>'[1]Memória 07'!E123</f>
        <v>0</v>
      </c>
      <c r="M130" s="14">
        <f t="shared" si="24"/>
        <v>5</v>
      </c>
      <c r="N130" s="14">
        <f t="shared" si="26"/>
        <v>500.55</v>
      </c>
      <c r="O130" s="14">
        <f t="shared" si="27"/>
        <v>0</v>
      </c>
      <c r="P130" s="23">
        <f t="shared" si="28"/>
        <v>500.55</v>
      </c>
      <c r="Q130" s="14">
        <f t="shared" si="29"/>
        <v>-8.2500000002028173E-4</v>
      </c>
    </row>
    <row r="131" spans="1:17" ht="25.5" customHeight="1">
      <c r="A131" s="58" t="s">
        <v>285</v>
      </c>
      <c r="B131" s="25" t="s">
        <v>286</v>
      </c>
      <c r="C131" s="17" t="s">
        <v>45</v>
      </c>
      <c r="D131" s="19">
        <v>18</v>
      </c>
      <c r="E131" s="19">
        <v>26.78</v>
      </c>
      <c r="F131" s="19">
        <f t="shared" si="25"/>
        <v>34.104330000000004</v>
      </c>
      <c r="G131" s="33">
        <v>89353</v>
      </c>
      <c r="H131" s="25" t="s">
        <v>60</v>
      </c>
      <c r="I131" s="55">
        <f t="shared" si="33"/>
        <v>482.04</v>
      </c>
      <c r="J131" s="56">
        <f t="shared" si="34"/>
        <v>613.87794000000008</v>
      </c>
      <c r="K131" s="14">
        <f>'[1]BM 06'!M131</f>
        <v>10</v>
      </c>
      <c r="L131" s="14">
        <f>'[1]Memória 07'!E124</f>
        <v>0</v>
      </c>
      <c r="M131" s="14">
        <f t="shared" si="24"/>
        <v>10</v>
      </c>
      <c r="N131" s="14">
        <f t="shared" si="26"/>
        <v>341.04</v>
      </c>
      <c r="O131" s="14">
        <f t="shared" si="27"/>
        <v>0</v>
      </c>
      <c r="P131" s="23">
        <f t="shared" si="28"/>
        <v>341.04</v>
      </c>
      <c r="Q131" s="14">
        <f t="shared" si="29"/>
        <v>272.83794000000006</v>
      </c>
    </row>
    <row r="132" spans="1:17" ht="25.5" customHeight="1">
      <c r="A132" s="58" t="s">
        <v>287</v>
      </c>
      <c r="B132" s="25" t="s">
        <v>288</v>
      </c>
      <c r="C132" s="17" t="s">
        <v>45</v>
      </c>
      <c r="D132" s="19">
        <v>7</v>
      </c>
      <c r="E132" s="19">
        <v>22.45</v>
      </c>
      <c r="F132" s="19">
        <f t="shared" si="25"/>
        <v>28.590074999999999</v>
      </c>
      <c r="G132" s="33">
        <v>89351</v>
      </c>
      <c r="H132" s="25" t="s">
        <v>60</v>
      </c>
      <c r="I132" s="55">
        <f t="shared" si="33"/>
        <v>157.15</v>
      </c>
      <c r="J132" s="56">
        <f t="shared" si="34"/>
        <v>200.13052499999998</v>
      </c>
      <c r="K132" s="14">
        <f>'[1]BM 06'!M132</f>
        <v>7</v>
      </c>
      <c r="L132" s="14">
        <f>'[1]Memória 07'!E125</f>
        <v>0</v>
      </c>
      <c r="M132" s="14">
        <f t="shared" si="24"/>
        <v>7</v>
      </c>
      <c r="N132" s="14">
        <f t="shared" si="26"/>
        <v>200.13</v>
      </c>
      <c r="O132" s="14">
        <f t="shared" si="27"/>
        <v>0</v>
      </c>
      <c r="P132" s="23">
        <f t="shared" si="28"/>
        <v>200.13</v>
      </c>
      <c r="Q132" s="14">
        <f t="shared" si="29"/>
        <v>5.2499999998190106E-4</v>
      </c>
    </row>
    <row r="133" spans="1:17" ht="25.5" customHeight="1">
      <c r="A133" s="58" t="s">
        <v>289</v>
      </c>
      <c r="B133" s="25" t="s">
        <v>290</v>
      </c>
      <c r="C133" s="17" t="s">
        <v>45</v>
      </c>
      <c r="D133" s="19">
        <v>3</v>
      </c>
      <c r="E133" s="19">
        <v>3.26</v>
      </c>
      <c r="F133" s="19">
        <f t="shared" si="25"/>
        <v>4.1516099999999998</v>
      </c>
      <c r="G133" s="33">
        <v>813</v>
      </c>
      <c r="H133" s="25" t="s">
        <v>60</v>
      </c>
      <c r="I133" s="55">
        <f t="shared" si="33"/>
        <v>9.7799999999999994</v>
      </c>
      <c r="J133" s="56">
        <f t="shared" si="34"/>
        <v>12.454829999999999</v>
      </c>
      <c r="K133" s="14">
        <f>'[1]BM 06'!M133</f>
        <v>3</v>
      </c>
      <c r="L133" s="14">
        <f>'[1]Memória 07'!E126</f>
        <v>0</v>
      </c>
      <c r="M133" s="14">
        <f t="shared" si="24"/>
        <v>3</v>
      </c>
      <c r="N133" s="14">
        <f t="shared" si="26"/>
        <v>12.45</v>
      </c>
      <c r="O133" s="14">
        <f t="shared" si="27"/>
        <v>0</v>
      </c>
      <c r="P133" s="23">
        <f t="shared" si="28"/>
        <v>12.45</v>
      </c>
      <c r="Q133" s="14">
        <f t="shared" si="29"/>
        <v>4.830000000000112E-3</v>
      </c>
    </row>
    <row r="134" spans="1:17" ht="25.5" customHeight="1">
      <c r="A134" s="58" t="s">
        <v>291</v>
      </c>
      <c r="B134" s="25" t="s">
        <v>292</v>
      </c>
      <c r="C134" s="17" t="s">
        <v>45</v>
      </c>
      <c r="D134" s="19">
        <v>58</v>
      </c>
      <c r="E134" s="19">
        <v>2.52</v>
      </c>
      <c r="F134" s="19">
        <f t="shared" si="25"/>
        <v>3.2092200000000002</v>
      </c>
      <c r="G134" s="33">
        <v>89481</v>
      </c>
      <c r="H134" s="25" t="s">
        <v>60</v>
      </c>
      <c r="I134" s="55">
        <f t="shared" si="33"/>
        <v>146.16</v>
      </c>
      <c r="J134" s="56">
        <f t="shared" si="34"/>
        <v>186.13476</v>
      </c>
      <c r="K134" s="14">
        <f>'[1]BM 06'!M134</f>
        <v>58</v>
      </c>
      <c r="L134" s="14">
        <f>'[1]Memória 07'!E127</f>
        <v>0</v>
      </c>
      <c r="M134" s="14">
        <f t="shared" si="24"/>
        <v>58</v>
      </c>
      <c r="N134" s="14">
        <f t="shared" si="26"/>
        <v>186.13</v>
      </c>
      <c r="O134" s="14">
        <f t="shared" si="27"/>
        <v>0</v>
      </c>
      <c r="P134" s="23">
        <f t="shared" si="28"/>
        <v>186.13</v>
      </c>
      <c r="Q134" s="14">
        <f t="shared" si="29"/>
        <v>4.7600000000045384E-3</v>
      </c>
    </row>
    <row r="135" spans="1:17" ht="25.5" customHeight="1">
      <c r="A135" s="58" t="s">
        <v>293</v>
      </c>
      <c r="B135" s="25" t="s">
        <v>294</v>
      </c>
      <c r="C135" s="17" t="s">
        <v>45</v>
      </c>
      <c r="D135" s="19">
        <v>13</v>
      </c>
      <c r="E135" s="19">
        <v>8.34</v>
      </c>
      <c r="F135" s="19">
        <f t="shared" si="25"/>
        <v>10.620989999999999</v>
      </c>
      <c r="G135" s="33">
        <v>89501</v>
      </c>
      <c r="H135" s="25" t="s">
        <v>60</v>
      </c>
      <c r="I135" s="55">
        <f t="shared" si="33"/>
        <v>108.42</v>
      </c>
      <c r="J135" s="56">
        <f t="shared" si="34"/>
        <v>138.07286999999999</v>
      </c>
      <c r="K135" s="14">
        <f>'[1]BM 06'!M135</f>
        <v>13</v>
      </c>
      <c r="L135" s="14">
        <f>'[1]Memória 07'!E128</f>
        <v>0</v>
      </c>
      <c r="M135" s="14">
        <f t="shared" si="24"/>
        <v>13</v>
      </c>
      <c r="N135" s="14">
        <f t="shared" si="26"/>
        <v>138.07</v>
      </c>
      <c r="O135" s="14">
        <f t="shared" si="27"/>
        <v>0</v>
      </c>
      <c r="P135" s="23">
        <f t="shared" si="28"/>
        <v>138.07</v>
      </c>
      <c r="Q135" s="14">
        <f t="shared" si="29"/>
        <v>2.8700000000014825E-3</v>
      </c>
    </row>
    <row r="136" spans="1:17" ht="35.25" customHeight="1">
      <c r="A136" s="57" t="s">
        <v>295</v>
      </c>
      <c r="B136" s="25" t="s">
        <v>296</v>
      </c>
      <c r="C136" s="34" t="s">
        <v>45</v>
      </c>
      <c r="D136" s="35">
        <v>34</v>
      </c>
      <c r="E136" s="35">
        <v>9.85</v>
      </c>
      <c r="F136" s="19">
        <f t="shared" si="25"/>
        <v>12.543975</v>
      </c>
      <c r="G136" s="43">
        <v>89366</v>
      </c>
      <c r="H136" s="18" t="s">
        <v>85</v>
      </c>
      <c r="I136" s="55">
        <f t="shared" si="33"/>
        <v>334.9</v>
      </c>
      <c r="J136" s="56">
        <f t="shared" si="34"/>
        <v>426.49514999999997</v>
      </c>
      <c r="K136" s="14">
        <f>'[1]BM 06'!M136</f>
        <v>34</v>
      </c>
      <c r="L136" s="14">
        <f>'[1]Memória 07'!E129</f>
        <v>0</v>
      </c>
      <c r="M136" s="14">
        <f t="shared" si="24"/>
        <v>34</v>
      </c>
      <c r="N136" s="14">
        <f t="shared" si="26"/>
        <v>426.5</v>
      </c>
      <c r="O136" s="14">
        <f t="shared" si="27"/>
        <v>0</v>
      </c>
      <c r="P136" s="23">
        <f t="shared" si="28"/>
        <v>426.5</v>
      </c>
      <c r="Q136" s="14">
        <f t="shared" si="29"/>
        <v>-4.8500000000331056E-3</v>
      </c>
    </row>
    <row r="137" spans="1:17" ht="34.35" customHeight="1">
      <c r="A137" s="57" t="s">
        <v>297</v>
      </c>
      <c r="B137" s="25" t="s">
        <v>298</v>
      </c>
      <c r="C137" s="34" t="s">
        <v>45</v>
      </c>
      <c r="D137" s="35">
        <v>4</v>
      </c>
      <c r="E137" s="35">
        <v>12.47</v>
      </c>
      <c r="F137" s="19">
        <f t="shared" si="25"/>
        <v>15.880545000000001</v>
      </c>
      <c r="G137" s="43">
        <v>89627</v>
      </c>
      <c r="H137" s="18" t="s">
        <v>85</v>
      </c>
      <c r="I137" s="55">
        <f t="shared" si="33"/>
        <v>49.88</v>
      </c>
      <c r="J137" s="56">
        <f t="shared" si="34"/>
        <v>63.522180000000006</v>
      </c>
      <c r="K137" s="14">
        <f>'[1]BM 06'!M137</f>
        <v>4</v>
      </c>
      <c r="L137" s="14">
        <f>'[1]Memória 07'!E130</f>
        <v>0</v>
      </c>
      <c r="M137" s="14">
        <f t="shared" si="24"/>
        <v>4</v>
      </c>
      <c r="N137" s="14">
        <f t="shared" si="26"/>
        <v>63.52</v>
      </c>
      <c r="O137" s="14">
        <f t="shared" si="27"/>
        <v>0</v>
      </c>
      <c r="P137" s="23">
        <f t="shared" si="28"/>
        <v>63.52</v>
      </c>
      <c r="Q137" s="14">
        <f t="shared" si="29"/>
        <v>2.1800000000027353E-3</v>
      </c>
    </row>
    <row r="138" spans="1:17" ht="25.5" customHeight="1">
      <c r="A138" s="58" t="s">
        <v>299</v>
      </c>
      <c r="B138" s="25" t="s">
        <v>300</v>
      </c>
      <c r="C138" s="17" t="s">
        <v>45</v>
      </c>
      <c r="D138" s="19">
        <v>34</v>
      </c>
      <c r="E138" s="19">
        <v>4.68</v>
      </c>
      <c r="F138" s="19">
        <f t="shared" si="25"/>
        <v>5.9599799999999998</v>
      </c>
      <c r="G138" s="42">
        <v>89440</v>
      </c>
      <c r="H138" s="25" t="s">
        <v>60</v>
      </c>
      <c r="I138" s="55">
        <f t="shared" si="33"/>
        <v>159.12</v>
      </c>
      <c r="J138" s="56">
        <f t="shared" si="34"/>
        <v>202.63932</v>
      </c>
      <c r="K138" s="14">
        <f>'[1]BM 06'!M138</f>
        <v>34</v>
      </c>
      <c r="L138" s="14">
        <f>'[1]Memória 07'!E131</f>
        <v>0</v>
      </c>
      <c r="M138" s="14">
        <f t="shared" si="24"/>
        <v>34</v>
      </c>
      <c r="N138" s="14">
        <f t="shared" si="26"/>
        <v>202.64</v>
      </c>
      <c r="O138" s="14">
        <f t="shared" si="27"/>
        <v>0</v>
      </c>
      <c r="P138" s="23">
        <f t="shared" si="28"/>
        <v>202.64</v>
      </c>
      <c r="Q138" s="14">
        <f t="shared" si="29"/>
        <v>-6.7999999998846761E-4</v>
      </c>
    </row>
    <row r="139" spans="1:17" ht="25.5" customHeight="1">
      <c r="A139" s="58" t="s">
        <v>301</v>
      </c>
      <c r="B139" s="25" t="s">
        <v>302</v>
      </c>
      <c r="C139" s="17" t="s">
        <v>45</v>
      </c>
      <c r="D139" s="19">
        <v>5</v>
      </c>
      <c r="E139" s="19">
        <v>13.38</v>
      </c>
      <c r="F139" s="19">
        <f t="shared" si="25"/>
        <v>17.039430000000003</v>
      </c>
      <c r="G139" s="42">
        <v>89625</v>
      </c>
      <c r="H139" s="25" t="s">
        <v>60</v>
      </c>
      <c r="I139" s="55">
        <f t="shared" si="33"/>
        <v>66.900000000000006</v>
      </c>
      <c r="J139" s="56">
        <f t="shared" si="34"/>
        <v>85.197150000000022</v>
      </c>
      <c r="K139" s="14">
        <f>'[1]BM 06'!M139</f>
        <v>5</v>
      </c>
      <c r="L139" s="14">
        <f>'[1]Memória 07'!E132</f>
        <v>0</v>
      </c>
      <c r="M139" s="14">
        <f t="shared" si="24"/>
        <v>5</v>
      </c>
      <c r="N139" s="14">
        <f t="shared" si="26"/>
        <v>85.2</v>
      </c>
      <c r="O139" s="14">
        <f t="shared" si="27"/>
        <v>0</v>
      </c>
      <c r="P139" s="23">
        <f t="shared" si="28"/>
        <v>85.2</v>
      </c>
      <c r="Q139" s="14">
        <f t="shared" si="29"/>
        <v>-2.8499999999809233E-3</v>
      </c>
    </row>
    <row r="140" spans="1:17" ht="34.35" customHeight="1">
      <c r="A140" s="57" t="s">
        <v>303</v>
      </c>
      <c r="B140" s="25" t="s">
        <v>304</v>
      </c>
      <c r="C140" s="34" t="s">
        <v>45</v>
      </c>
      <c r="D140" s="35">
        <v>9</v>
      </c>
      <c r="E140" s="35">
        <v>14.29</v>
      </c>
      <c r="F140" s="19">
        <f t="shared" si="25"/>
        <v>18.198315000000001</v>
      </c>
      <c r="G140" s="43">
        <v>90374</v>
      </c>
      <c r="H140" s="18" t="s">
        <v>85</v>
      </c>
      <c r="I140" s="55">
        <f t="shared" si="33"/>
        <v>128.60999999999999</v>
      </c>
      <c r="J140" s="56">
        <f t="shared" si="34"/>
        <v>163.78483500000002</v>
      </c>
      <c r="K140" s="14">
        <f>'[1]BM 06'!M140</f>
        <v>9</v>
      </c>
      <c r="L140" s="14">
        <f>'[1]Memória 07'!E133</f>
        <v>0</v>
      </c>
      <c r="M140" s="14">
        <f t="shared" ref="M140:M203" si="35">K140+L140</f>
        <v>9</v>
      </c>
      <c r="N140" s="14">
        <f t="shared" si="26"/>
        <v>163.78</v>
      </c>
      <c r="O140" s="14">
        <f t="shared" si="27"/>
        <v>0</v>
      </c>
      <c r="P140" s="23">
        <f t="shared" si="28"/>
        <v>163.78</v>
      </c>
      <c r="Q140" s="14">
        <f t="shared" si="29"/>
        <v>4.8350000000141335E-3</v>
      </c>
    </row>
    <row r="141" spans="1:17" ht="34.35" customHeight="1">
      <c r="A141" s="57" t="s">
        <v>305</v>
      </c>
      <c r="B141" s="25" t="s">
        <v>306</v>
      </c>
      <c r="C141" s="34" t="s">
        <v>45</v>
      </c>
      <c r="D141" s="35">
        <v>10</v>
      </c>
      <c r="E141" s="35">
        <v>298.77999999999997</v>
      </c>
      <c r="F141" s="19">
        <f t="shared" ref="F141:F204" si="36">E141+E141*27.35/100</f>
        <v>380.49632999999994</v>
      </c>
      <c r="G141" s="43">
        <v>86931</v>
      </c>
      <c r="H141" s="18" t="s">
        <v>85</v>
      </c>
      <c r="I141" s="55">
        <f t="shared" si="33"/>
        <v>2987.7999999999997</v>
      </c>
      <c r="J141" s="56">
        <f t="shared" si="34"/>
        <v>3804.9632999999994</v>
      </c>
      <c r="K141" s="14">
        <f>'[1]BM 06'!M141</f>
        <v>0</v>
      </c>
      <c r="L141" s="14">
        <f>'[1]Memória 07'!E134</f>
        <v>10</v>
      </c>
      <c r="M141" s="14">
        <f t="shared" si="35"/>
        <v>10</v>
      </c>
      <c r="N141" s="14">
        <f t="shared" ref="N141:N204" si="37">ROUND(K141*F141,2)</f>
        <v>0</v>
      </c>
      <c r="O141" s="14">
        <f t="shared" ref="O141:O204" si="38">ROUND(L141*F141,2)</f>
        <v>3804.96</v>
      </c>
      <c r="P141" s="23">
        <f t="shared" ref="P141:P204" si="39">ROUND(M141*F141,2)</f>
        <v>3804.96</v>
      </c>
      <c r="Q141" s="14">
        <f t="shared" ref="Q141:Q204" si="40">J141-P141</f>
        <v>3.2999999993990059E-3</v>
      </c>
    </row>
    <row r="142" spans="1:17" ht="45.75" customHeight="1">
      <c r="A142" s="58" t="s">
        <v>307</v>
      </c>
      <c r="B142" s="25" t="s">
        <v>308</v>
      </c>
      <c r="C142" s="17" t="s">
        <v>45</v>
      </c>
      <c r="D142" s="19">
        <v>1</v>
      </c>
      <c r="E142" s="19">
        <v>526.01</v>
      </c>
      <c r="F142" s="19">
        <f t="shared" si="36"/>
        <v>669.87373500000001</v>
      </c>
      <c r="G142" s="42">
        <v>95472</v>
      </c>
      <c r="H142" s="18" t="s">
        <v>85</v>
      </c>
      <c r="I142" s="55">
        <f t="shared" si="33"/>
        <v>526.01</v>
      </c>
      <c r="J142" s="56">
        <f t="shared" si="34"/>
        <v>669.87373500000001</v>
      </c>
      <c r="K142" s="14">
        <f>'[1]BM 06'!M142</f>
        <v>0</v>
      </c>
      <c r="L142" s="14">
        <f>'[1]Memória 07'!E135</f>
        <v>1</v>
      </c>
      <c r="M142" s="14">
        <f t="shared" si="35"/>
        <v>1</v>
      </c>
      <c r="N142" s="14">
        <f t="shared" si="37"/>
        <v>0</v>
      </c>
      <c r="O142" s="14">
        <f t="shared" si="38"/>
        <v>669.87</v>
      </c>
      <c r="P142" s="23">
        <f t="shared" si="39"/>
        <v>669.87</v>
      </c>
      <c r="Q142" s="14">
        <f t="shared" si="40"/>
        <v>3.735000000006039E-3</v>
      </c>
    </row>
    <row r="143" spans="1:17" ht="25.5" customHeight="1">
      <c r="A143" s="58" t="s">
        <v>309</v>
      </c>
      <c r="B143" s="18" t="s">
        <v>310</v>
      </c>
      <c r="C143" s="17" t="s">
        <v>45</v>
      </c>
      <c r="D143" s="19">
        <v>11</v>
      </c>
      <c r="E143" s="19">
        <v>75.17</v>
      </c>
      <c r="F143" s="19">
        <f t="shared" si="36"/>
        <v>95.728994999999998</v>
      </c>
      <c r="G143" s="33">
        <v>1370</v>
      </c>
      <c r="H143" s="25" t="s">
        <v>60</v>
      </c>
      <c r="I143" s="55">
        <f t="shared" si="33"/>
        <v>826.87</v>
      </c>
      <c r="J143" s="56">
        <f t="shared" si="34"/>
        <v>1053.018945</v>
      </c>
      <c r="K143" s="14">
        <f>'[1]BM 06'!M143</f>
        <v>0</v>
      </c>
      <c r="L143" s="14">
        <f>'[1]Memória 07'!E136</f>
        <v>11</v>
      </c>
      <c r="M143" s="14">
        <f t="shared" si="35"/>
        <v>11</v>
      </c>
      <c r="N143" s="14">
        <f t="shared" si="37"/>
        <v>0</v>
      </c>
      <c r="O143" s="14">
        <f t="shared" si="38"/>
        <v>1053.02</v>
      </c>
      <c r="P143" s="23">
        <f t="shared" si="39"/>
        <v>1053.02</v>
      </c>
      <c r="Q143" s="14">
        <f t="shared" si="40"/>
        <v>-1.0549999999511783E-3</v>
      </c>
    </row>
    <row r="144" spans="1:17" ht="25.5" customHeight="1">
      <c r="A144" s="58" t="s">
        <v>311</v>
      </c>
      <c r="B144" s="25" t="s">
        <v>312</v>
      </c>
      <c r="C144" s="17" t="s">
        <v>45</v>
      </c>
      <c r="D144" s="19">
        <v>2</v>
      </c>
      <c r="E144" s="19">
        <v>415.85</v>
      </c>
      <c r="F144" s="19">
        <f t="shared" si="36"/>
        <v>529.58497499999999</v>
      </c>
      <c r="G144" s="42">
        <v>100858</v>
      </c>
      <c r="H144" s="25" t="s">
        <v>60</v>
      </c>
      <c r="I144" s="55">
        <f t="shared" si="33"/>
        <v>831.7</v>
      </c>
      <c r="J144" s="56">
        <f t="shared" si="34"/>
        <v>1059.16995</v>
      </c>
      <c r="K144" s="14">
        <f>'[1]BM 06'!M144</f>
        <v>0</v>
      </c>
      <c r="L144" s="14">
        <f>'[1]Memória 07'!E137</f>
        <v>2</v>
      </c>
      <c r="M144" s="14">
        <f t="shared" si="35"/>
        <v>2</v>
      </c>
      <c r="N144" s="14">
        <f t="shared" si="37"/>
        <v>0</v>
      </c>
      <c r="O144" s="14">
        <f t="shared" si="38"/>
        <v>1059.17</v>
      </c>
      <c r="P144" s="23">
        <f t="shared" si="39"/>
        <v>1059.17</v>
      </c>
      <c r="Q144" s="14">
        <f t="shared" si="40"/>
        <v>-5.0000000101135811E-5</v>
      </c>
    </row>
    <row r="145" spans="1:17" ht="25.5" customHeight="1">
      <c r="A145" s="58" t="s">
        <v>313</v>
      </c>
      <c r="B145" s="25" t="s">
        <v>314</v>
      </c>
      <c r="C145" s="17" t="s">
        <v>45</v>
      </c>
      <c r="D145" s="19">
        <v>3</v>
      </c>
      <c r="E145" s="19">
        <v>26.98</v>
      </c>
      <c r="F145" s="19">
        <f t="shared" si="36"/>
        <v>34.359030000000004</v>
      </c>
      <c r="G145" s="42">
        <v>94797</v>
      </c>
      <c r="H145" s="25" t="s">
        <v>60</v>
      </c>
      <c r="I145" s="55">
        <f t="shared" si="33"/>
        <v>80.94</v>
      </c>
      <c r="J145" s="56">
        <f t="shared" si="34"/>
        <v>103.07709000000001</v>
      </c>
      <c r="K145" s="14">
        <f>'[1]BM 06'!M145</f>
        <v>0</v>
      </c>
      <c r="L145" s="14">
        <f>'[1]Memória 07'!E138</f>
        <v>3</v>
      </c>
      <c r="M145" s="14">
        <f t="shared" si="35"/>
        <v>3</v>
      </c>
      <c r="N145" s="14">
        <f t="shared" si="37"/>
        <v>0</v>
      </c>
      <c r="O145" s="14">
        <f t="shared" si="38"/>
        <v>103.08</v>
      </c>
      <c r="P145" s="23">
        <f t="shared" si="39"/>
        <v>103.08</v>
      </c>
      <c r="Q145" s="14">
        <f t="shared" si="40"/>
        <v>-2.9099999999857573E-3</v>
      </c>
    </row>
    <row r="146" spans="1:17" ht="25.5" customHeight="1">
      <c r="A146" s="58" t="s">
        <v>315</v>
      </c>
      <c r="B146" s="25" t="s">
        <v>316</v>
      </c>
      <c r="C146" s="17" t="s">
        <v>45</v>
      </c>
      <c r="D146" s="19">
        <v>1</v>
      </c>
      <c r="E146" s="19">
        <v>14.37</v>
      </c>
      <c r="F146" s="19">
        <f t="shared" si="36"/>
        <v>18.300194999999999</v>
      </c>
      <c r="G146" s="42">
        <v>11831</v>
      </c>
      <c r="H146" s="25" t="s">
        <v>60</v>
      </c>
      <c r="I146" s="55">
        <f t="shared" si="33"/>
        <v>14.37</v>
      </c>
      <c r="J146" s="56">
        <f t="shared" si="34"/>
        <v>18.300194999999999</v>
      </c>
      <c r="K146" s="14">
        <f>'[1]BM 06'!M146</f>
        <v>0</v>
      </c>
      <c r="L146" s="14">
        <f>'[1]Memória 07'!E139</f>
        <v>1</v>
      </c>
      <c r="M146" s="14">
        <f t="shared" si="35"/>
        <v>1</v>
      </c>
      <c r="N146" s="14">
        <f t="shared" si="37"/>
        <v>0</v>
      </c>
      <c r="O146" s="14">
        <f t="shared" si="38"/>
        <v>18.3</v>
      </c>
      <c r="P146" s="23">
        <f t="shared" si="39"/>
        <v>18.3</v>
      </c>
      <c r="Q146" s="14">
        <f t="shared" si="40"/>
        <v>1.9499999999794682E-4</v>
      </c>
    </row>
    <row r="147" spans="1:17" ht="25.5" customHeight="1">
      <c r="A147" s="58" t="s">
        <v>317</v>
      </c>
      <c r="B147" s="25" t="s">
        <v>318</v>
      </c>
      <c r="C147" s="17" t="s">
        <v>45</v>
      </c>
      <c r="D147" s="19">
        <v>1</v>
      </c>
      <c r="E147" s="19">
        <v>102.07</v>
      </c>
      <c r="F147" s="19">
        <f t="shared" si="36"/>
        <v>129.98614499999999</v>
      </c>
      <c r="G147" s="42">
        <v>95675</v>
      </c>
      <c r="H147" s="25" t="s">
        <v>60</v>
      </c>
      <c r="I147" s="55">
        <f t="shared" si="33"/>
        <v>102.07</v>
      </c>
      <c r="J147" s="56">
        <f t="shared" si="34"/>
        <v>129.98614499999999</v>
      </c>
      <c r="K147" s="14">
        <f>'[1]BM 06'!M147</f>
        <v>0</v>
      </c>
      <c r="L147" s="14">
        <f>'[1]Memória 07'!E140</f>
        <v>1</v>
      </c>
      <c r="M147" s="14">
        <f t="shared" si="35"/>
        <v>1</v>
      </c>
      <c r="N147" s="14">
        <f t="shared" si="37"/>
        <v>0</v>
      </c>
      <c r="O147" s="14">
        <f t="shared" si="38"/>
        <v>129.99</v>
      </c>
      <c r="P147" s="23">
        <f t="shared" si="39"/>
        <v>129.99</v>
      </c>
      <c r="Q147" s="14">
        <f t="shared" si="40"/>
        <v>-3.855000000015707E-3</v>
      </c>
    </row>
    <row r="148" spans="1:17" ht="34.35" customHeight="1">
      <c r="A148" s="57" t="s">
        <v>319</v>
      </c>
      <c r="B148" s="25" t="s">
        <v>320</v>
      </c>
      <c r="C148" s="34" t="s">
        <v>45</v>
      </c>
      <c r="D148" s="35">
        <v>1</v>
      </c>
      <c r="E148" s="35">
        <v>108.02</v>
      </c>
      <c r="F148" s="19">
        <f t="shared" si="36"/>
        <v>137.56347</v>
      </c>
      <c r="G148" s="43">
        <v>95635</v>
      </c>
      <c r="H148" s="18" t="s">
        <v>85</v>
      </c>
      <c r="I148" s="55">
        <f t="shared" si="33"/>
        <v>108.02</v>
      </c>
      <c r="J148" s="56">
        <f t="shared" si="34"/>
        <v>137.56347</v>
      </c>
      <c r="K148" s="14">
        <f>'[1]BM 06'!M148</f>
        <v>0</v>
      </c>
      <c r="L148" s="14">
        <f>'[1]Memória 07'!E141</f>
        <v>1</v>
      </c>
      <c r="M148" s="14">
        <f t="shared" si="35"/>
        <v>1</v>
      </c>
      <c r="N148" s="14">
        <f t="shared" si="37"/>
        <v>0</v>
      </c>
      <c r="O148" s="14">
        <f t="shared" si="38"/>
        <v>137.56</v>
      </c>
      <c r="P148" s="23">
        <f t="shared" si="39"/>
        <v>137.56</v>
      </c>
      <c r="Q148" s="14">
        <f t="shared" si="40"/>
        <v>3.4699999999929787E-3</v>
      </c>
    </row>
    <row r="149" spans="1:17" ht="25.5" customHeight="1">
      <c r="A149" s="58" t="s">
        <v>321</v>
      </c>
      <c r="B149" s="18" t="s">
        <v>322</v>
      </c>
      <c r="C149" s="17" t="s">
        <v>31</v>
      </c>
      <c r="D149" s="19">
        <v>24.5</v>
      </c>
      <c r="E149" s="19">
        <v>218.93</v>
      </c>
      <c r="F149" s="19">
        <f t="shared" si="36"/>
        <v>278.80735500000003</v>
      </c>
      <c r="G149" s="42">
        <v>10759</v>
      </c>
      <c r="H149" s="20" t="s">
        <v>36</v>
      </c>
      <c r="I149" s="55">
        <f t="shared" si="33"/>
        <v>5363.7849999999999</v>
      </c>
      <c r="J149" s="56">
        <f t="shared" si="34"/>
        <v>6830.7801975000011</v>
      </c>
      <c r="K149" s="14">
        <f>'[1]BM 06'!M149</f>
        <v>0</v>
      </c>
      <c r="L149" s="14">
        <f>'[1]Memória 07'!E142</f>
        <v>24.5</v>
      </c>
      <c r="M149" s="14">
        <f t="shared" si="35"/>
        <v>24.5</v>
      </c>
      <c r="N149" s="14">
        <f t="shared" si="37"/>
        <v>0</v>
      </c>
      <c r="O149" s="14">
        <f t="shared" si="38"/>
        <v>6830.78</v>
      </c>
      <c r="P149" s="23">
        <f t="shared" si="39"/>
        <v>6830.78</v>
      </c>
      <c r="Q149" s="14">
        <f t="shared" si="40"/>
        <v>1.9750000137719326E-4</v>
      </c>
    </row>
    <row r="150" spans="1:17" ht="34.35" customHeight="1">
      <c r="A150" s="57" t="s">
        <v>323</v>
      </c>
      <c r="B150" s="25" t="s">
        <v>324</v>
      </c>
      <c r="C150" s="34" t="s">
        <v>45</v>
      </c>
      <c r="D150" s="35">
        <v>6</v>
      </c>
      <c r="E150" s="35">
        <v>179.29</v>
      </c>
      <c r="F150" s="19">
        <f t="shared" si="36"/>
        <v>228.32581499999998</v>
      </c>
      <c r="G150" s="43">
        <v>86935</v>
      </c>
      <c r="H150" s="18" t="s">
        <v>85</v>
      </c>
      <c r="I150" s="55">
        <f t="shared" si="33"/>
        <v>1075.74</v>
      </c>
      <c r="J150" s="56">
        <f t="shared" si="34"/>
        <v>1369.95489</v>
      </c>
      <c r="K150" s="14">
        <f>'[1]BM 06'!M150</f>
        <v>0</v>
      </c>
      <c r="L150" s="14">
        <f>'[1]Memória 07'!E143</f>
        <v>6</v>
      </c>
      <c r="M150" s="14">
        <f t="shared" si="35"/>
        <v>6</v>
      </c>
      <c r="N150" s="14">
        <f t="shared" si="37"/>
        <v>0</v>
      </c>
      <c r="O150" s="14">
        <f t="shared" si="38"/>
        <v>1369.95</v>
      </c>
      <c r="P150" s="23">
        <f t="shared" si="39"/>
        <v>1369.95</v>
      </c>
      <c r="Q150" s="14">
        <f t="shared" si="40"/>
        <v>4.8899999999321153E-3</v>
      </c>
    </row>
    <row r="151" spans="1:17" ht="34.35" customHeight="1">
      <c r="A151" s="57" t="s">
        <v>325</v>
      </c>
      <c r="B151" s="25" t="s">
        <v>326</v>
      </c>
      <c r="C151" s="34" t="s">
        <v>45</v>
      </c>
      <c r="D151" s="35">
        <v>11</v>
      </c>
      <c r="E151" s="35">
        <v>98.14</v>
      </c>
      <c r="F151" s="19">
        <f t="shared" si="36"/>
        <v>124.98129</v>
      </c>
      <c r="G151" s="48">
        <v>2087</v>
      </c>
      <c r="H151" s="18" t="s">
        <v>90</v>
      </c>
      <c r="I151" s="55">
        <f t="shared" si="33"/>
        <v>1079.54</v>
      </c>
      <c r="J151" s="56">
        <f t="shared" si="34"/>
        <v>1374.7941900000001</v>
      </c>
      <c r="K151" s="14">
        <f>'[1]BM 06'!M151</f>
        <v>0</v>
      </c>
      <c r="L151" s="14">
        <f>'[1]Memória 07'!E144</f>
        <v>11</v>
      </c>
      <c r="M151" s="14">
        <f t="shared" si="35"/>
        <v>11</v>
      </c>
      <c r="N151" s="14">
        <f t="shared" si="37"/>
        <v>0</v>
      </c>
      <c r="O151" s="14">
        <f t="shared" si="38"/>
        <v>1374.79</v>
      </c>
      <c r="P151" s="23">
        <f t="shared" si="39"/>
        <v>1374.79</v>
      </c>
      <c r="Q151" s="14">
        <f t="shared" si="40"/>
        <v>4.1900000001078297E-3</v>
      </c>
    </row>
    <row r="152" spans="1:17" ht="25.5" customHeight="1">
      <c r="A152" s="17" t="s">
        <v>327</v>
      </c>
      <c r="B152" s="25" t="s">
        <v>328</v>
      </c>
      <c r="C152" s="17" t="s">
        <v>45</v>
      </c>
      <c r="D152" s="19">
        <v>7</v>
      </c>
      <c r="E152" s="19">
        <v>77.86</v>
      </c>
      <c r="F152" s="19">
        <f t="shared" si="36"/>
        <v>99.154709999999994</v>
      </c>
      <c r="G152" s="42">
        <v>95546</v>
      </c>
      <c r="H152" s="25" t="s">
        <v>60</v>
      </c>
      <c r="I152" s="55">
        <f t="shared" si="33"/>
        <v>545.02</v>
      </c>
      <c r="J152" s="56">
        <f t="shared" si="34"/>
        <v>694.08296999999993</v>
      </c>
      <c r="K152" s="14">
        <f>'[1]BM 06'!M152</f>
        <v>0</v>
      </c>
      <c r="L152" s="14">
        <f>'[1]Memória 07'!E145</f>
        <v>0</v>
      </c>
      <c r="M152" s="14">
        <f t="shared" si="35"/>
        <v>0</v>
      </c>
      <c r="N152" s="14">
        <f t="shared" si="37"/>
        <v>0</v>
      </c>
      <c r="O152" s="14">
        <f t="shared" si="38"/>
        <v>0</v>
      </c>
      <c r="P152" s="23">
        <f t="shared" si="39"/>
        <v>0</v>
      </c>
      <c r="Q152" s="14">
        <f t="shared" si="40"/>
        <v>694.08296999999993</v>
      </c>
    </row>
    <row r="153" spans="1:17" ht="25.5" customHeight="1">
      <c r="A153" s="17" t="s">
        <v>329</v>
      </c>
      <c r="B153" s="25" t="s">
        <v>330</v>
      </c>
      <c r="C153" s="17" t="s">
        <v>45</v>
      </c>
      <c r="D153" s="19">
        <v>4</v>
      </c>
      <c r="E153" s="19">
        <v>23.03</v>
      </c>
      <c r="F153" s="19">
        <f t="shared" si="36"/>
        <v>29.328705000000003</v>
      </c>
      <c r="G153" s="42">
        <v>95544</v>
      </c>
      <c r="H153" s="25" t="s">
        <v>60</v>
      </c>
      <c r="I153" s="55">
        <f t="shared" si="33"/>
        <v>92.12</v>
      </c>
      <c r="J153" s="56">
        <f t="shared" si="34"/>
        <v>117.31482000000001</v>
      </c>
      <c r="K153" s="14">
        <f>'[1]BM 06'!M153</f>
        <v>0</v>
      </c>
      <c r="L153" s="14">
        <f>'[1]Memória 07'!E146</f>
        <v>0</v>
      </c>
      <c r="M153" s="14">
        <f t="shared" si="35"/>
        <v>0</v>
      </c>
      <c r="N153" s="14">
        <f t="shared" si="37"/>
        <v>0</v>
      </c>
      <c r="O153" s="14">
        <f t="shared" si="38"/>
        <v>0</v>
      </c>
      <c r="P153" s="23">
        <f t="shared" si="39"/>
        <v>0</v>
      </c>
      <c r="Q153" s="14">
        <f t="shared" si="40"/>
        <v>117.31482000000001</v>
      </c>
    </row>
    <row r="154" spans="1:17" ht="34.35" customHeight="1">
      <c r="A154" s="34" t="s">
        <v>331</v>
      </c>
      <c r="B154" s="18" t="s">
        <v>332</v>
      </c>
      <c r="C154" s="34" t="s">
        <v>45</v>
      </c>
      <c r="D154" s="35">
        <v>5</v>
      </c>
      <c r="E154" s="35">
        <v>55.03</v>
      </c>
      <c r="F154" s="19">
        <f t="shared" si="36"/>
        <v>70.080704999999995</v>
      </c>
      <c r="G154" s="43">
        <v>95547</v>
      </c>
      <c r="H154" s="18" t="s">
        <v>85</v>
      </c>
      <c r="I154" s="55">
        <f t="shared" si="33"/>
        <v>275.14999999999998</v>
      </c>
      <c r="J154" s="56">
        <f t="shared" si="34"/>
        <v>350.40352499999995</v>
      </c>
      <c r="K154" s="14">
        <f>'[1]BM 06'!M154</f>
        <v>0</v>
      </c>
      <c r="L154" s="14">
        <f>'[1]Memória 07'!E147</f>
        <v>0</v>
      </c>
      <c r="M154" s="14">
        <f t="shared" si="35"/>
        <v>0</v>
      </c>
      <c r="N154" s="14">
        <f t="shared" si="37"/>
        <v>0</v>
      </c>
      <c r="O154" s="14">
        <f t="shared" si="38"/>
        <v>0</v>
      </c>
      <c r="P154" s="23">
        <f t="shared" si="39"/>
        <v>0</v>
      </c>
      <c r="Q154" s="14">
        <f t="shared" si="40"/>
        <v>350.40352499999995</v>
      </c>
    </row>
    <row r="155" spans="1:17" ht="25.5" customHeight="1">
      <c r="A155" s="17" t="s">
        <v>333</v>
      </c>
      <c r="B155" s="25" t="s">
        <v>334</v>
      </c>
      <c r="C155" s="17" t="s">
        <v>45</v>
      </c>
      <c r="D155" s="19">
        <v>4</v>
      </c>
      <c r="E155" s="19">
        <v>22.59</v>
      </c>
      <c r="F155" s="19">
        <f t="shared" si="36"/>
        <v>28.768364999999999</v>
      </c>
      <c r="G155" s="42">
        <v>95545</v>
      </c>
      <c r="H155" s="25" t="s">
        <v>60</v>
      </c>
      <c r="I155" s="55">
        <f t="shared" si="33"/>
        <v>90.36</v>
      </c>
      <c r="J155" s="56">
        <f t="shared" si="34"/>
        <v>115.07346</v>
      </c>
      <c r="K155" s="14">
        <f>'[1]BM 06'!M155</f>
        <v>0</v>
      </c>
      <c r="L155" s="14">
        <f>'[1]Memória 07'!E148</f>
        <v>0</v>
      </c>
      <c r="M155" s="14">
        <f t="shared" si="35"/>
        <v>0</v>
      </c>
      <c r="N155" s="14">
        <f t="shared" si="37"/>
        <v>0</v>
      </c>
      <c r="O155" s="14">
        <f t="shared" si="38"/>
        <v>0</v>
      </c>
      <c r="P155" s="23">
        <f t="shared" si="39"/>
        <v>0</v>
      </c>
      <c r="Q155" s="14">
        <f t="shared" si="40"/>
        <v>115.07346</v>
      </c>
    </row>
    <row r="156" spans="1:17" ht="25.5" customHeight="1">
      <c r="A156" s="17" t="s">
        <v>335</v>
      </c>
      <c r="B156" s="25" t="s">
        <v>336</v>
      </c>
      <c r="C156" s="17" t="s">
        <v>45</v>
      </c>
      <c r="D156" s="19">
        <v>7</v>
      </c>
      <c r="E156" s="19">
        <v>62.91</v>
      </c>
      <c r="F156" s="19">
        <f t="shared" si="36"/>
        <v>80.115884999999992</v>
      </c>
      <c r="G156" s="42">
        <v>100860</v>
      </c>
      <c r="H156" s="25" t="s">
        <v>60</v>
      </c>
      <c r="I156" s="55">
        <f t="shared" si="33"/>
        <v>440.37</v>
      </c>
      <c r="J156" s="56">
        <f t="shared" si="34"/>
        <v>560.811195</v>
      </c>
      <c r="K156" s="14">
        <f>'[1]BM 06'!M156</f>
        <v>0</v>
      </c>
      <c r="L156" s="14">
        <f>'[1]Memória 07'!E149</f>
        <v>7</v>
      </c>
      <c r="M156" s="14">
        <f t="shared" si="35"/>
        <v>7</v>
      </c>
      <c r="N156" s="14">
        <f t="shared" si="37"/>
        <v>0</v>
      </c>
      <c r="O156" s="14">
        <f t="shared" si="38"/>
        <v>560.80999999999995</v>
      </c>
      <c r="P156" s="23">
        <f t="shared" si="39"/>
        <v>560.80999999999995</v>
      </c>
      <c r="Q156" s="14">
        <f t="shared" si="40"/>
        <v>1.1950000000524597E-3</v>
      </c>
    </row>
    <row r="157" spans="1:17" ht="36">
      <c r="A157" s="34" t="s">
        <v>337</v>
      </c>
      <c r="B157" s="25" t="s">
        <v>338</v>
      </c>
      <c r="C157" s="34" t="s">
        <v>45</v>
      </c>
      <c r="D157" s="35">
        <v>3</v>
      </c>
      <c r="E157" s="35">
        <v>364.92</v>
      </c>
      <c r="F157" s="19">
        <f t="shared" si="36"/>
        <v>464.72562000000005</v>
      </c>
      <c r="G157" s="43">
        <v>97902</v>
      </c>
      <c r="H157" s="18" t="s">
        <v>85</v>
      </c>
      <c r="I157" s="55">
        <f t="shared" si="33"/>
        <v>1094.76</v>
      </c>
      <c r="J157" s="56">
        <f t="shared" si="34"/>
        <v>1394.17686</v>
      </c>
      <c r="K157" s="14">
        <f>'[1]BM 06'!M157</f>
        <v>3</v>
      </c>
      <c r="L157" s="14">
        <f>'[1]Memória 07'!E150</f>
        <v>0</v>
      </c>
      <c r="M157" s="14">
        <f t="shared" si="35"/>
        <v>3</v>
      </c>
      <c r="N157" s="14">
        <f t="shared" si="37"/>
        <v>1394.18</v>
      </c>
      <c r="O157" s="14">
        <f t="shared" si="38"/>
        <v>0</v>
      </c>
      <c r="P157" s="23">
        <f t="shared" si="39"/>
        <v>1394.18</v>
      </c>
      <c r="Q157" s="14">
        <f t="shared" si="40"/>
        <v>-3.1400000000303407E-3</v>
      </c>
    </row>
    <row r="158" spans="1:17" ht="36">
      <c r="A158" s="34" t="s">
        <v>339</v>
      </c>
      <c r="B158" s="25" t="s">
        <v>340</v>
      </c>
      <c r="C158" s="34" t="s">
        <v>45</v>
      </c>
      <c r="D158" s="35">
        <v>2</v>
      </c>
      <c r="E158" s="35">
        <v>486.51</v>
      </c>
      <c r="F158" s="19">
        <f t="shared" si="36"/>
        <v>619.57048499999996</v>
      </c>
      <c r="G158" s="43">
        <v>99255</v>
      </c>
      <c r="H158" s="18" t="s">
        <v>85</v>
      </c>
      <c r="I158" s="55">
        <f t="shared" si="33"/>
        <v>973.02</v>
      </c>
      <c r="J158" s="56">
        <f t="shared" si="34"/>
        <v>1239.1409699999999</v>
      </c>
      <c r="K158" s="14">
        <f>'[1]BM 06'!M158</f>
        <v>0</v>
      </c>
      <c r="L158" s="14">
        <f>'[1]Memória 07'!E151</f>
        <v>0</v>
      </c>
      <c r="M158" s="14">
        <f t="shared" si="35"/>
        <v>0</v>
      </c>
      <c r="N158" s="14">
        <f t="shared" si="37"/>
        <v>0</v>
      </c>
      <c r="O158" s="14">
        <f t="shared" si="38"/>
        <v>0</v>
      </c>
      <c r="P158" s="23">
        <f t="shared" si="39"/>
        <v>0</v>
      </c>
      <c r="Q158" s="14">
        <f t="shared" si="40"/>
        <v>1239.1409699999999</v>
      </c>
    </row>
    <row r="159" spans="1:17" ht="34.35" customHeight="1">
      <c r="A159" s="34" t="s">
        <v>341</v>
      </c>
      <c r="B159" s="25" t="s">
        <v>342</v>
      </c>
      <c r="C159" s="34" t="s">
        <v>45</v>
      </c>
      <c r="D159" s="35">
        <v>11</v>
      </c>
      <c r="E159" s="35">
        <v>42.88</v>
      </c>
      <c r="F159" s="19">
        <f t="shared" si="36"/>
        <v>54.607680000000002</v>
      </c>
      <c r="G159" s="43">
        <v>86906</v>
      </c>
      <c r="H159" s="18" t="s">
        <v>85</v>
      </c>
      <c r="I159" s="55">
        <f t="shared" si="33"/>
        <v>471.68</v>
      </c>
      <c r="J159" s="56">
        <f t="shared" si="34"/>
        <v>600.68448000000001</v>
      </c>
      <c r="K159" s="14">
        <f>'[1]BM 06'!M159</f>
        <v>0</v>
      </c>
      <c r="L159" s="14">
        <f>'[1]Memória 07'!E152</f>
        <v>11</v>
      </c>
      <c r="M159" s="14">
        <f t="shared" si="35"/>
        <v>11</v>
      </c>
      <c r="N159" s="14">
        <f t="shared" si="37"/>
        <v>0</v>
      </c>
      <c r="O159" s="14">
        <f t="shared" si="38"/>
        <v>600.67999999999995</v>
      </c>
      <c r="P159" s="23">
        <f t="shared" si="39"/>
        <v>600.67999999999995</v>
      </c>
      <c r="Q159" s="14">
        <f t="shared" si="40"/>
        <v>4.4800000000577711E-3</v>
      </c>
    </row>
    <row r="160" spans="1:17" ht="34.35" customHeight="1">
      <c r="A160" s="34" t="s">
        <v>343</v>
      </c>
      <c r="B160" s="25" t="s">
        <v>344</v>
      </c>
      <c r="C160" s="34" t="s">
        <v>45</v>
      </c>
      <c r="D160" s="35">
        <v>6</v>
      </c>
      <c r="E160" s="35">
        <v>85.97</v>
      </c>
      <c r="F160" s="19">
        <f t="shared" si="36"/>
        <v>109.482795</v>
      </c>
      <c r="G160" s="43">
        <v>86909</v>
      </c>
      <c r="H160" s="18" t="s">
        <v>85</v>
      </c>
      <c r="I160" s="55">
        <f t="shared" si="33"/>
        <v>515.81999999999994</v>
      </c>
      <c r="J160" s="56">
        <f t="shared" si="34"/>
        <v>656.89676999999995</v>
      </c>
      <c r="K160" s="14">
        <f>'[1]BM 06'!M160</f>
        <v>0</v>
      </c>
      <c r="L160" s="14">
        <f>'[1]Memória 07'!E153</f>
        <v>6</v>
      </c>
      <c r="M160" s="14">
        <f t="shared" si="35"/>
        <v>6</v>
      </c>
      <c r="N160" s="14">
        <f t="shared" si="37"/>
        <v>0</v>
      </c>
      <c r="O160" s="14">
        <f t="shared" si="38"/>
        <v>656.9</v>
      </c>
      <c r="P160" s="23">
        <f t="shared" si="39"/>
        <v>656.9</v>
      </c>
      <c r="Q160" s="14">
        <f t="shared" si="40"/>
        <v>-3.2300000000304863E-3</v>
      </c>
    </row>
    <row r="161" spans="1:17" ht="25.5" customHeight="1">
      <c r="A161" s="17" t="s">
        <v>345</v>
      </c>
      <c r="B161" s="25" t="s">
        <v>346</v>
      </c>
      <c r="C161" s="17" t="s">
        <v>45</v>
      </c>
      <c r="D161" s="19">
        <v>6</v>
      </c>
      <c r="E161" s="19">
        <v>5.9</v>
      </c>
      <c r="F161" s="19">
        <f t="shared" si="36"/>
        <v>7.5136500000000002</v>
      </c>
      <c r="G161" s="42">
        <v>86885</v>
      </c>
      <c r="H161" s="25" t="s">
        <v>60</v>
      </c>
      <c r="I161" s="55">
        <f t="shared" ref="I161:I164" si="41">D161*E161</f>
        <v>35.400000000000006</v>
      </c>
      <c r="J161" s="56">
        <f t="shared" ref="J161:J164" si="42">F161*D161</f>
        <v>45.081900000000005</v>
      </c>
      <c r="K161" s="14">
        <f>'[1]BM 06'!M161</f>
        <v>0</v>
      </c>
      <c r="L161" s="14">
        <f>'[1]Memória 07'!E154</f>
        <v>2</v>
      </c>
      <c r="M161" s="14">
        <f t="shared" si="35"/>
        <v>2</v>
      </c>
      <c r="N161" s="14">
        <f t="shared" si="37"/>
        <v>0</v>
      </c>
      <c r="O161" s="14">
        <f t="shared" si="38"/>
        <v>15.03</v>
      </c>
      <c r="P161" s="23">
        <f t="shared" si="39"/>
        <v>15.03</v>
      </c>
      <c r="Q161" s="14">
        <f t="shared" si="40"/>
        <v>30.051900000000003</v>
      </c>
    </row>
    <row r="162" spans="1:17" ht="25.5" customHeight="1">
      <c r="A162" s="17" t="s">
        <v>347</v>
      </c>
      <c r="B162" s="18" t="s">
        <v>348</v>
      </c>
      <c r="C162" s="17" t="s">
        <v>45</v>
      </c>
      <c r="D162" s="19">
        <v>1</v>
      </c>
      <c r="E162" s="19">
        <v>47.9</v>
      </c>
      <c r="F162" s="19">
        <f t="shared" si="36"/>
        <v>61.00065</v>
      </c>
      <c r="G162" s="50">
        <v>1482</v>
      </c>
      <c r="H162" s="20" t="s">
        <v>36</v>
      </c>
      <c r="I162" s="55">
        <f t="shared" si="41"/>
        <v>47.9</v>
      </c>
      <c r="J162" s="56">
        <f t="shared" si="42"/>
        <v>61.00065</v>
      </c>
      <c r="K162" s="14">
        <f>'[1]BM 06'!M162</f>
        <v>0</v>
      </c>
      <c r="L162" s="14">
        <f>'[1]Memória 07'!E155</f>
        <v>0</v>
      </c>
      <c r="M162" s="14">
        <f t="shared" si="35"/>
        <v>0</v>
      </c>
      <c r="N162" s="14">
        <f t="shared" si="37"/>
        <v>0</v>
      </c>
      <c r="O162" s="14">
        <f t="shared" si="38"/>
        <v>0</v>
      </c>
      <c r="P162" s="23">
        <f t="shared" si="39"/>
        <v>0</v>
      </c>
      <c r="Q162" s="14">
        <f t="shared" si="40"/>
        <v>61.00065</v>
      </c>
    </row>
    <row r="163" spans="1:17" ht="69" customHeight="1">
      <c r="A163" s="34" t="s">
        <v>349</v>
      </c>
      <c r="B163" s="25" t="s">
        <v>350</v>
      </c>
      <c r="C163" s="34" t="s">
        <v>45</v>
      </c>
      <c r="D163" s="35">
        <v>2</v>
      </c>
      <c r="E163" s="59">
        <v>1039.3800000000001</v>
      </c>
      <c r="F163" s="19">
        <f t="shared" si="36"/>
        <v>1323.6504300000001</v>
      </c>
      <c r="G163" s="48">
        <v>2647</v>
      </c>
      <c r="H163" s="41" t="s">
        <v>90</v>
      </c>
      <c r="I163" s="55">
        <f t="shared" si="41"/>
        <v>2078.7600000000002</v>
      </c>
      <c r="J163" s="56">
        <f t="shared" si="42"/>
        <v>2647.3008600000003</v>
      </c>
      <c r="K163" s="14">
        <f>'[1]BM 06'!M163</f>
        <v>0</v>
      </c>
      <c r="L163" s="14">
        <f>'[1]Memória 07'!E156</f>
        <v>0</v>
      </c>
      <c r="M163" s="14">
        <f t="shared" si="35"/>
        <v>0</v>
      </c>
      <c r="N163" s="14">
        <f t="shared" si="37"/>
        <v>0</v>
      </c>
      <c r="O163" s="14">
        <f t="shared" si="38"/>
        <v>0</v>
      </c>
      <c r="P163" s="23">
        <f t="shared" si="39"/>
        <v>0</v>
      </c>
      <c r="Q163" s="14">
        <f t="shared" si="40"/>
        <v>2647.3008600000003</v>
      </c>
    </row>
    <row r="164" spans="1:17" ht="35.1" customHeight="1">
      <c r="A164" s="34" t="s">
        <v>351</v>
      </c>
      <c r="B164" s="18" t="s">
        <v>352</v>
      </c>
      <c r="C164" s="34" t="s">
        <v>129</v>
      </c>
      <c r="D164" s="35">
        <v>45</v>
      </c>
      <c r="E164" s="35">
        <v>28.77</v>
      </c>
      <c r="F164" s="19">
        <f t="shared" si="36"/>
        <v>36.638595000000002</v>
      </c>
      <c r="G164" s="43">
        <v>89578</v>
      </c>
      <c r="H164" s="18" t="s">
        <v>85</v>
      </c>
      <c r="I164" s="55">
        <f t="shared" si="41"/>
        <v>1294.6500000000001</v>
      </c>
      <c r="J164" s="56">
        <f t="shared" si="42"/>
        <v>1648.7367750000001</v>
      </c>
      <c r="K164" s="14">
        <f>'[1]BM 06'!M164</f>
        <v>0</v>
      </c>
      <c r="L164" s="14">
        <f>'[1]Memória 07'!E157</f>
        <v>22.99</v>
      </c>
      <c r="M164" s="14">
        <f t="shared" si="35"/>
        <v>22.99</v>
      </c>
      <c r="N164" s="14">
        <f t="shared" si="37"/>
        <v>0</v>
      </c>
      <c r="O164" s="14">
        <f t="shared" si="38"/>
        <v>842.32</v>
      </c>
      <c r="P164" s="23">
        <f t="shared" si="39"/>
        <v>842.32</v>
      </c>
      <c r="Q164" s="14">
        <f t="shared" si="40"/>
        <v>806.41677500000003</v>
      </c>
    </row>
    <row r="165" spans="1:17" ht="12.75" customHeight="1">
      <c r="A165" s="28" t="s">
        <v>353</v>
      </c>
      <c r="B165" s="139" t="s">
        <v>354</v>
      </c>
      <c r="C165" s="140"/>
      <c r="D165" s="140"/>
      <c r="E165" s="140"/>
      <c r="F165" s="140"/>
      <c r="G165" s="140"/>
      <c r="H165" s="60"/>
      <c r="I165" s="53">
        <f>SUM(I166:I217)</f>
        <v>21658.164599999996</v>
      </c>
      <c r="J165" s="54">
        <f>SUM(J166:J217)</f>
        <v>27581.672618100009</v>
      </c>
      <c r="K165" s="14">
        <f>'[1]BM 06'!M165</f>
        <v>0</v>
      </c>
      <c r="L165" s="14">
        <f>'[1]Memória 07'!E158</f>
        <v>0</v>
      </c>
      <c r="M165" s="54"/>
      <c r="N165" s="31">
        <f t="shared" ref="N165:Q165" si="43">SUM(N166:N217)</f>
        <v>17783.240000000002</v>
      </c>
      <c r="O165" s="31">
        <f t="shared" si="43"/>
        <v>8942.09</v>
      </c>
      <c r="P165" s="31">
        <f t="shared" si="43"/>
        <v>26725.329999999998</v>
      </c>
      <c r="Q165" s="31">
        <f t="shared" si="43"/>
        <v>856.34261809999964</v>
      </c>
    </row>
    <row r="166" spans="1:17" ht="25.5" customHeight="1">
      <c r="A166" s="17" t="s">
        <v>355</v>
      </c>
      <c r="B166" s="18" t="s">
        <v>356</v>
      </c>
      <c r="C166" s="17" t="s">
        <v>45</v>
      </c>
      <c r="D166" s="19">
        <v>114</v>
      </c>
      <c r="E166" s="19">
        <v>4.99</v>
      </c>
      <c r="F166" s="19">
        <f t="shared" si="36"/>
        <v>6.3547650000000004</v>
      </c>
      <c r="G166" s="49" t="s">
        <v>357</v>
      </c>
      <c r="H166" s="20" t="s">
        <v>33</v>
      </c>
      <c r="I166" s="61">
        <f>E166*D166</f>
        <v>568.86</v>
      </c>
      <c r="J166" s="62">
        <f>F166*D166</f>
        <v>724.44321000000002</v>
      </c>
      <c r="K166" s="14">
        <f>'[1]BM 06'!M166</f>
        <v>114</v>
      </c>
      <c r="L166" s="14">
        <f>'[1]Memória 07'!E159</f>
        <v>0</v>
      </c>
      <c r="M166" s="14">
        <f t="shared" si="35"/>
        <v>114</v>
      </c>
      <c r="N166" s="14">
        <f t="shared" si="37"/>
        <v>724.44</v>
      </c>
      <c r="O166" s="14">
        <f t="shared" si="38"/>
        <v>0</v>
      </c>
      <c r="P166" s="23">
        <f t="shared" si="39"/>
        <v>724.44</v>
      </c>
      <c r="Q166" s="14">
        <f t="shared" si="40"/>
        <v>3.2099999999672946E-3</v>
      </c>
    </row>
    <row r="167" spans="1:17" ht="25.5" customHeight="1">
      <c r="A167" s="17" t="s">
        <v>358</v>
      </c>
      <c r="B167" s="25" t="s">
        <v>359</v>
      </c>
      <c r="C167" s="17" t="s">
        <v>45</v>
      </c>
      <c r="D167" s="19">
        <v>2</v>
      </c>
      <c r="E167" s="19">
        <v>13.33</v>
      </c>
      <c r="F167" s="19">
        <f t="shared" si="36"/>
        <v>16.975754999999999</v>
      </c>
      <c r="G167" s="42">
        <v>93018</v>
      </c>
      <c r="H167" s="25" t="s">
        <v>60</v>
      </c>
      <c r="I167" s="61">
        <f t="shared" ref="I167:I217" si="44">E167*D167</f>
        <v>26.66</v>
      </c>
      <c r="J167" s="62">
        <f t="shared" ref="J167:J217" si="45">F167*D167</f>
        <v>33.951509999999999</v>
      </c>
      <c r="K167" s="14">
        <f>'[1]BM 06'!M167</f>
        <v>2</v>
      </c>
      <c r="L167" s="14">
        <f>'[1]Memória 07'!E160</f>
        <v>0</v>
      </c>
      <c r="M167" s="14">
        <f t="shared" si="35"/>
        <v>2</v>
      </c>
      <c r="N167" s="14">
        <f t="shared" si="37"/>
        <v>33.950000000000003</v>
      </c>
      <c r="O167" s="14">
        <f t="shared" si="38"/>
        <v>0</v>
      </c>
      <c r="P167" s="23">
        <f t="shared" si="39"/>
        <v>33.950000000000003</v>
      </c>
      <c r="Q167" s="14">
        <f t="shared" si="40"/>
        <v>1.5099999999961256E-3</v>
      </c>
    </row>
    <row r="168" spans="1:17" ht="35.25" customHeight="1">
      <c r="A168" s="34" t="s">
        <v>360</v>
      </c>
      <c r="B168" s="25" t="s">
        <v>361</v>
      </c>
      <c r="C168" s="34" t="s">
        <v>45</v>
      </c>
      <c r="D168" s="35">
        <v>9</v>
      </c>
      <c r="E168" s="35">
        <v>9.89</v>
      </c>
      <c r="F168" s="19">
        <f t="shared" si="36"/>
        <v>12.594915</v>
      </c>
      <c r="G168" s="43">
        <v>91920</v>
      </c>
      <c r="H168" s="18" t="s">
        <v>85</v>
      </c>
      <c r="I168" s="61">
        <f t="shared" si="44"/>
        <v>89.01</v>
      </c>
      <c r="J168" s="62">
        <f t="shared" si="45"/>
        <v>113.354235</v>
      </c>
      <c r="K168" s="14">
        <f>'[1]BM 06'!M168</f>
        <v>9</v>
      </c>
      <c r="L168" s="14">
        <f>'[1]Memória 07'!E161</f>
        <v>0</v>
      </c>
      <c r="M168" s="14">
        <f t="shared" si="35"/>
        <v>9</v>
      </c>
      <c r="N168" s="14">
        <f t="shared" si="37"/>
        <v>113.35</v>
      </c>
      <c r="O168" s="14">
        <f t="shared" si="38"/>
        <v>0</v>
      </c>
      <c r="P168" s="23">
        <f t="shared" si="39"/>
        <v>113.35</v>
      </c>
      <c r="Q168" s="14">
        <f t="shared" si="40"/>
        <v>4.2350000000084265E-3</v>
      </c>
    </row>
    <row r="169" spans="1:17" ht="34.35" customHeight="1">
      <c r="A169" s="34" t="s">
        <v>362</v>
      </c>
      <c r="B169" s="25" t="s">
        <v>363</v>
      </c>
      <c r="C169" s="34" t="s">
        <v>45</v>
      </c>
      <c r="D169" s="35">
        <v>47</v>
      </c>
      <c r="E169" s="35">
        <v>8.68</v>
      </c>
      <c r="F169" s="19">
        <f t="shared" si="36"/>
        <v>11.053979999999999</v>
      </c>
      <c r="G169" s="43">
        <v>91917</v>
      </c>
      <c r="H169" s="18" t="s">
        <v>85</v>
      </c>
      <c r="I169" s="61">
        <f t="shared" si="44"/>
        <v>407.96</v>
      </c>
      <c r="J169" s="62">
        <f t="shared" si="45"/>
        <v>519.53706</v>
      </c>
      <c r="K169" s="14">
        <f>'[1]BM 06'!M169</f>
        <v>47</v>
      </c>
      <c r="L169" s="14">
        <f>'[1]Memória 07'!E162</f>
        <v>0</v>
      </c>
      <c r="M169" s="14">
        <f t="shared" si="35"/>
        <v>47</v>
      </c>
      <c r="N169" s="14">
        <f t="shared" si="37"/>
        <v>519.54</v>
      </c>
      <c r="O169" s="14">
        <f t="shared" si="38"/>
        <v>0</v>
      </c>
      <c r="P169" s="23">
        <f t="shared" si="39"/>
        <v>519.54</v>
      </c>
      <c r="Q169" s="14">
        <f t="shared" si="40"/>
        <v>-2.939999999966858E-3</v>
      </c>
    </row>
    <row r="170" spans="1:17" ht="34.35" customHeight="1">
      <c r="A170" s="34" t="s">
        <v>364</v>
      </c>
      <c r="B170" s="25" t="s">
        <v>365</v>
      </c>
      <c r="C170" s="34" t="s">
        <v>129</v>
      </c>
      <c r="D170" s="35">
        <v>173.77</v>
      </c>
      <c r="E170" s="35">
        <v>6.14</v>
      </c>
      <c r="F170" s="19">
        <f t="shared" si="36"/>
        <v>7.8192899999999996</v>
      </c>
      <c r="G170" s="43">
        <v>91836</v>
      </c>
      <c r="H170" s="18" t="s">
        <v>85</v>
      </c>
      <c r="I170" s="61">
        <f t="shared" si="44"/>
        <v>1066.9477999999999</v>
      </c>
      <c r="J170" s="62">
        <f t="shared" si="45"/>
        <v>1358.7580233000001</v>
      </c>
      <c r="K170" s="14">
        <f>'[1]BM 06'!M170</f>
        <v>173.77</v>
      </c>
      <c r="L170" s="14">
        <f>'[1]Memória 07'!E163</f>
        <v>0</v>
      </c>
      <c r="M170" s="14">
        <f t="shared" si="35"/>
        <v>173.77</v>
      </c>
      <c r="N170" s="14">
        <f t="shared" si="37"/>
        <v>1358.76</v>
      </c>
      <c r="O170" s="14">
        <f t="shared" si="38"/>
        <v>0</v>
      </c>
      <c r="P170" s="23">
        <f t="shared" si="39"/>
        <v>1358.76</v>
      </c>
      <c r="Q170" s="14">
        <f t="shared" si="40"/>
        <v>-1.9766999998864776E-3</v>
      </c>
    </row>
    <row r="171" spans="1:17" ht="34.35" customHeight="1">
      <c r="A171" s="34" t="s">
        <v>366</v>
      </c>
      <c r="B171" s="25" t="s">
        <v>367</v>
      </c>
      <c r="C171" s="34" t="s">
        <v>129</v>
      </c>
      <c r="D171" s="35">
        <v>18.05</v>
      </c>
      <c r="E171" s="35">
        <v>7.22</v>
      </c>
      <c r="F171" s="19">
        <f t="shared" si="36"/>
        <v>9.1946700000000003</v>
      </c>
      <c r="G171" s="43">
        <v>91840</v>
      </c>
      <c r="H171" s="18" t="s">
        <v>85</v>
      </c>
      <c r="I171" s="61">
        <f t="shared" si="44"/>
        <v>130.321</v>
      </c>
      <c r="J171" s="62">
        <f t="shared" si="45"/>
        <v>165.96379350000001</v>
      </c>
      <c r="K171" s="14">
        <f>'[1]BM 06'!M171</f>
        <v>18.05</v>
      </c>
      <c r="L171" s="14">
        <f>'[1]Memória 07'!E164</f>
        <v>0</v>
      </c>
      <c r="M171" s="14">
        <f t="shared" si="35"/>
        <v>18.05</v>
      </c>
      <c r="N171" s="14">
        <f t="shared" si="37"/>
        <v>165.96</v>
      </c>
      <c r="O171" s="14">
        <f t="shared" si="38"/>
        <v>0</v>
      </c>
      <c r="P171" s="23">
        <f t="shared" si="39"/>
        <v>165.96</v>
      </c>
      <c r="Q171" s="14">
        <f t="shared" si="40"/>
        <v>3.7935000000004493E-3</v>
      </c>
    </row>
    <row r="172" spans="1:17" ht="25.5" customHeight="1">
      <c r="A172" s="17" t="s">
        <v>368</v>
      </c>
      <c r="B172" s="25" t="s">
        <v>369</v>
      </c>
      <c r="C172" s="17" t="s">
        <v>129</v>
      </c>
      <c r="D172" s="19">
        <v>6</v>
      </c>
      <c r="E172" s="19">
        <v>4.58</v>
      </c>
      <c r="F172" s="19">
        <f t="shared" si="36"/>
        <v>5.83263</v>
      </c>
      <c r="G172" s="42">
        <v>97667</v>
      </c>
      <c r="H172" s="25" t="s">
        <v>60</v>
      </c>
      <c r="I172" s="61">
        <f t="shared" si="44"/>
        <v>27.48</v>
      </c>
      <c r="J172" s="62">
        <f t="shared" si="45"/>
        <v>34.995779999999996</v>
      </c>
      <c r="K172" s="14">
        <f>'[1]BM 06'!M172</f>
        <v>6</v>
      </c>
      <c r="L172" s="14">
        <f>'[1]Memória 07'!E165</f>
        <v>0</v>
      </c>
      <c r="M172" s="14">
        <f t="shared" si="35"/>
        <v>6</v>
      </c>
      <c r="N172" s="14">
        <f t="shared" si="37"/>
        <v>35</v>
      </c>
      <c r="O172" s="14">
        <f t="shared" si="38"/>
        <v>0</v>
      </c>
      <c r="P172" s="23">
        <f t="shared" si="39"/>
        <v>35</v>
      </c>
      <c r="Q172" s="14">
        <f t="shared" si="40"/>
        <v>-4.2200000000036653E-3</v>
      </c>
    </row>
    <row r="173" spans="1:17" ht="34.35" customHeight="1">
      <c r="A173" s="34" t="s">
        <v>370</v>
      </c>
      <c r="B173" s="25" t="s">
        <v>371</v>
      </c>
      <c r="C173" s="34" t="s">
        <v>129</v>
      </c>
      <c r="D173" s="35">
        <v>68</v>
      </c>
      <c r="E173" s="35">
        <v>9.68</v>
      </c>
      <c r="F173" s="19">
        <f t="shared" si="36"/>
        <v>12.32748</v>
      </c>
      <c r="G173" s="43">
        <v>91865</v>
      </c>
      <c r="H173" s="18" t="s">
        <v>85</v>
      </c>
      <c r="I173" s="61">
        <f t="shared" si="44"/>
        <v>658.24</v>
      </c>
      <c r="J173" s="62">
        <f t="shared" si="45"/>
        <v>838.26864</v>
      </c>
      <c r="K173" s="14">
        <f>'[1]BM 06'!M173</f>
        <v>68</v>
      </c>
      <c r="L173" s="14">
        <f>'[1]Memória 07'!E166</f>
        <v>0</v>
      </c>
      <c r="M173" s="14">
        <f t="shared" si="35"/>
        <v>68</v>
      </c>
      <c r="N173" s="14">
        <f t="shared" si="37"/>
        <v>838.27</v>
      </c>
      <c r="O173" s="14">
        <f t="shared" si="38"/>
        <v>0</v>
      </c>
      <c r="P173" s="23">
        <f t="shared" si="39"/>
        <v>838.27</v>
      </c>
      <c r="Q173" s="14">
        <f t="shared" si="40"/>
        <v>-1.3599999999769352E-3</v>
      </c>
    </row>
    <row r="174" spans="1:17" ht="34.35" customHeight="1">
      <c r="A174" s="34" t="s">
        <v>372</v>
      </c>
      <c r="B174" s="25" t="s">
        <v>373</v>
      </c>
      <c r="C174" s="34" t="s">
        <v>129</v>
      </c>
      <c r="D174" s="35">
        <v>173.77</v>
      </c>
      <c r="E174" s="35">
        <v>7.85</v>
      </c>
      <c r="F174" s="19">
        <f t="shared" si="36"/>
        <v>9.9969749999999991</v>
      </c>
      <c r="G174" s="43">
        <v>91864</v>
      </c>
      <c r="H174" s="18" t="s">
        <v>85</v>
      </c>
      <c r="I174" s="61">
        <f t="shared" si="44"/>
        <v>1364.0944999999999</v>
      </c>
      <c r="J174" s="62">
        <f t="shared" si="45"/>
        <v>1737.1743457499999</v>
      </c>
      <c r="K174" s="14">
        <f>'[1]BM 06'!M174</f>
        <v>173.77</v>
      </c>
      <c r="L174" s="14">
        <f>'[1]Memória 07'!E167</f>
        <v>0</v>
      </c>
      <c r="M174" s="14">
        <f t="shared" si="35"/>
        <v>173.77</v>
      </c>
      <c r="N174" s="14">
        <f t="shared" si="37"/>
        <v>1737.17</v>
      </c>
      <c r="O174" s="14">
        <f t="shared" si="38"/>
        <v>0</v>
      </c>
      <c r="P174" s="23">
        <f t="shared" si="39"/>
        <v>1737.17</v>
      </c>
      <c r="Q174" s="14">
        <f t="shared" si="40"/>
        <v>4.3457499998567073E-3</v>
      </c>
    </row>
    <row r="175" spans="1:17" ht="25.5" customHeight="1">
      <c r="A175" s="17" t="s">
        <v>374</v>
      </c>
      <c r="B175" s="25" t="s">
        <v>375</v>
      </c>
      <c r="C175" s="17" t="s">
        <v>129</v>
      </c>
      <c r="D175" s="19">
        <v>34.729999999999997</v>
      </c>
      <c r="E175" s="19">
        <v>8.23</v>
      </c>
      <c r="F175" s="19">
        <f t="shared" si="36"/>
        <v>10.480905</v>
      </c>
      <c r="G175" s="42">
        <v>93008</v>
      </c>
      <c r="H175" s="25" t="s">
        <v>60</v>
      </c>
      <c r="I175" s="61">
        <f t="shared" si="44"/>
        <v>285.8279</v>
      </c>
      <c r="J175" s="62">
        <f t="shared" si="45"/>
        <v>364.00183064999999</v>
      </c>
      <c r="K175" s="14">
        <f>'[1]BM 06'!M175</f>
        <v>34.729999999999997</v>
      </c>
      <c r="L175" s="14">
        <f>'[1]Memória 07'!E168</f>
        <v>0</v>
      </c>
      <c r="M175" s="14">
        <f t="shared" si="35"/>
        <v>34.729999999999997</v>
      </c>
      <c r="N175" s="14">
        <f t="shared" si="37"/>
        <v>364</v>
      </c>
      <c r="O175" s="14">
        <f t="shared" si="38"/>
        <v>0</v>
      </c>
      <c r="P175" s="23">
        <f t="shared" si="39"/>
        <v>364</v>
      </c>
      <c r="Q175" s="14">
        <f t="shared" si="40"/>
        <v>1.8306499999880543E-3</v>
      </c>
    </row>
    <row r="176" spans="1:17" ht="25.5" customHeight="1">
      <c r="A176" s="17" t="s">
        <v>376</v>
      </c>
      <c r="B176" s="25" t="s">
        <v>377</v>
      </c>
      <c r="C176" s="17" t="s">
        <v>45</v>
      </c>
      <c r="D176" s="19">
        <v>10</v>
      </c>
      <c r="E176" s="19">
        <v>7.18</v>
      </c>
      <c r="F176" s="19">
        <f t="shared" si="36"/>
        <v>9.1437299999999997</v>
      </c>
      <c r="G176" s="42">
        <v>93013</v>
      </c>
      <c r="H176" s="25" t="s">
        <v>60</v>
      </c>
      <c r="I176" s="61">
        <f t="shared" si="44"/>
        <v>71.8</v>
      </c>
      <c r="J176" s="62">
        <f t="shared" si="45"/>
        <v>91.437299999999993</v>
      </c>
      <c r="K176" s="14">
        <f>'[1]BM 06'!M176</f>
        <v>10</v>
      </c>
      <c r="L176" s="14">
        <f>'[1]Memória 07'!E169</f>
        <v>0</v>
      </c>
      <c r="M176" s="14">
        <f t="shared" si="35"/>
        <v>10</v>
      </c>
      <c r="N176" s="14">
        <f t="shared" si="37"/>
        <v>91.44</v>
      </c>
      <c r="O176" s="14">
        <f t="shared" si="38"/>
        <v>0</v>
      </c>
      <c r="P176" s="23">
        <f t="shared" si="39"/>
        <v>91.44</v>
      </c>
      <c r="Q176" s="14">
        <f t="shared" si="40"/>
        <v>-2.7000000000043656E-3</v>
      </c>
    </row>
    <row r="177" spans="1:17" ht="34.35" customHeight="1">
      <c r="A177" s="34" t="s">
        <v>378</v>
      </c>
      <c r="B177" s="25" t="s">
        <v>379</v>
      </c>
      <c r="C177" s="34" t="s">
        <v>45</v>
      </c>
      <c r="D177" s="35">
        <v>20</v>
      </c>
      <c r="E177" s="35">
        <v>5.55</v>
      </c>
      <c r="F177" s="19">
        <f t="shared" si="36"/>
        <v>7.0679249999999998</v>
      </c>
      <c r="G177" s="43">
        <v>91877</v>
      </c>
      <c r="H177" s="18" t="s">
        <v>85</v>
      </c>
      <c r="I177" s="61">
        <f t="shared" si="44"/>
        <v>111</v>
      </c>
      <c r="J177" s="62">
        <f t="shared" si="45"/>
        <v>141.35849999999999</v>
      </c>
      <c r="K177" s="14">
        <f>'[1]BM 06'!M177</f>
        <v>20</v>
      </c>
      <c r="L177" s="14">
        <f>'[1]Memória 07'!E170</f>
        <v>0</v>
      </c>
      <c r="M177" s="14">
        <f t="shared" si="35"/>
        <v>20</v>
      </c>
      <c r="N177" s="14">
        <f t="shared" si="37"/>
        <v>141.36000000000001</v>
      </c>
      <c r="O177" s="14">
        <f t="shared" si="38"/>
        <v>0</v>
      </c>
      <c r="P177" s="23">
        <f t="shared" si="39"/>
        <v>141.36000000000001</v>
      </c>
      <c r="Q177" s="14">
        <f t="shared" si="40"/>
        <v>-1.5000000000213731E-3</v>
      </c>
    </row>
    <row r="178" spans="1:17" ht="34.35" customHeight="1">
      <c r="A178" s="34" t="s">
        <v>380</v>
      </c>
      <c r="B178" s="25" t="s">
        <v>381</v>
      </c>
      <c r="C178" s="34" t="s">
        <v>45</v>
      </c>
      <c r="D178" s="35">
        <v>94</v>
      </c>
      <c r="E178" s="35">
        <v>4.21</v>
      </c>
      <c r="F178" s="19">
        <f t="shared" si="36"/>
        <v>5.3614350000000002</v>
      </c>
      <c r="G178" s="43">
        <v>91876</v>
      </c>
      <c r="H178" s="18" t="s">
        <v>85</v>
      </c>
      <c r="I178" s="61">
        <f t="shared" si="44"/>
        <v>395.74</v>
      </c>
      <c r="J178" s="62">
        <f t="shared" si="45"/>
        <v>503.97489000000002</v>
      </c>
      <c r="K178" s="14">
        <f>'[1]BM 06'!M178</f>
        <v>94</v>
      </c>
      <c r="L178" s="14">
        <f>'[1]Memória 07'!E171</f>
        <v>0</v>
      </c>
      <c r="M178" s="14">
        <f t="shared" si="35"/>
        <v>94</v>
      </c>
      <c r="N178" s="14">
        <f t="shared" si="37"/>
        <v>503.97</v>
      </c>
      <c r="O178" s="14">
        <f t="shared" si="38"/>
        <v>0</v>
      </c>
      <c r="P178" s="23">
        <f t="shared" si="39"/>
        <v>503.97</v>
      </c>
      <c r="Q178" s="14">
        <f t="shared" si="40"/>
        <v>4.8899999999889587E-3</v>
      </c>
    </row>
    <row r="179" spans="1:17" ht="25.5" customHeight="1">
      <c r="A179" s="17" t="s">
        <v>382</v>
      </c>
      <c r="B179" s="25" t="s">
        <v>383</v>
      </c>
      <c r="C179" s="17" t="s">
        <v>45</v>
      </c>
      <c r="D179" s="19">
        <v>1</v>
      </c>
      <c r="E179" s="19">
        <v>421.46</v>
      </c>
      <c r="F179" s="19">
        <f t="shared" si="36"/>
        <v>536.72930999999994</v>
      </c>
      <c r="G179" s="42">
        <v>101883</v>
      </c>
      <c r="H179" s="25" t="s">
        <v>60</v>
      </c>
      <c r="I179" s="61">
        <f t="shared" si="44"/>
        <v>421.46</v>
      </c>
      <c r="J179" s="62">
        <f t="shared" si="45"/>
        <v>536.72930999999994</v>
      </c>
      <c r="K179" s="14">
        <f>'[1]BM 06'!M179</f>
        <v>0</v>
      </c>
      <c r="L179" s="14">
        <f>'[1]Memória 07'!E172</f>
        <v>1</v>
      </c>
      <c r="M179" s="14">
        <f t="shared" si="35"/>
        <v>1</v>
      </c>
      <c r="N179" s="14">
        <f t="shared" si="37"/>
        <v>0</v>
      </c>
      <c r="O179" s="14">
        <f t="shared" si="38"/>
        <v>536.73</v>
      </c>
      <c r="P179" s="23">
        <f t="shared" si="39"/>
        <v>536.73</v>
      </c>
      <c r="Q179" s="14">
        <f t="shared" si="40"/>
        <v>-6.9000000007690687E-4</v>
      </c>
    </row>
    <row r="180" spans="1:17" ht="25.5" customHeight="1">
      <c r="A180" s="17" t="s">
        <v>384</v>
      </c>
      <c r="B180" s="25" t="s">
        <v>385</v>
      </c>
      <c r="C180" s="17" t="s">
        <v>45</v>
      </c>
      <c r="D180" s="19">
        <v>1</v>
      </c>
      <c r="E180" s="19">
        <v>421.46</v>
      </c>
      <c r="F180" s="19">
        <f t="shared" si="36"/>
        <v>536.72930999999994</v>
      </c>
      <c r="G180" s="42">
        <v>101883</v>
      </c>
      <c r="H180" s="25" t="s">
        <v>60</v>
      </c>
      <c r="I180" s="61">
        <f t="shared" si="44"/>
        <v>421.46</v>
      </c>
      <c r="J180" s="62">
        <f t="shared" si="45"/>
        <v>536.72930999999994</v>
      </c>
      <c r="K180" s="14">
        <f>'[1]BM 06'!M180</f>
        <v>0</v>
      </c>
      <c r="L180" s="14">
        <f>'[1]Memória 07'!E173</f>
        <v>1</v>
      </c>
      <c r="M180" s="14">
        <f t="shared" si="35"/>
        <v>1</v>
      </c>
      <c r="N180" s="14">
        <f t="shared" si="37"/>
        <v>0</v>
      </c>
      <c r="O180" s="14">
        <f t="shared" si="38"/>
        <v>536.73</v>
      </c>
      <c r="P180" s="23">
        <f t="shared" si="39"/>
        <v>536.73</v>
      </c>
      <c r="Q180" s="14">
        <f t="shared" si="40"/>
        <v>-6.9000000007690687E-4</v>
      </c>
    </row>
    <row r="181" spans="1:17" ht="25.5" customHeight="1">
      <c r="A181" s="17" t="s">
        <v>386</v>
      </c>
      <c r="B181" s="18" t="s">
        <v>387</v>
      </c>
      <c r="C181" s="17" t="s">
        <v>45</v>
      </c>
      <c r="D181" s="19">
        <v>70</v>
      </c>
      <c r="E181" s="19">
        <v>17.46</v>
      </c>
      <c r="F181" s="19">
        <f t="shared" si="36"/>
        <v>22.235310000000002</v>
      </c>
      <c r="G181" s="42">
        <v>91996</v>
      </c>
      <c r="H181" s="25" t="s">
        <v>60</v>
      </c>
      <c r="I181" s="61">
        <f t="shared" si="44"/>
        <v>1222.2</v>
      </c>
      <c r="J181" s="62">
        <f t="shared" si="45"/>
        <v>1556.4717000000001</v>
      </c>
      <c r="K181" s="14">
        <f>'[1]BM 06'!M181</f>
        <v>56</v>
      </c>
      <c r="L181" s="14">
        <f>'[1]Memória 07'!E174</f>
        <v>0</v>
      </c>
      <c r="M181" s="14">
        <f t="shared" si="35"/>
        <v>56</v>
      </c>
      <c r="N181" s="14">
        <f t="shared" si="37"/>
        <v>1245.18</v>
      </c>
      <c r="O181" s="14">
        <f t="shared" si="38"/>
        <v>0</v>
      </c>
      <c r="P181" s="23">
        <f t="shared" si="39"/>
        <v>1245.18</v>
      </c>
      <c r="Q181" s="14">
        <f t="shared" si="40"/>
        <v>311.29169999999999</v>
      </c>
    </row>
    <row r="182" spans="1:17" ht="34.35" customHeight="1">
      <c r="A182" s="34" t="s">
        <v>388</v>
      </c>
      <c r="B182" s="18" t="s">
        <v>389</v>
      </c>
      <c r="C182" s="34" t="s">
        <v>45</v>
      </c>
      <c r="D182" s="35">
        <v>7</v>
      </c>
      <c r="E182" s="35">
        <v>23.39</v>
      </c>
      <c r="F182" s="19">
        <f t="shared" si="36"/>
        <v>29.787165000000002</v>
      </c>
      <c r="G182" s="43">
        <v>91959</v>
      </c>
      <c r="H182" s="18" t="s">
        <v>85</v>
      </c>
      <c r="I182" s="61">
        <f t="shared" si="44"/>
        <v>163.73000000000002</v>
      </c>
      <c r="J182" s="62">
        <f t="shared" si="45"/>
        <v>208.510155</v>
      </c>
      <c r="K182" s="14">
        <f>'[1]BM 06'!M182</f>
        <v>7</v>
      </c>
      <c r="L182" s="14">
        <f>'[1]Memória 07'!E175</f>
        <v>0</v>
      </c>
      <c r="M182" s="14">
        <f t="shared" si="35"/>
        <v>7</v>
      </c>
      <c r="N182" s="14">
        <f t="shared" si="37"/>
        <v>208.51</v>
      </c>
      <c r="O182" s="14">
        <f t="shared" si="38"/>
        <v>0</v>
      </c>
      <c r="P182" s="23">
        <f t="shared" si="39"/>
        <v>208.51</v>
      </c>
      <c r="Q182" s="14">
        <f t="shared" si="40"/>
        <v>1.5500000000656655E-4</v>
      </c>
    </row>
    <row r="183" spans="1:17" ht="34.35" customHeight="1">
      <c r="A183" s="34" t="s">
        <v>390</v>
      </c>
      <c r="B183" s="18" t="s">
        <v>391</v>
      </c>
      <c r="C183" s="34" t="s">
        <v>45</v>
      </c>
      <c r="D183" s="35">
        <v>2</v>
      </c>
      <c r="E183" s="35">
        <v>42.26</v>
      </c>
      <c r="F183" s="19">
        <f t="shared" si="36"/>
        <v>53.818109999999997</v>
      </c>
      <c r="G183" s="43">
        <v>91969</v>
      </c>
      <c r="H183" s="18" t="s">
        <v>85</v>
      </c>
      <c r="I183" s="61">
        <f t="shared" si="44"/>
        <v>84.52</v>
      </c>
      <c r="J183" s="62">
        <f t="shared" si="45"/>
        <v>107.63621999999999</v>
      </c>
      <c r="K183" s="14">
        <f>'[1]BM 06'!M183</f>
        <v>2</v>
      </c>
      <c r="L183" s="14">
        <f>'[1]Memória 07'!E176</f>
        <v>0</v>
      </c>
      <c r="M183" s="14">
        <f t="shared" si="35"/>
        <v>2</v>
      </c>
      <c r="N183" s="14">
        <f t="shared" si="37"/>
        <v>107.64</v>
      </c>
      <c r="O183" s="14">
        <f t="shared" si="38"/>
        <v>0</v>
      </c>
      <c r="P183" s="23">
        <f t="shared" si="39"/>
        <v>107.64</v>
      </c>
      <c r="Q183" s="14">
        <f t="shared" si="40"/>
        <v>-3.7800000000061118E-3</v>
      </c>
    </row>
    <row r="184" spans="1:17" ht="35.25" customHeight="1">
      <c r="A184" s="57" t="s">
        <v>392</v>
      </c>
      <c r="B184" s="18" t="s">
        <v>393</v>
      </c>
      <c r="C184" s="34" t="s">
        <v>45</v>
      </c>
      <c r="D184" s="35">
        <v>17</v>
      </c>
      <c r="E184" s="35">
        <v>14.76</v>
      </c>
      <c r="F184" s="19">
        <f t="shared" si="36"/>
        <v>18.796860000000002</v>
      </c>
      <c r="G184" s="36">
        <v>91953</v>
      </c>
      <c r="H184" s="18" t="s">
        <v>85</v>
      </c>
      <c r="I184" s="61">
        <f t="shared" si="44"/>
        <v>250.92</v>
      </c>
      <c r="J184" s="62">
        <f t="shared" si="45"/>
        <v>319.54662000000002</v>
      </c>
      <c r="K184" s="14">
        <f>'[1]BM 06'!M184</f>
        <v>17</v>
      </c>
      <c r="L184" s="14">
        <f>'[1]Memória 07'!E177</f>
        <v>0</v>
      </c>
      <c r="M184" s="14">
        <f t="shared" si="35"/>
        <v>17</v>
      </c>
      <c r="N184" s="14">
        <f t="shared" si="37"/>
        <v>319.55</v>
      </c>
      <c r="O184" s="14">
        <f t="shared" si="38"/>
        <v>0</v>
      </c>
      <c r="P184" s="23">
        <f t="shared" si="39"/>
        <v>319.55</v>
      </c>
      <c r="Q184" s="14">
        <f t="shared" si="40"/>
        <v>-3.3799999999928332E-3</v>
      </c>
    </row>
    <row r="185" spans="1:17" ht="25.5" customHeight="1">
      <c r="A185" s="58" t="s">
        <v>394</v>
      </c>
      <c r="B185" s="25" t="s">
        <v>395</v>
      </c>
      <c r="C185" s="17" t="s">
        <v>45</v>
      </c>
      <c r="D185" s="19">
        <v>38</v>
      </c>
      <c r="E185" s="19">
        <v>4.8</v>
      </c>
      <c r="F185" s="19">
        <f t="shared" si="36"/>
        <v>6.1128</v>
      </c>
      <c r="G185" s="33">
        <v>92866</v>
      </c>
      <c r="H185" s="25" t="s">
        <v>60</v>
      </c>
      <c r="I185" s="61">
        <f t="shared" si="44"/>
        <v>182.4</v>
      </c>
      <c r="J185" s="62">
        <f t="shared" si="45"/>
        <v>232.28640000000001</v>
      </c>
      <c r="K185" s="14">
        <f>'[1]BM 06'!M185</f>
        <v>38</v>
      </c>
      <c r="L185" s="14">
        <f>'[1]Memória 07'!E178</f>
        <v>0</v>
      </c>
      <c r="M185" s="14">
        <f t="shared" si="35"/>
        <v>38</v>
      </c>
      <c r="N185" s="14">
        <f t="shared" si="37"/>
        <v>232.29</v>
      </c>
      <c r="O185" s="14">
        <f t="shared" si="38"/>
        <v>0</v>
      </c>
      <c r="P185" s="23">
        <f t="shared" si="39"/>
        <v>232.29</v>
      </c>
      <c r="Q185" s="14">
        <f t="shared" si="40"/>
        <v>-3.5999999999773991E-3</v>
      </c>
    </row>
    <row r="186" spans="1:17" ht="25.5" customHeight="1">
      <c r="A186" s="58" t="s">
        <v>396</v>
      </c>
      <c r="B186" s="18" t="s">
        <v>397</v>
      </c>
      <c r="C186" s="17" t="s">
        <v>45</v>
      </c>
      <c r="D186" s="19">
        <v>17</v>
      </c>
      <c r="E186" s="19">
        <v>25.58</v>
      </c>
      <c r="F186" s="19">
        <f t="shared" si="36"/>
        <v>32.576129999999999</v>
      </c>
      <c r="G186" s="33">
        <v>97592</v>
      </c>
      <c r="H186" s="25" t="s">
        <v>60</v>
      </c>
      <c r="I186" s="61">
        <f t="shared" si="44"/>
        <v>434.85999999999996</v>
      </c>
      <c r="J186" s="62">
        <f t="shared" si="45"/>
        <v>553.79421000000002</v>
      </c>
      <c r="K186" s="14">
        <f>'[1]BM 06'!M186</f>
        <v>0</v>
      </c>
      <c r="L186" s="14">
        <f>'[1]Memória 07'!E179</f>
        <v>17</v>
      </c>
      <c r="M186" s="14">
        <f t="shared" si="35"/>
        <v>17</v>
      </c>
      <c r="N186" s="14">
        <f t="shared" si="37"/>
        <v>0</v>
      </c>
      <c r="O186" s="14">
        <f t="shared" si="38"/>
        <v>553.79</v>
      </c>
      <c r="P186" s="23">
        <f t="shared" si="39"/>
        <v>553.79</v>
      </c>
      <c r="Q186" s="14">
        <f t="shared" si="40"/>
        <v>4.2100000000573345E-3</v>
      </c>
    </row>
    <row r="187" spans="1:17" ht="25.5" customHeight="1">
      <c r="A187" s="58" t="s">
        <v>398</v>
      </c>
      <c r="B187" s="18" t="s">
        <v>399</v>
      </c>
      <c r="C187" s="17" t="s">
        <v>45</v>
      </c>
      <c r="D187" s="19">
        <v>21</v>
      </c>
      <c r="E187" s="19">
        <v>60.19</v>
      </c>
      <c r="F187" s="19">
        <f t="shared" si="36"/>
        <v>76.65196499999999</v>
      </c>
      <c r="G187" s="33">
        <v>12971</v>
      </c>
      <c r="H187" s="20" t="s">
        <v>36</v>
      </c>
      <c r="I187" s="61">
        <f t="shared" si="44"/>
        <v>1263.99</v>
      </c>
      <c r="J187" s="62">
        <f t="shared" si="45"/>
        <v>1609.6912649999997</v>
      </c>
      <c r="K187" s="14">
        <f>'[1]BM 06'!M187</f>
        <v>0</v>
      </c>
      <c r="L187" s="14">
        <f>'[1]Memória 07'!E180</f>
        <v>21</v>
      </c>
      <c r="M187" s="14">
        <f t="shared" si="35"/>
        <v>21</v>
      </c>
      <c r="N187" s="14">
        <f t="shared" si="37"/>
        <v>0</v>
      </c>
      <c r="O187" s="14">
        <f t="shared" si="38"/>
        <v>1609.69</v>
      </c>
      <c r="P187" s="23">
        <f t="shared" si="39"/>
        <v>1609.69</v>
      </c>
      <c r="Q187" s="14">
        <f t="shared" si="40"/>
        <v>1.264999999648353E-3</v>
      </c>
    </row>
    <row r="188" spans="1:17" ht="25.5" customHeight="1">
      <c r="A188" s="58" t="s">
        <v>400</v>
      </c>
      <c r="B188" s="25" t="s">
        <v>401</v>
      </c>
      <c r="C188" s="17" t="s">
        <v>45</v>
      </c>
      <c r="D188" s="19">
        <v>2</v>
      </c>
      <c r="E188" s="19">
        <v>44.98</v>
      </c>
      <c r="F188" s="19">
        <f t="shared" si="36"/>
        <v>57.282029999999999</v>
      </c>
      <c r="G188" s="33">
        <v>93672</v>
      </c>
      <c r="H188" s="25" t="s">
        <v>60</v>
      </c>
      <c r="I188" s="61">
        <f t="shared" si="44"/>
        <v>89.96</v>
      </c>
      <c r="J188" s="62">
        <f t="shared" si="45"/>
        <v>114.56406</v>
      </c>
      <c r="K188" s="14">
        <f>'[1]BM 06'!M188</f>
        <v>0</v>
      </c>
      <c r="L188" s="14">
        <f>'[1]Memória 07'!E181</f>
        <v>1</v>
      </c>
      <c r="M188" s="14">
        <f t="shared" si="35"/>
        <v>1</v>
      </c>
      <c r="N188" s="14">
        <f t="shared" si="37"/>
        <v>0</v>
      </c>
      <c r="O188" s="14">
        <f t="shared" si="38"/>
        <v>57.28</v>
      </c>
      <c r="P188" s="23">
        <f t="shared" si="39"/>
        <v>57.28</v>
      </c>
      <c r="Q188" s="14">
        <f t="shared" si="40"/>
        <v>57.284059999999997</v>
      </c>
    </row>
    <row r="189" spans="1:17" ht="25.5" customHeight="1">
      <c r="A189" s="58" t="s">
        <v>402</v>
      </c>
      <c r="B189" s="18" t="s">
        <v>403</v>
      </c>
      <c r="C189" s="17" t="s">
        <v>45</v>
      </c>
      <c r="D189" s="19">
        <v>4</v>
      </c>
      <c r="E189" s="19">
        <v>111.18</v>
      </c>
      <c r="F189" s="19">
        <f t="shared" si="36"/>
        <v>141.58773000000002</v>
      </c>
      <c r="G189" s="17" t="s">
        <v>404</v>
      </c>
      <c r="H189" s="20" t="s">
        <v>33</v>
      </c>
      <c r="I189" s="61">
        <f t="shared" si="44"/>
        <v>444.72</v>
      </c>
      <c r="J189" s="62">
        <f t="shared" si="45"/>
        <v>566.35092000000009</v>
      </c>
      <c r="K189" s="14">
        <f>'[1]BM 06'!M189</f>
        <v>0</v>
      </c>
      <c r="L189" s="14">
        <f>'[1]Memória 07'!E182</f>
        <v>1</v>
      </c>
      <c r="M189" s="14">
        <f t="shared" si="35"/>
        <v>1</v>
      </c>
      <c r="N189" s="14">
        <f t="shared" si="37"/>
        <v>0</v>
      </c>
      <c r="O189" s="14">
        <f t="shared" si="38"/>
        <v>141.59</v>
      </c>
      <c r="P189" s="23">
        <f t="shared" si="39"/>
        <v>141.59</v>
      </c>
      <c r="Q189" s="14">
        <f t="shared" si="40"/>
        <v>424.76092000000006</v>
      </c>
    </row>
    <row r="190" spans="1:17" ht="25.5" customHeight="1">
      <c r="A190" s="58" t="s">
        <v>405</v>
      </c>
      <c r="B190" s="25" t="s">
        <v>406</v>
      </c>
      <c r="C190" s="17" t="s">
        <v>45</v>
      </c>
      <c r="D190" s="19">
        <v>12</v>
      </c>
      <c r="E190" s="19">
        <v>6.88</v>
      </c>
      <c r="F190" s="19">
        <f t="shared" si="36"/>
        <v>8.7616800000000001</v>
      </c>
      <c r="G190" s="33">
        <v>93656</v>
      </c>
      <c r="H190" s="25" t="s">
        <v>60</v>
      </c>
      <c r="I190" s="61">
        <f t="shared" si="44"/>
        <v>82.56</v>
      </c>
      <c r="J190" s="62">
        <f t="shared" si="45"/>
        <v>105.14016000000001</v>
      </c>
      <c r="K190" s="14">
        <f>'[1]BM 06'!M190</f>
        <v>0</v>
      </c>
      <c r="L190" s="14">
        <f>'[1]Memória 07'!E183</f>
        <v>12</v>
      </c>
      <c r="M190" s="14">
        <f t="shared" si="35"/>
        <v>12</v>
      </c>
      <c r="N190" s="14">
        <f t="shared" si="37"/>
        <v>0</v>
      </c>
      <c r="O190" s="14">
        <f t="shared" si="38"/>
        <v>105.14</v>
      </c>
      <c r="P190" s="23">
        <f t="shared" si="39"/>
        <v>105.14</v>
      </c>
      <c r="Q190" s="14">
        <f t="shared" si="40"/>
        <v>1.6000000000815362E-4</v>
      </c>
    </row>
    <row r="191" spans="1:17" ht="25.5" customHeight="1">
      <c r="A191" s="58" t="s">
        <v>407</v>
      </c>
      <c r="B191" s="25" t="s">
        <v>408</v>
      </c>
      <c r="C191" s="17" t="s">
        <v>45</v>
      </c>
      <c r="D191" s="19">
        <v>2</v>
      </c>
      <c r="E191" s="19">
        <v>5.96</v>
      </c>
      <c r="F191" s="19">
        <f t="shared" si="36"/>
        <v>7.5900600000000003</v>
      </c>
      <c r="G191" s="33">
        <v>93653</v>
      </c>
      <c r="H191" s="25" t="s">
        <v>60</v>
      </c>
      <c r="I191" s="61">
        <f t="shared" si="44"/>
        <v>11.92</v>
      </c>
      <c r="J191" s="62">
        <f t="shared" si="45"/>
        <v>15.180120000000001</v>
      </c>
      <c r="K191" s="14">
        <f>'[1]BM 06'!M191</f>
        <v>0</v>
      </c>
      <c r="L191" s="14">
        <f>'[1]Memória 07'!E184</f>
        <v>2</v>
      </c>
      <c r="M191" s="14">
        <f t="shared" si="35"/>
        <v>2</v>
      </c>
      <c r="N191" s="14">
        <f t="shared" si="37"/>
        <v>0</v>
      </c>
      <c r="O191" s="14">
        <f t="shared" si="38"/>
        <v>15.18</v>
      </c>
      <c r="P191" s="23">
        <f t="shared" si="39"/>
        <v>15.18</v>
      </c>
      <c r="Q191" s="14">
        <f t="shared" si="40"/>
        <v>1.2000000000078614E-4</v>
      </c>
    </row>
    <row r="192" spans="1:17" ht="25.5" customHeight="1">
      <c r="A192" s="58" t="s">
        <v>409</v>
      </c>
      <c r="B192" s="25" t="s">
        <v>410</v>
      </c>
      <c r="C192" s="17" t="s">
        <v>45</v>
      </c>
      <c r="D192" s="19">
        <v>1</v>
      </c>
      <c r="E192" s="19">
        <v>49.47</v>
      </c>
      <c r="F192" s="19">
        <f t="shared" si="36"/>
        <v>63.000045</v>
      </c>
      <c r="G192" s="33">
        <v>93673</v>
      </c>
      <c r="H192" s="25" t="s">
        <v>60</v>
      </c>
      <c r="I192" s="61">
        <f t="shared" si="44"/>
        <v>49.47</v>
      </c>
      <c r="J192" s="62">
        <f t="shared" si="45"/>
        <v>63.000045</v>
      </c>
      <c r="K192" s="14">
        <f>'[1]BM 06'!M192</f>
        <v>0</v>
      </c>
      <c r="L192" s="14">
        <f>'[1]Memória 07'!E185</f>
        <v>0</v>
      </c>
      <c r="M192" s="14">
        <f t="shared" si="35"/>
        <v>0</v>
      </c>
      <c r="N192" s="14">
        <f t="shared" si="37"/>
        <v>0</v>
      </c>
      <c r="O192" s="14">
        <f t="shared" si="38"/>
        <v>0</v>
      </c>
      <c r="P192" s="23">
        <f t="shared" si="39"/>
        <v>0</v>
      </c>
      <c r="Q192" s="14">
        <f t="shared" si="40"/>
        <v>63.000045</v>
      </c>
    </row>
    <row r="193" spans="1:17" ht="25.5" customHeight="1">
      <c r="A193" s="58" t="s">
        <v>411</v>
      </c>
      <c r="B193" s="18" t="s">
        <v>412</v>
      </c>
      <c r="C193" s="17" t="s">
        <v>45</v>
      </c>
      <c r="D193" s="19">
        <v>4</v>
      </c>
      <c r="E193" s="19">
        <v>34.659999999999997</v>
      </c>
      <c r="F193" s="19">
        <f t="shared" si="36"/>
        <v>44.139509999999994</v>
      </c>
      <c r="G193" s="33">
        <v>39465</v>
      </c>
      <c r="H193" s="25" t="s">
        <v>60</v>
      </c>
      <c r="I193" s="61">
        <f t="shared" si="44"/>
        <v>138.63999999999999</v>
      </c>
      <c r="J193" s="62">
        <f t="shared" si="45"/>
        <v>176.55803999999998</v>
      </c>
      <c r="K193" s="14">
        <f>'[1]BM 06'!M193</f>
        <v>0</v>
      </c>
      <c r="L193" s="14">
        <f>'[1]Memória 07'!E186</f>
        <v>4</v>
      </c>
      <c r="M193" s="14">
        <f t="shared" si="35"/>
        <v>4</v>
      </c>
      <c r="N193" s="14">
        <f t="shared" si="37"/>
        <v>0</v>
      </c>
      <c r="O193" s="14">
        <f t="shared" si="38"/>
        <v>176.56</v>
      </c>
      <c r="P193" s="23">
        <f t="shared" si="39"/>
        <v>176.56</v>
      </c>
      <c r="Q193" s="14">
        <f t="shared" si="40"/>
        <v>-1.9600000000252749E-3</v>
      </c>
    </row>
    <row r="194" spans="1:17" ht="25.5" customHeight="1">
      <c r="A194" s="58" t="s">
        <v>413</v>
      </c>
      <c r="B194" s="25" t="s">
        <v>414</v>
      </c>
      <c r="C194" s="17" t="s">
        <v>129</v>
      </c>
      <c r="D194" s="19">
        <v>80</v>
      </c>
      <c r="E194" s="19">
        <v>17.670000000000002</v>
      </c>
      <c r="F194" s="19">
        <f t="shared" si="36"/>
        <v>22.502745000000001</v>
      </c>
      <c r="G194" s="24">
        <v>9006</v>
      </c>
      <c r="H194" s="20" t="s">
        <v>36</v>
      </c>
      <c r="I194" s="61">
        <f t="shared" si="44"/>
        <v>1413.6000000000001</v>
      </c>
      <c r="J194" s="62">
        <f t="shared" si="45"/>
        <v>1800.2196000000001</v>
      </c>
      <c r="K194" s="14">
        <f>'[1]BM 06'!M194</f>
        <v>0</v>
      </c>
      <c r="L194" s="14">
        <f>'[1]Memória 07'!E187</f>
        <v>80</v>
      </c>
      <c r="M194" s="14">
        <f t="shared" si="35"/>
        <v>80</v>
      </c>
      <c r="N194" s="14">
        <f t="shared" si="37"/>
        <v>0</v>
      </c>
      <c r="O194" s="14">
        <f t="shared" si="38"/>
        <v>1800.22</v>
      </c>
      <c r="P194" s="23">
        <f t="shared" si="39"/>
        <v>1800.22</v>
      </c>
      <c r="Q194" s="14">
        <f t="shared" si="40"/>
        <v>-3.9999999989959178E-4</v>
      </c>
    </row>
    <row r="195" spans="1:17" ht="25.5" customHeight="1">
      <c r="A195" s="58" t="s">
        <v>415</v>
      </c>
      <c r="B195" s="18" t="s">
        <v>416</v>
      </c>
      <c r="C195" s="17" t="s">
        <v>129</v>
      </c>
      <c r="D195" s="19">
        <v>20</v>
      </c>
      <c r="E195" s="19">
        <v>10.28</v>
      </c>
      <c r="F195" s="19">
        <f t="shared" si="36"/>
        <v>13.09158</v>
      </c>
      <c r="G195" s="17" t="s">
        <v>417</v>
      </c>
      <c r="H195" s="20" t="s">
        <v>33</v>
      </c>
      <c r="I195" s="61">
        <f t="shared" si="44"/>
        <v>205.6</v>
      </c>
      <c r="J195" s="62">
        <f t="shared" si="45"/>
        <v>261.83159999999998</v>
      </c>
      <c r="K195" s="14">
        <f>'[1]BM 06'!M195</f>
        <v>0</v>
      </c>
      <c r="L195" s="14">
        <f>'[1]Memória 07'!E188</f>
        <v>20</v>
      </c>
      <c r="M195" s="14">
        <f t="shared" si="35"/>
        <v>20</v>
      </c>
      <c r="N195" s="14">
        <f t="shared" si="37"/>
        <v>0</v>
      </c>
      <c r="O195" s="14">
        <f t="shared" si="38"/>
        <v>261.83</v>
      </c>
      <c r="P195" s="23">
        <f t="shared" si="39"/>
        <v>261.83</v>
      </c>
      <c r="Q195" s="14">
        <f t="shared" si="40"/>
        <v>1.5999999999962711E-3</v>
      </c>
    </row>
    <row r="196" spans="1:17" ht="25.5" customHeight="1">
      <c r="A196" s="58" t="s">
        <v>418</v>
      </c>
      <c r="B196" s="25" t="s">
        <v>419</v>
      </c>
      <c r="C196" s="17" t="s">
        <v>129</v>
      </c>
      <c r="D196" s="19">
        <v>48</v>
      </c>
      <c r="E196" s="19">
        <v>12</v>
      </c>
      <c r="F196" s="19">
        <f t="shared" si="36"/>
        <v>15.282</v>
      </c>
      <c r="G196" s="24">
        <v>9140</v>
      </c>
      <c r="H196" s="20" t="s">
        <v>36</v>
      </c>
      <c r="I196" s="61">
        <f t="shared" si="44"/>
        <v>576</v>
      </c>
      <c r="J196" s="62">
        <f t="shared" si="45"/>
        <v>733.53600000000006</v>
      </c>
      <c r="K196" s="14">
        <f>'[1]BM 06'!M196</f>
        <v>0</v>
      </c>
      <c r="L196" s="14">
        <f>'[1]Memória 07'!E189</f>
        <v>48</v>
      </c>
      <c r="M196" s="14">
        <f t="shared" si="35"/>
        <v>48</v>
      </c>
      <c r="N196" s="14">
        <f t="shared" si="37"/>
        <v>0</v>
      </c>
      <c r="O196" s="14">
        <f t="shared" si="38"/>
        <v>733.54</v>
      </c>
      <c r="P196" s="23">
        <f t="shared" si="39"/>
        <v>733.54</v>
      </c>
      <c r="Q196" s="14">
        <f t="shared" si="40"/>
        <v>-3.9999999999054126E-3</v>
      </c>
    </row>
    <row r="197" spans="1:17" ht="25.5" customHeight="1">
      <c r="A197" s="58" t="s">
        <v>420</v>
      </c>
      <c r="B197" s="18" t="s">
        <v>421</v>
      </c>
      <c r="C197" s="17" t="s">
        <v>129</v>
      </c>
      <c r="D197" s="19">
        <v>12</v>
      </c>
      <c r="E197" s="19">
        <v>7.64</v>
      </c>
      <c r="F197" s="19">
        <f t="shared" si="36"/>
        <v>9.7295400000000001</v>
      </c>
      <c r="G197" s="17" t="s">
        <v>422</v>
      </c>
      <c r="H197" s="20" t="s">
        <v>33</v>
      </c>
      <c r="I197" s="61">
        <f t="shared" si="44"/>
        <v>91.679999999999993</v>
      </c>
      <c r="J197" s="62">
        <f t="shared" si="45"/>
        <v>116.75448</v>
      </c>
      <c r="K197" s="14">
        <f>'[1]BM 06'!M197</f>
        <v>0</v>
      </c>
      <c r="L197" s="14">
        <f>'[1]Memória 07'!E190</f>
        <v>12</v>
      </c>
      <c r="M197" s="14">
        <f t="shared" si="35"/>
        <v>12</v>
      </c>
      <c r="N197" s="14">
        <f t="shared" si="37"/>
        <v>0</v>
      </c>
      <c r="O197" s="14">
        <f t="shared" si="38"/>
        <v>116.75</v>
      </c>
      <c r="P197" s="23">
        <f t="shared" si="39"/>
        <v>116.75</v>
      </c>
      <c r="Q197" s="14">
        <f t="shared" si="40"/>
        <v>4.4800000000009277E-3</v>
      </c>
    </row>
    <row r="198" spans="1:17" ht="34.35" customHeight="1">
      <c r="A198" s="57" t="s">
        <v>423</v>
      </c>
      <c r="B198" s="25" t="s">
        <v>424</v>
      </c>
      <c r="C198" s="34" t="s">
        <v>129</v>
      </c>
      <c r="D198" s="59">
        <v>1222.72</v>
      </c>
      <c r="E198" s="35">
        <v>4.93</v>
      </c>
      <c r="F198" s="19">
        <f t="shared" si="36"/>
        <v>6.2783549999999995</v>
      </c>
      <c r="G198" s="36">
        <v>91928</v>
      </c>
      <c r="H198" s="18" t="s">
        <v>85</v>
      </c>
      <c r="I198" s="61">
        <f t="shared" si="44"/>
        <v>6028.0095999999994</v>
      </c>
      <c r="J198" s="62">
        <f t="shared" si="45"/>
        <v>7676.6702255999999</v>
      </c>
      <c r="K198" s="14">
        <f>'[1]BM 06'!M198</f>
        <v>1222.72</v>
      </c>
      <c r="L198" s="14">
        <f>'[1]Memória 07'!E191</f>
        <v>0</v>
      </c>
      <c r="M198" s="14">
        <f t="shared" si="35"/>
        <v>1222.72</v>
      </c>
      <c r="N198" s="14">
        <f t="shared" si="37"/>
        <v>7676.67</v>
      </c>
      <c r="O198" s="14">
        <f t="shared" si="38"/>
        <v>0</v>
      </c>
      <c r="P198" s="23">
        <f t="shared" si="39"/>
        <v>7676.67</v>
      </c>
      <c r="Q198" s="14">
        <f t="shared" si="40"/>
        <v>2.2559999979421264E-4</v>
      </c>
    </row>
    <row r="199" spans="1:17" ht="34.35" customHeight="1">
      <c r="A199" s="57" t="s">
        <v>425</v>
      </c>
      <c r="B199" s="25" t="s">
        <v>426</v>
      </c>
      <c r="C199" s="34" t="s">
        <v>129</v>
      </c>
      <c r="D199" s="35">
        <v>541.80999999999995</v>
      </c>
      <c r="E199" s="35">
        <v>1.98</v>
      </c>
      <c r="F199" s="19">
        <f t="shared" si="36"/>
        <v>2.5215300000000003</v>
      </c>
      <c r="G199" s="36">
        <v>91924</v>
      </c>
      <c r="H199" s="18" t="s">
        <v>85</v>
      </c>
      <c r="I199" s="61">
        <f t="shared" si="44"/>
        <v>1072.7837999999999</v>
      </c>
      <c r="J199" s="62">
        <f t="shared" si="45"/>
        <v>1366.1901693</v>
      </c>
      <c r="K199" s="14">
        <f>'[1]BM 06'!M199</f>
        <v>541.80999999999995</v>
      </c>
      <c r="L199" s="14">
        <f>'[1]Memória 07'!E192</f>
        <v>0</v>
      </c>
      <c r="M199" s="14">
        <f t="shared" si="35"/>
        <v>541.80999999999995</v>
      </c>
      <c r="N199" s="14">
        <f t="shared" si="37"/>
        <v>1366.19</v>
      </c>
      <c r="O199" s="14">
        <f t="shared" si="38"/>
        <v>0</v>
      </c>
      <c r="P199" s="23">
        <f t="shared" si="39"/>
        <v>1366.19</v>
      </c>
      <c r="Q199" s="14">
        <f t="shared" si="40"/>
        <v>1.6929999992498779E-4</v>
      </c>
    </row>
    <row r="200" spans="1:17" ht="12.75" customHeight="1">
      <c r="A200" s="29"/>
      <c r="B200" s="44" t="s">
        <v>427</v>
      </c>
      <c r="C200" s="29"/>
      <c r="D200" s="29"/>
      <c r="E200" s="29"/>
      <c r="F200" s="19"/>
      <c r="G200" s="29"/>
      <c r="H200" s="29"/>
      <c r="I200" s="61"/>
      <c r="J200" s="62"/>
      <c r="K200" s="14">
        <f>'[1]BM 06'!M200</f>
        <v>0</v>
      </c>
      <c r="L200" s="14">
        <f>'[1]Memória 07'!E193</f>
        <v>0</v>
      </c>
      <c r="M200" s="14">
        <f t="shared" si="35"/>
        <v>0</v>
      </c>
      <c r="N200" s="14">
        <f t="shared" si="37"/>
        <v>0</v>
      </c>
      <c r="O200" s="14">
        <f t="shared" si="38"/>
        <v>0</v>
      </c>
      <c r="P200" s="23">
        <f t="shared" si="39"/>
        <v>0</v>
      </c>
      <c r="Q200" s="14">
        <f t="shared" si="40"/>
        <v>0</v>
      </c>
    </row>
    <row r="201" spans="1:17" ht="25.5" customHeight="1">
      <c r="A201" s="58" t="s">
        <v>428</v>
      </c>
      <c r="B201" s="18" t="s">
        <v>429</v>
      </c>
      <c r="C201" s="17" t="s">
        <v>45</v>
      </c>
      <c r="D201" s="19">
        <v>1</v>
      </c>
      <c r="E201" s="19">
        <v>622.1</v>
      </c>
      <c r="F201" s="19">
        <f t="shared" si="36"/>
        <v>792.24435000000005</v>
      </c>
      <c r="G201" s="24">
        <v>330</v>
      </c>
      <c r="H201" s="20" t="s">
        <v>36</v>
      </c>
      <c r="I201" s="61">
        <f t="shared" si="44"/>
        <v>622.1</v>
      </c>
      <c r="J201" s="62">
        <f t="shared" si="45"/>
        <v>792.24435000000005</v>
      </c>
      <c r="K201" s="14">
        <f>'[1]BM 06'!M201</f>
        <v>0</v>
      </c>
      <c r="L201" s="14">
        <f>'[1]Memória 07'!E194</f>
        <v>1</v>
      </c>
      <c r="M201" s="14">
        <f t="shared" si="35"/>
        <v>1</v>
      </c>
      <c r="N201" s="14">
        <f t="shared" si="37"/>
        <v>0</v>
      </c>
      <c r="O201" s="14">
        <f t="shared" si="38"/>
        <v>792.24</v>
      </c>
      <c r="P201" s="23">
        <f t="shared" si="39"/>
        <v>792.24</v>
      </c>
      <c r="Q201" s="14">
        <f t="shared" si="40"/>
        <v>4.350000000044929E-3</v>
      </c>
    </row>
    <row r="202" spans="1:17" ht="25.5" customHeight="1">
      <c r="A202" s="58" t="s">
        <v>430</v>
      </c>
      <c r="B202" s="18" t="s">
        <v>431</v>
      </c>
      <c r="C202" s="17" t="s">
        <v>45</v>
      </c>
      <c r="D202" s="19">
        <v>1</v>
      </c>
      <c r="E202" s="19">
        <v>9.34</v>
      </c>
      <c r="F202" s="19">
        <f t="shared" si="36"/>
        <v>11.894489999999999</v>
      </c>
      <c r="G202" s="33">
        <v>421</v>
      </c>
      <c r="H202" s="25" t="s">
        <v>60</v>
      </c>
      <c r="I202" s="61">
        <f t="shared" si="44"/>
        <v>9.34</v>
      </c>
      <c r="J202" s="62">
        <f t="shared" si="45"/>
        <v>11.894489999999999</v>
      </c>
      <c r="K202" s="14">
        <f>'[1]BM 06'!M202</f>
        <v>0</v>
      </c>
      <c r="L202" s="14">
        <f>'[1]Memória 07'!E195</f>
        <v>1</v>
      </c>
      <c r="M202" s="14">
        <f t="shared" si="35"/>
        <v>1</v>
      </c>
      <c r="N202" s="14">
        <f t="shared" si="37"/>
        <v>0</v>
      </c>
      <c r="O202" s="14">
        <f t="shared" si="38"/>
        <v>11.89</v>
      </c>
      <c r="P202" s="23">
        <f t="shared" si="39"/>
        <v>11.89</v>
      </c>
      <c r="Q202" s="14">
        <f t="shared" si="40"/>
        <v>4.4899999999987728E-3</v>
      </c>
    </row>
    <row r="203" spans="1:17" ht="25.5" customHeight="1">
      <c r="A203" s="58" t="s">
        <v>432</v>
      </c>
      <c r="B203" s="18" t="s">
        <v>433</v>
      </c>
      <c r="C203" s="17" t="s">
        <v>45</v>
      </c>
      <c r="D203" s="19">
        <v>1</v>
      </c>
      <c r="E203" s="19">
        <v>7.07</v>
      </c>
      <c r="F203" s="19">
        <f t="shared" si="36"/>
        <v>9.0036450000000006</v>
      </c>
      <c r="G203" s="33">
        <v>91893</v>
      </c>
      <c r="H203" s="25" t="s">
        <v>60</v>
      </c>
      <c r="I203" s="61">
        <f t="shared" si="44"/>
        <v>7.07</v>
      </c>
      <c r="J203" s="62">
        <f t="shared" si="45"/>
        <v>9.0036450000000006</v>
      </c>
      <c r="K203" s="14">
        <f>'[1]BM 06'!M203</f>
        <v>0</v>
      </c>
      <c r="L203" s="14">
        <f>'[1]Memória 07'!E196</f>
        <v>1</v>
      </c>
      <c r="M203" s="14">
        <f t="shared" si="35"/>
        <v>1</v>
      </c>
      <c r="N203" s="14">
        <f t="shared" si="37"/>
        <v>0</v>
      </c>
      <c r="O203" s="14">
        <f t="shared" si="38"/>
        <v>9</v>
      </c>
      <c r="P203" s="23">
        <f t="shared" si="39"/>
        <v>9</v>
      </c>
      <c r="Q203" s="14">
        <f t="shared" si="40"/>
        <v>3.6450000000005645E-3</v>
      </c>
    </row>
    <row r="204" spans="1:17" ht="25.5" customHeight="1">
      <c r="A204" s="58" t="s">
        <v>434</v>
      </c>
      <c r="B204" s="18" t="s">
        <v>435</v>
      </c>
      <c r="C204" s="17" t="s">
        <v>45</v>
      </c>
      <c r="D204" s="19">
        <v>2</v>
      </c>
      <c r="E204" s="19">
        <v>7.95</v>
      </c>
      <c r="F204" s="19">
        <f t="shared" si="36"/>
        <v>10.124325000000001</v>
      </c>
      <c r="G204" s="42">
        <v>91895</v>
      </c>
      <c r="H204" s="25" t="s">
        <v>60</v>
      </c>
      <c r="I204" s="61">
        <f t="shared" si="44"/>
        <v>15.9</v>
      </c>
      <c r="J204" s="62">
        <f t="shared" si="45"/>
        <v>20.248650000000001</v>
      </c>
      <c r="K204" s="14">
        <f>'[1]BM 06'!M204</f>
        <v>0</v>
      </c>
      <c r="L204" s="14">
        <f>'[1]Memória 07'!E197</f>
        <v>2</v>
      </c>
      <c r="M204" s="14">
        <f t="shared" ref="M204:M267" si="46">K204+L204</f>
        <v>2</v>
      </c>
      <c r="N204" s="14">
        <f t="shared" si="37"/>
        <v>0</v>
      </c>
      <c r="O204" s="14">
        <f t="shared" si="38"/>
        <v>20.25</v>
      </c>
      <c r="P204" s="23">
        <f t="shared" si="39"/>
        <v>20.25</v>
      </c>
      <c r="Q204" s="14">
        <f t="shared" si="40"/>
        <v>-1.3499999999986301E-3</v>
      </c>
    </row>
    <row r="205" spans="1:17" ht="25.5" customHeight="1">
      <c r="A205" s="58" t="s">
        <v>436</v>
      </c>
      <c r="B205" s="18" t="s">
        <v>437</v>
      </c>
      <c r="C205" s="17" t="s">
        <v>45</v>
      </c>
      <c r="D205" s="19">
        <v>4</v>
      </c>
      <c r="E205" s="19">
        <v>4.21</v>
      </c>
      <c r="F205" s="19">
        <f t="shared" ref="F205:F266" si="47">E205+E205*27.35/100</f>
        <v>5.3614350000000002</v>
      </c>
      <c r="G205" s="42">
        <v>91876</v>
      </c>
      <c r="H205" s="25" t="s">
        <v>60</v>
      </c>
      <c r="I205" s="61">
        <f t="shared" si="44"/>
        <v>16.84</v>
      </c>
      <c r="J205" s="62">
        <f t="shared" si="45"/>
        <v>21.445740000000001</v>
      </c>
      <c r="K205" s="14">
        <f>'[1]BM 06'!M205</f>
        <v>0</v>
      </c>
      <c r="L205" s="14">
        <f>'[1]Memória 07'!E198</f>
        <v>4</v>
      </c>
      <c r="M205" s="14">
        <f t="shared" si="46"/>
        <v>4</v>
      </c>
      <c r="N205" s="14">
        <f t="shared" ref="N205:N267" si="48">ROUND(K205*F205,2)</f>
        <v>0</v>
      </c>
      <c r="O205" s="14">
        <f t="shared" ref="O205:O267" si="49">ROUND(L205*F205,2)</f>
        <v>21.45</v>
      </c>
      <c r="P205" s="23">
        <f t="shared" ref="P205:P267" si="50">ROUND(M205*F205,2)</f>
        <v>21.45</v>
      </c>
      <c r="Q205" s="14">
        <f t="shared" ref="Q205:Q267" si="51">J205-P205</f>
        <v>-4.2599999999985982E-3</v>
      </c>
    </row>
    <row r="206" spans="1:17" ht="25.5" customHeight="1">
      <c r="A206" s="58" t="s">
        <v>438</v>
      </c>
      <c r="B206" s="18" t="s">
        <v>439</v>
      </c>
      <c r="C206" s="17" t="s">
        <v>129</v>
      </c>
      <c r="D206" s="19">
        <v>11</v>
      </c>
      <c r="E206" s="19">
        <v>6.61</v>
      </c>
      <c r="F206" s="19">
        <f t="shared" si="47"/>
        <v>8.4178350000000002</v>
      </c>
      <c r="G206" s="42">
        <v>91868</v>
      </c>
      <c r="H206" s="25" t="s">
        <v>60</v>
      </c>
      <c r="I206" s="61">
        <f t="shared" si="44"/>
        <v>72.710000000000008</v>
      </c>
      <c r="J206" s="62">
        <f t="shared" si="45"/>
        <v>92.596185000000006</v>
      </c>
      <c r="K206" s="14">
        <f>'[1]BM 06'!M206</f>
        <v>0</v>
      </c>
      <c r="L206" s="14">
        <f>'[1]Memória 07'!E199</f>
        <v>11</v>
      </c>
      <c r="M206" s="14">
        <f t="shared" si="46"/>
        <v>11</v>
      </c>
      <c r="N206" s="14">
        <f t="shared" si="48"/>
        <v>0</v>
      </c>
      <c r="O206" s="14">
        <f t="shared" si="49"/>
        <v>92.6</v>
      </c>
      <c r="P206" s="23">
        <f t="shared" si="50"/>
        <v>92.6</v>
      </c>
      <c r="Q206" s="14">
        <f t="shared" si="51"/>
        <v>-3.8149999999887996E-3</v>
      </c>
    </row>
    <row r="207" spans="1:17" ht="25.5" customHeight="1">
      <c r="A207" s="58" t="s">
        <v>440</v>
      </c>
      <c r="B207" s="25" t="s">
        <v>441</v>
      </c>
      <c r="C207" s="17" t="s">
        <v>129</v>
      </c>
      <c r="D207" s="19">
        <v>2.2000000000000002</v>
      </c>
      <c r="E207" s="19">
        <v>3.9</v>
      </c>
      <c r="F207" s="19">
        <f t="shared" si="47"/>
        <v>4.9666499999999996</v>
      </c>
      <c r="G207" s="42">
        <v>91866</v>
      </c>
      <c r="H207" s="25" t="s">
        <v>60</v>
      </c>
      <c r="I207" s="61">
        <f t="shared" si="44"/>
        <v>8.58</v>
      </c>
      <c r="J207" s="62">
        <f t="shared" si="45"/>
        <v>10.926629999999999</v>
      </c>
      <c r="K207" s="14">
        <f>'[1]BM 06'!M207</f>
        <v>0</v>
      </c>
      <c r="L207" s="14">
        <f>'[1]Memória 07'!E200</f>
        <v>2.2000000000000002</v>
      </c>
      <c r="M207" s="14">
        <f t="shared" si="46"/>
        <v>2.2000000000000002</v>
      </c>
      <c r="N207" s="14">
        <f t="shared" si="48"/>
        <v>0</v>
      </c>
      <c r="O207" s="14">
        <f t="shared" si="49"/>
        <v>10.93</v>
      </c>
      <c r="P207" s="23">
        <f t="shared" si="50"/>
        <v>10.93</v>
      </c>
      <c r="Q207" s="14">
        <f t="shared" si="51"/>
        <v>-3.3700000000003172E-3</v>
      </c>
    </row>
    <row r="208" spans="1:17" ht="25.5" customHeight="1">
      <c r="A208" s="58" t="s">
        <v>442</v>
      </c>
      <c r="B208" s="18" t="s">
        <v>443</v>
      </c>
      <c r="C208" s="17" t="s">
        <v>45</v>
      </c>
      <c r="D208" s="19">
        <v>1</v>
      </c>
      <c r="E208" s="19">
        <v>4.32</v>
      </c>
      <c r="F208" s="19">
        <f t="shared" si="47"/>
        <v>5.5015200000000002</v>
      </c>
      <c r="G208" s="42">
        <v>91887</v>
      </c>
      <c r="H208" s="25" t="s">
        <v>60</v>
      </c>
      <c r="I208" s="61">
        <f t="shared" si="44"/>
        <v>4.32</v>
      </c>
      <c r="J208" s="62">
        <f t="shared" si="45"/>
        <v>5.5015200000000002</v>
      </c>
      <c r="K208" s="14">
        <f>'[1]BM 06'!M208</f>
        <v>0</v>
      </c>
      <c r="L208" s="14">
        <f>'[1]Memória 07'!E201</f>
        <v>1</v>
      </c>
      <c r="M208" s="14">
        <f t="shared" si="46"/>
        <v>1</v>
      </c>
      <c r="N208" s="14">
        <f t="shared" si="48"/>
        <v>0</v>
      </c>
      <c r="O208" s="14">
        <f t="shared" si="49"/>
        <v>5.5</v>
      </c>
      <c r="P208" s="23">
        <f t="shared" si="50"/>
        <v>5.5</v>
      </c>
      <c r="Q208" s="14">
        <f t="shared" si="51"/>
        <v>1.5200000000001879E-3</v>
      </c>
    </row>
    <row r="209" spans="1:17" ht="25.5" customHeight="1">
      <c r="A209" s="58" t="s">
        <v>444</v>
      </c>
      <c r="B209" s="18" t="s">
        <v>445</v>
      </c>
      <c r="C209" s="17" t="s">
        <v>129</v>
      </c>
      <c r="D209" s="19">
        <v>10</v>
      </c>
      <c r="E209" s="19">
        <v>3.19</v>
      </c>
      <c r="F209" s="19">
        <f t="shared" si="47"/>
        <v>4.0624649999999995</v>
      </c>
      <c r="G209" s="50">
        <v>3155</v>
      </c>
      <c r="H209" s="20" t="s">
        <v>36</v>
      </c>
      <c r="I209" s="61">
        <f t="shared" si="44"/>
        <v>31.9</v>
      </c>
      <c r="J209" s="62">
        <f t="shared" si="45"/>
        <v>40.624649999999995</v>
      </c>
      <c r="K209" s="14">
        <f>'[1]BM 06'!M209</f>
        <v>0</v>
      </c>
      <c r="L209" s="14">
        <f>'[1]Memória 07'!E202</f>
        <v>10</v>
      </c>
      <c r="M209" s="14">
        <f t="shared" si="46"/>
        <v>10</v>
      </c>
      <c r="N209" s="14">
        <f t="shared" si="48"/>
        <v>0</v>
      </c>
      <c r="O209" s="14">
        <f t="shared" si="49"/>
        <v>40.619999999999997</v>
      </c>
      <c r="P209" s="23">
        <f t="shared" si="50"/>
        <v>40.619999999999997</v>
      </c>
      <c r="Q209" s="14">
        <f t="shared" si="51"/>
        <v>4.6499999999980446E-3</v>
      </c>
    </row>
    <row r="210" spans="1:17" ht="25.5" customHeight="1">
      <c r="A210" s="58" t="s">
        <v>446</v>
      </c>
      <c r="B210" s="18" t="s">
        <v>447</v>
      </c>
      <c r="C210" s="17" t="s">
        <v>45</v>
      </c>
      <c r="D210" s="19">
        <v>1</v>
      </c>
      <c r="E210" s="19">
        <v>124.62</v>
      </c>
      <c r="F210" s="19">
        <f t="shared" si="47"/>
        <v>158.70357000000001</v>
      </c>
      <c r="G210" s="42">
        <v>39809</v>
      </c>
      <c r="H210" s="25" t="s">
        <v>60</v>
      </c>
      <c r="I210" s="61">
        <f t="shared" si="44"/>
        <v>124.62</v>
      </c>
      <c r="J210" s="62">
        <f t="shared" si="45"/>
        <v>158.70357000000001</v>
      </c>
      <c r="K210" s="14">
        <f>'[1]BM 06'!M210</f>
        <v>0</v>
      </c>
      <c r="L210" s="14">
        <f>'[1]Memória 07'!E203</f>
        <v>1</v>
      </c>
      <c r="M210" s="14">
        <f t="shared" si="46"/>
        <v>1</v>
      </c>
      <c r="N210" s="14">
        <f t="shared" si="48"/>
        <v>0</v>
      </c>
      <c r="O210" s="14">
        <f t="shared" si="49"/>
        <v>158.69999999999999</v>
      </c>
      <c r="P210" s="23">
        <f t="shared" si="50"/>
        <v>158.69999999999999</v>
      </c>
      <c r="Q210" s="14">
        <f t="shared" si="51"/>
        <v>3.5700000000247201E-3</v>
      </c>
    </row>
    <row r="211" spans="1:17" ht="25.5" customHeight="1">
      <c r="A211" s="58" t="s">
        <v>448</v>
      </c>
      <c r="B211" s="18" t="s">
        <v>449</v>
      </c>
      <c r="C211" s="17" t="s">
        <v>45</v>
      </c>
      <c r="D211" s="19">
        <v>1</v>
      </c>
      <c r="E211" s="19">
        <v>74.66</v>
      </c>
      <c r="F211" s="19">
        <f t="shared" si="47"/>
        <v>95.079509999999999</v>
      </c>
      <c r="G211" s="50">
        <v>8001</v>
      </c>
      <c r="H211" s="20" t="s">
        <v>36</v>
      </c>
      <c r="I211" s="61">
        <f t="shared" si="44"/>
        <v>74.66</v>
      </c>
      <c r="J211" s="62">
        <f t="shared" si="45"/>
        <v>95.079509999999999</v>
      </c>
      <c r="K211" s="14">
        <f>'[1]BM 06'!M211</f>
        <v>0</v>
      </c>
      <c r="L211" s="14">
        <f>'[1]Memória 07'!E204</f>
        <v>1</v>
      </c>
      <c r="M211" s="14">
        <f t="shared" si="46"/>
        <v>1</v>
      </c>
      <c r="N211" s="14">
        <f t="shared" si="48"/>
        <v>0</v>
      </c>
      <c r="O211" s="14">
        <f t="shared" si="49"/>
        <v>95.08</v>
      </c>
      <c r="P211" s="23">
        <f t="shared" si="50"/>
        <v>95.08</v>
      </c>
      <c r="Q211" s="14">
        <f t="shared" si="51"/>
        <v>-4.8999999999921329E-4</v>
      </c>
    </row>
    <row r="212" spans="1:17" ht="25.5" customHeight="1">
      <c r="A212" s="58" t="s">
        <v>450</v>
      </c>
      <c r="B212" s="18" t="s">
        <v>451</v>
      </c>
      <c r="C212" s="17" t="s">
        <v>129</v>
      </c>
      <c r="D212" s="19">
        <v>28</v>
      </c>
      <c r="E212" s="19">
        <v>8.34</v>
      </c>
      <c r="F212" s="19">
        <f t="shared" si="47"/>
        <v>10.620989999999999</v>
      </c>
      <c r="G212" s="33">
        <v>985</v>
      </c>
      <c r="H212" s="25" t="s">
        <v>60</v>
      </c>
      <c r="I212" s="61">
        <f t="shared" si="44"/>
        <v>233.51999999999998</v>
      </c>
      <c r="J212" s="62">
        <f t="shared" si="45"/>
        <v>297.38771999999994</v>
      </c>
      <c r="K212" s="14">
        <f>'[1]BM 06'!M212</f>
        <v>0</v>
      </c>
      <c r="L212" s="14">
        <f>'[1]Memória 07'!E205</f>
        <v>28</v>
      </c>
      <c r="M212" s="14">
        <f t="shared" si="46"/>
        <v>28</v>
      </c>
      <c r="N212" s="14">
        <f t="shared" si="48"/>
        <v>0</v>
      </c>
      <c r="O212" s="14">
        <f t="shared" si="49"/>
        <v>297.39</v>
      </c>
      <c r="P212" s="23">
        <f t="shared" si="50"/>
        <v>297.39</v>
      </c>
      <c r="Q212" s="14">
        <f t="shared" si="51"/>
        <v>-2.2800000000415821E-3</v>
      </c>
    </row>
    <row r="213" spans="1:17" ht="25.5" customHeight="1">
      <c r="A213" s="58" t="s">
        <v>452</v>
      </c>
      <c r="B213" s="18" t="s">
        <v>453</v>
      </c>
      <c r="C213" s="17" t="s">
        <v>129</v>
      </c>
      <c r="D213" s="19">
        <v>9</v>
      </c>
      <c r="E213" s="19">
        <v>8.6999999999999993</v>
      </c>
      <c r="F213" s="19">
        <f t="shared" si="47"/>
        <v>11.07945</v>
      </c>
      <c r="G213" s="49" t="s">
        <v>454</v>
      </c>
      <c r="H213" s="20" t="s">
        <v>33</v>
      </c>
      <c r="I213" s="61">
        <f t="shared" si="44"/>
        <v>78.3</v>
      </c>
      <c r="J213" s="62">
        <f t="shared" si="45"/>
        <v>99.715049999999991</v>
      </c>
      <c r="K213" s="14">
        <f>'[1]BM 06'!M213</f>
        <v>0</v>
      </c>
      <c r="L213" s="14">
        <f>'[1]Memória 07'!E206</f>
        <v>9</v>
      </c>
      <c r="M213" s="14">
        <f t="shared" si="46"/>
        <v>9</v>
      </c>
      <c r="N213" s="14">
        <f t="shared" si="48"/>
        <v>0</v>
      </c>
      <c r="O213" s="14">
        <f t="shared" si="49"/>
        <v>99.72</v>
      </c>
      <c r="P213" s="23">
        <f t="shared" si="50"/>
        <v>99.72</v>
      </c>
      <c r="Q213" s="14">
        <f t="shared" si="51"/>
        <v>-4.9500000000080036E-3</v>
      </c>
    </row>
    <row r="214" spans="1:17" ht="25.5" customHeight="1">
      <c r="A214" s="58" t="s">
        <v>455</v>
      </c>
      <c r="B214" s="25" t="s">
        <v>456</v>
      </c>
      <c r="C214" s="17" t="s">
        <v>45</v>
      </c>
      <c r="D214" s="19">
        <v>3</v>
      </c>
      <c r="E214" s="19">
        <v>14.47</v>
      </c>
      <c r="F214" s="19">
        <f t="shared" si="47"/>
        <v>18.427545000000002</v>
      </c>
      <c r="G214" s="42">
        <v>98111</v>
      </c>
      <c r="H214" s="25" t="s">
        <v>60</v>
      </c>
      <c r="I214" s="61">
        <f t="shared" si="44"/>
        <v>43.410000000000004</v>
      </c>
      <c r="J214" s="62">
        <f t="shared" si="45"/>
        <v>55.282635000000006</v>
      </c>
      <c r="K214" s="14">
        <f>'[1]BM 06'!M214</f>
        <v>0</v>
      </c>
      <c r="L214" s="14">
        <f>'[1]Memória 07'!E207</f>
        <v>3</v>
      </c>
      <c r="M214" s="14">
        <f t="shared" si="46"/>
        <v>3</v>
      </c>
      <c r="N214" s="14">
        <f t="shared" si="48"/>
        <v>0</v>
      </c>
      <c r="O214" s="14">
        <f t="shared" si="49"/>
        <v>55.28</v>
      </c>
      <c r="P214" s="23">
        <f t="shared" si="50"/>
        <v>55.28</v>
      </c>
      <c r="Q214" s="14">
        <f t="shared" si="51"/>
        <v>2.63500000000505E-3</v>
      </c>
    </row>
    <row r="215" spans="1:17" ht="25.5" customHeight="1">
      <c r="A215" s="58" t="s">
        <v>457</v>
      </c>
      <c r="B215" s="18" t="s">
        <v>458</v>
      </c>
      <c r="C215" s="17" t="s">
        <v>45</v>
      </c>
      <c r="D215" s="19">
        <v>3</v>
      </c>
      <c r="E215" s="19">
        <v>82.06</v>
      </c>
      <c r="F215" s="19">
        <f t="shared" si="47"/>
        <v>104.50341</v>
      </c>
      <c r="G215" s="49" t="s">
        <v>459</v>
      </c>
      <c r="H215" s="20" t="s">
        <v>33</v>
      </c>
      <c r="I215" s="61">
        <f t="shared" si="44"/>
        <v>246.18</v>
      </c>
      <c r="J215" s="62">
        <f t="shared" si="45"/>
        <v>313.51022999999998</v>
      </c>
      <c r="K215" s="14">
        <f>'[1]BM 06'!M215</f>
        <v>0</v>
      </c>
      <c r="L215" s="14">
        <f>'[1]Memória 07'!E208</f>
        <v>3</v>
      </c>
      <c r="M215" s="14">
        <f t="shared" si="46"/>
        <v>3</v>
      </c>
      <c r="N215" s="14">
        <f t="shared" si="48"/>
        <v>0</v>
      </c>
      <c r="O215" s="14">
        <f t="shared" si="49"/>
        <v>313.51</v>
      </c>
      <c r="P215" s="23">
        <f t="shared" si="50"/>
        <v>313.51</v>
      </c>
      <c r="Q215" s="14">
        <f t="shared" si="51"/>
        <v>2.2999999998774001E-4</v>
      </c>
    </row>
    <row r="216" spans="1:17" ht="34.35" customHeight="1">
      <c r="A216" s="57" t="s">
        <v>460</v>
      </c>
      <c r="B216" s="25" t="s">
        <v>461</v>
      </c>
      <c r="C216" s="34" t="s">
        <v>45</v>
      </c>
      <c r="D216" s="35">
        <v>1</v>
      </c>
      <c r="E216" s="35">
        <v>165.69</v>
      </c>
      <c r="F216" s="19">
        <f t="shared" si="47"/>
        <v>211.006215</v>
      </c>
      <c r="G216" s="43">
        <v>97887</v>
      </c>
      <c r="H216" s="18" t="s">
        <v>85</v>
      </c>
      <c r="I216" s="61">
        <f t="shared" si="44"/>
        <v>165.69</v>
      </c>
      <c r="J216" s="62">
        <f t="shared" si="45"/>
        <v>211.006215</v>
      </c>
      <c r="K216" s="14">
        <f>'[1]BM 06'!M216</f>
        <v>0</v>
      </c>
      <c r="L216" s="14">
        <f>'[1]Memória 07'!E209</f>
        <v>1</v>
      </c>
      <c r="M216" s="14">
        <f t="shared" si="46"/>
        <v>1</v>
      </c>
      <c r="N216" s="14">
        <f t="shared" si="48"/>
        <v>0</v>
      </c>
      <c r="O216" s="14">
        <f t="shared" si="49"/>
        <v>211.01</v>
      </c>
      <c r="P216" s="23">
        <f t="shared" si="50"/>
        <v>211.01</v>
      </c>
      <c r="Q216" s="14">
        <f t="shared" si="51"/>
        <v>-3.784999999993488E-3</v>
      </c>
    </row>
    <row r="217" spans="1:17" ht="25.5" customHeight="1">
      <c r="A217" s="58" t="s">
        <v>462</v>
      </c>
      <c r="B217" s="18" t="s">
        <v>463</v>
      </c>
      <c r="C217" s="17" t="s">
        <v>45</v>
      </c>
      <c r="D217" s="19">
        <v>3</v>
      </c>
      <c r="E217" s="19">
        <v>16.2</v>
      </c>
      <c r="F217" s="19">
        <f t="shared" si="47"/>
        <v>20.630699999999997</v>
      </c>
      <c r="G217" s="42">
        <v>38056</v>
      </c>
      <c r="H217" s="25" t="s">
        <v>60</v>
      </c>
      <c r="I217" s="61">
        <f t="shared" si="44"/>
        <v>48.599999999999994</v>
      </c>
      <c r="J217" s="62">
        <f t="shared" si="45"/>
        <v>61.892099999999992</v>
      </c>
      <c r="K217" s="14">
        <f>'[1]BM 06'!M217</f>
        <v>0</v>
      </c>
      <c r="L217" s="14">
        <f>'[1]Memória 07'!E210</f>
        <v>3</v>
      </c>
      <c r="M217" s="14">
        <f t="shared" si="46"/>
        <v>3</v>
      </c>
      <c r="N217" s="14">
        <f t="shared" si="48"/>
        <v>0</v>
      </c>
      <c r="O217" s="14">
        <f t="shared" si="49"/>
        <v>61.89</v>
      </c>
      <c r="P217" s="23">
        <f t="shared" si="50"/>
        <v>61.89</v>
      </c>
      <c r="Q217" s="14">
        <f t="shared" si="51"/>
        <v>2.0999999999915531E-3</v>
      </c>
    </row>
    <row r="218" spans="1:17" ht="12.75" customHeight="1">
      <c r="A218" s="63" t="s">
        <v>464</v>
      </c>
      <c r="B218" s="139" t="s">
        <v>465</v>
      </c>
      <c r="C218" s="140"/>
      <c r="D218" s="140"/>
      <c r="E218" s="140"/>
      <c r="F218" s="140"/>
      <c r="G218" s="141"/>
      <c r="H218" s="37"/>
      <c r="I218" s="30">
        <f>SUM(I219:I236)</f>
        <v>40531.556300000004</v>
      </c>
      <c r="J218" s="31">
        <f>SUM(J219:J236)</f>
        <v>51616.936948050003</v>
      </c>
      <c r="K218" s="14">
        <f>'[1]BM 06'!M218</f>
        <v>0</v>
      </c>
      <c r="L218" s="14">
        <f>'[1]Memória 07'!E211</f>
        <v>0</v>
      </c>
      <c r="M218" s="31"/>
      <c r="N218" s="31">
        <f t="shared" ref="N218:Q218" si="52">SUM(N219:N236)</f>
        <v>21920.07</v>
      </c>
      <c r="O218" s="31">
        <f t="shared" si="52"/>
        <v>23077.7</v>
      </c>
      <c r="P218" s="31">
        <f t="shared" si="52"/>
        <v>44997.77</v>
      </c>
      <c r="Q218" s="31">
        <f t="shared" si="52"/>
        <v>6619.1669480499968</v>
      </c>
    </row>
    <row r="219" spans="1:17" ht="34.35" customHeight="1">
      <c r="A219" s="57" t="s">
        <v>466</v>
      </c>
      <c r="B219" s="18" t="s">
        <v>467</v>
      </c>
      <c r="C219" s="34" t="s">
        <v>31</v>
      </c>
      <c r="D219" s="35">
        <v>35.729999999999997</v>
      </c>
      <c r="E219" s="35">
        <v>325.48</v>
      </c>
      <c r="F219" s="19">
        <f t="shared" si="47"/>
        <v>414.49878000000001</v>
      </c>
      <c r="G219" s="48">
        <v>191</v>
      </c>
      <c r="H219" s="18" t="s">
        <v>90</v>
      </c>
      <c r="I219" s="38">
        <f>E219*D219</f>
        <v>11629.4004</v>
      </c>
      <c r="J219" s="39">
        <f>F219*D219</f>
        <v>14810.041409399999</v>
      </c>
      <c r="K219" s="14">
        <f>'[1]BM 06'!M219</f>
        <v>0</v>
      </c>
      <c r="L219" s="14">
        <f>'[1]Memória 07'!E212</f>
        <v>35.729999999999997</v>
      </c>
      <c r="M219" s="14">
        <f t="shared" si="46"/>
        <v>35.729999999999997</v>
      </c>
      <c r="N219" s="14">
        <f t="shared" si="48"/>
        <v>0</v>
      </c>
      <c r="O219" s="14">
        <f t="shared" si="49"/>
        <v>14810.04</v>
      </c>
      <c r="P219" s="23">
        <f t="shared" si="50"/>
        <v>14810.04</v>
      </c>
      <c r="Q219" s="14">
        <f t="shared" si="51"/>
        <v>1.4093999980104854E-3</v>
      </c>
    </row>
    <row r="220" spans="1:17" ht="25.5" customHeight="1">
      <c r="A220" s="58" t="s">
        <v>468</v>
      </c>
      <c r="B220" s="25" t="s">
        <v>469</v>
      </c>
      <c r="C220" s="17" t="s">
        <v>31</v>
      </c>
      <c r="D220" s="19">
        <v>454</v>
      </c>
      <c r="E220" s="19">
        <v>26.44</v>
      </c>
      <c r="F220" s="19">
        <f t="shared" si="47"/>
        <v>33.671340000000001</v>
      </c>
      <c r="G220" s="42">
        <v>96109</v>
      </c>
      <c r="H220" s="25" t="s">
        <v>60</v>
      </c>
      <c r="I220" s="38">
        <f t="shared" ref="I220:I236" si="53">E220*D220</f>
        <v>12003.76</v>
      </c>
      <c r="J220" s="39">
        <f t="shared" ref="J220:J236" si="54">F220*D220</f>
        <v>15286.78836</v>
      </c>
      <c r="K220" s="14">
        <f>'[1]BM 06'!M220</f>
        <v>454</v>
      </c>
      <c r="L220" s="14">
        <f>'[1]Memória 07'!E213</f>
        <v>0</v>
      </c>
      <c r="M220" s="14">
        <f t="shared" si="46"/>
        <v>454</v>
      </c>
      <c r="N220" s="14">
        <f t="shared" si="48"/>
        <v>15286.79</v>
      </c>
      <c r="O220" s="14">
        <f t="shared" si="49"/>
        <v>0</v>
      </c>
      <c r="P220" s="23">
        <f t="shared" si="50"/>
        <v>15286.79</v>
      </c>
      <c r="Q220" s="14">
        <f t="shared" si="51"/>
        <v>-1.6400000004068715E-3</v>
      </c>
    </row>
    <row r="221" spans="1:17" ht="25.5" customHeight="1">
      <c r="A221" s="58" t="s">
        <v>470</v>
      </c>
      <c r="B221" s="25" t="s">
        <v>471</v>
      </c>
      <c r="C221" s="17" t="s">
        <v>45</v>
      </c>
      <c r="D221" s="19">
        <v>3</v>
      </c>
      <c r="E221" s="19">
        <v>146.87</v>
      </c>
      <c r="F221" s="19">
        <f t="shared" si="47"/>
        <v>187.03894500000001</v>
      </c>
      <c r="G221" s="42">
        <v>101908</v>
      </c>
      <c r="H221" s="25" t="s">
        <v>60</v>
      </c>
      <c r="I221" s="38">
        <f t="shared" si="53"/>
        <v>440.61</v>
      </c>
      <c r="J221" s="39">
        <f t="shared" si="54"/>
        <v>561.11683500000004</v>
      </c>
      <c r="K221" s="14">
        <f>'[1]BM 06'!M221</f>
        <v>0</v>
      </c>
      <c r="L221" s="14">
        <f>'[1]Memória 07'!E214</f>
        <v>0</v>
      </c>
      <c r="M221" s="14">
        <f t="shared" si="46"/>
        <v>0</v>
      </c>
      <c r="N221" s="14">
        <f t="shared" si="48"/>
        <v>0</v>
      </c>
      <c r="O221" s="14">
        <f t="shared" si="49"/>
        <v>0</v>
      </c>
      <c r="P221" s="23">
        <f t="shared" si="50"/>
        <v>0</v>
      </c>
      <c r="Q221" s="14">
        <f t="shared" si="51"/>
        <v>561.11683500000004</v>
      </c>
    </row>
    <row r="222" spans="1:17" ht="34.35" customHeight="1">
      <c r="A222" s="57" t="s">
        <v>472</v>
      </c>
      <c r="B222" s="25" t="s">
        <v>473</v>
      </c>
      <c r="C222" s="34" t="s">
        <v>45</v>
      </c>
      <c r="D222" s="35">
        <v>2</v>
      </c>
      <c r="E222" s="35">
        <v>151.49</v>
      </c>
      <c r="F222" s="19">
        <f t="shared" si="47"/>
        <v>192.922515</v>
      </c>
      <c r="G222" s="43">
        <v>101905</v>
      </c>
      <c r="H222" s="18" t="s">
        <v>85</v>
      </c>
      <c r="I222" s="38">
        <f t="shared" si="53"/>
        <v>302.98</v>
      </c>
      <c r="J222" s="39">
        <f t="shared" si="54"/>
        <v>385.84503000000001</v>
      </c>
      <c r="K222" s="14">
        <f>'[1]BM 06'!M222</f>
        <v>0</v>
      </c>
      <c r="L222" s="14">
        <f>'[1]Memória 07'!E215</f>
        <v>0</v>
      </c>
      <c r="M222" s="14">
        <f t="shared" si="46"/>
        <v>0</v>
      </c>
      <c r="N222" s="14">
        <f t="shared" si="48"/>
        <v>0</v>
      </c>
      <c r="O222" s="14">
        <f t="shared" si="49"/>
        <v>0</v>
      </c>
      <c r="P222" s="23">
        <f t="shared" si="50"/>
        <v>0</v>
      </c>
      <c r="Q222" s="14">
        <f t="shared" si="51"/>
        <v>385.84503000000001</v>
      </c>
    </row>
    <row r="223" spans="1:17" ht="25.5" customHeight="1">
      <c r="A223" s="58" t="s">
        <v>474</v>
      </c>
      <c r="B223" s="18" t="s">
        <v>475</v>
      </c>
      <c r="C223" s="17" t="s">
        <v>45</v>
      </c>
      <c r="D223" s="19">
        <v>5</v>
      </c>
      <c r="E223" s="19">
        <v>30.98</v>
      </c>
      <c r="F223" s="19">
        <f t="shared" si="47"/>
        <v>39.453029999999998</v>
      </c>
      <c r="G223" s="49" t="s">
        <v>476</v>
      </c>
      <c r="H223" s="20" t="s">
        <v>33</v>
      </c>
      <c r="I223" s="38">
        <f t="shared" si="53"/>
        <v>154.9</v>
      </c>
      <c r="J223" s="39">
        <f t="shared" si="54"/>
        <v>197.26515000000001</v>
      </c>
      <c r="K223" s="14">
        <f>'[1]BM 06'!M223</f>
        <v>0</v>
      </c>
      <c r="L223" s="14">
        <f>'[1]Memória 07'!E216</f>
        <v>0</v>
      </c>
      <c r="M223" s="14">
        <f t="shared" si="46"/>
        <v>0</v>
      </c>
      <c r="N223" s="14">
        <f t="shared" si="48"/>
        <v>0</v>
      </c>
      <c r="O223" s="14">
        <f t="shared" si="49"/>
        <v>0</v>
      </c>
      <c r="P223" s="23">
        <f t="shared" si="50"/>
        <v>0</v>
      </c>
      <c r="Q223" s="14">
        <f t="shared" si="51"/>
        <v>197.26515000000001</v>
      </c>
    </row>
    <row r="224" spans="1:17" ht="46.7" customHeight="1">
      <c r="A224" s="34" t="s">
        <v>477</v>
      </c>
      <c r="B224" s="25" t="s">
        <v>478</v>
      </c>
      <c r="C224" s="34" t="s">
        <v>45</v>
      </c>
      <c r="D224" s="35">
        <v>4</v>
      </c>
      <c r="E224" s="35">
        <v>33.42</v>
      </c>
      <c r="F224" s="19">
        <f t="shared" si="47"/>
        <v>42.560370000000006</v>
      </c>
      <c r="G224" s="43">
        <v>11853</v>
      </c>
      <c r="H224" s="18" t="s">
        <v>90</v>
      </c>
      <c r="I224" s="38">
        <f t="shared" si="53"/>
        <v>133.68</v>
      </c>
      <c r="J224" s="39">
        <f t="shared" si="54"/>
        <v>170.24148000000002</v>
      </c>
      <c r="K224" s="14">
        <f>'[1]BM 06'!M224</f>
        <v>0</v>
      </c>
      <c r="L224" s="14">
        <f>'[1]Memória 07'!E217</f>
        <v>0</v>
      </c>
      <c r="M224" s="14">
        <f t="shared" si="46"/>
        <v>0</v>
      </c>
      <c r="N224" s="14">
        <f t="shared" si="48"/>
        <v>0</v>
      </c>
      <c r="O224" s="14">
        <f t="shared" si="49"/>
        <v>0</v>
      </c>
      <c r="P224" s="23">
        <f t="shared" si="50"/>
        <v>0</v>
      </c>
      <c r="Q224" s="14">
        <f t="shared" si="51"/>
        <v>170.24148000000002</v>
      </c>
    </row>
    <row r="225" spans="1:17" ht="45.75" customHeight="1">
      <c r="A225" s="17" t="s">
        <v>479</v>
      </c>
      <c r="B225" s="25" t="s">
        <v>480</v>
      </c>
      <c r="C225" s="17" t="s">
        <v>45</v>
      </c>
      <c r="D225" s="19">
        <v>10</v>
      </c>
      <c r="E225" s="19">
        <v>25.43</v>
      </c>
      <c r="F225" s="19">
        <f t="shared" si="47"/>
        <v>32.385104999999996</v>
      </c>
      <c r="G225" s="42">
        <v>11852</v>
      </c>
      <c r="H225" s="18" t="s">
        <v>90</v>
      </c>
      <c r="I225" s="38">
        <f t="shared" si="53"/>
        <v>254.3</v>
      </c>
      <c r="J225" s="39">
        <f t="shared" si="54"/>
        <v>323.85104999999999</v>
      </c>
      <c r="K225" s="14">
        <f>'[1]BM 06'!M225</f>
        <v>0</v>
      </c>
      <c r="L225" s="14">
        <f>'[1]Memória 07'!E218</f>
        <v>0</v>
      </c>
      <c r="M225" s="14">
        <f t="shared" si="46"/>
        <v>0</v>
      </c>
      <c r="N225" s="14">
        <f t="shared" si="48"/>
        <v>0</v>
      </c>
      <c r="O225" s="14">
        <f t="shared" si="49"/>
        <v>0</v>
      </c>
      <c r="P225" s="23">
        <f t="shared" si="50"/>
        <v>0</v>
      </c>
      <c r="Q225" s="14">
        <f t="shared" si="51"/>
        <v>323.85104999999999</v>
      </c>
    </row>
    <row r="226" spans="1:17" ht="25.5" customHeight="1">
      <c r="A226" s="17" t="s">
        <v>481</v>
      </c>
      <c r="B226" s="25" t="s">
        <v>482</v>
      </c>
      <c r="C226" s="17" t="s">
        <v>31</v>
      </c>
      <c r="D226" s="19">
        <v>15.89</v>
      </c>
      <c r="E226" s="19">
        <v>12.71</v>
      </c>
      <c r="F226" s="19">
        <f t="shared" si="47"/>
        <v>16.186185000000002</v>
      </c>
      <c r="G226" s="42">
        <v>72947</v>
      </c>
      <c r="H226" s="25" t="s">
        <v>60</v>
      </c>
      <c r="I226" s="38">
        <f t="shared" si="53"/>
        <v>201.96190000000001</v>
      </c>
      <c r="J226" s="39">
        <f t="shared" si="54"/>
        <v>257.19847965000002</v>
      </c>
      <c r="K226" s="14">
        <f>'[1]BM 06'!M226</f>
        <v>0</v>
      </c>
      <c r="L226" s="14">
        <f>'[1]Memória 07'!E219</f>
        <v>0</v>
      </c>
      <c r="M226" s="14">
        <f t="shared" si="46"/>
        <v>0</v>
      </c>
      <c r="N226" s="14">
        <f t="shared" si="48"/>
        <v>0</v>
      </c>
      <c r="O226" s="14">
        <f t="shared" si="49"/>
        <v>0</v>
      </c>
      <c r="P226" s="23">
        <f t="shared" si="50"/>
        <v>0</v>
      </c>
      <c r="Q226" s="14">
        <f t="shared" si="51"/>
        <v>257.19847965000002</v>
      </c>
    </row>
    <row r="227" spans="1:17" ht="25.5" customHeight="1">
      <c r="A227" s="17" t="s">
        <v>483</v>
      </c>
      <c r="B227" s="18" t="s">
        <v>484</v>
      </c>
      <c r="C227" s="17" t="s">
        <v>129</v>
      </c>
      <c r="D227" s="19">
        <v>20.399999999999999</v>
      </c>
      <c r="E227" s="19">
        <v>6.44</v>
      </c>
      <c r="F227" s="19">
        <f t="shared" si="47"/>
        <v>8.2013400000000001</v>
      </c>
      <c r="G227" s="50">
        <v>2228</v>
      </c>
      <c r="H227" s="20" t="s">
        <v>36</v>
      </c>
      <c r="I227" s="38">
        <f t="shared" si="53"/>
        <v>131.376</v>
      </c>
      <c r="J227" s="39">
        <f t="shared" si="54"/>
        <v>167.30733599999999</v>
      </c>
      <c r="K227" s="14">
        <f>'[1]BM 06'!M227</f>
        <v>0</v>
      </c>
      <c r="L227" s="14">
        <f>'[1]Memória 07'!E220</f>
        <v>0</v>
      </c>
      <c r="M227" s="14">
        <f t="shared" si="46"/>
        <v>0</v>
      </c>
      <c r="N227" s="14">
        <f t="shared" si="48"/>
        <v>0</v>
      </c>
      <c r="O227" s="14">
        <f t="shared" si="49"/>
        <v>0</v>
      </c>
      <c r="P227" s="23">
        <f t="shared" si="50"/>
        <v>0</v>
      </c>
      <c r="Q227" s="14">
        <f t="shared" si="51"/>
        <v>167.30733599999999</v>
      </c>
    </row>
    <row r="228" spans="1:17" ht="25.5" customHeight="1">
      <c r="A228" s="17" t="s">
        <v>485</v>
      </c>
      <c r="B228" s="25" t="s">
        <v>486</v>
      </c>
      <c r="C228" s="17" t="s">
        <v>31</v>
      </c>
      <c r="D228" s="19">
        <v>35</v>
      </c>
      <c r="E228" s="19">
        <v>148.82</v>
      </c>
      <c r="F228" s="19">
        <f t="shared" si="47"/>
        <v>189.52226999999999</v>
      </c>
      <c r="G228" s="49" t="s">
        <v>487</v>
      </c>
      <c r="H228" s="20" t="s">
        <v>33</v>
      </c>
      <c r="I228" s="38">
        <f t="shared" si="53"/>
        <v>5208.7</v>
      </c>
      <c r="J228" s="39">
        <f t="shared" si="54"/>
        <v>6633.27945</v>
      </c>
      <c r="K228" s="14">
        <f>'[1]BM 06'!M228</f>
        <v>35</v>
      </c>
      <c r="L228" s="14">
        <f>'[1]Memória 07'!E221</f>
        <v>0</v>
      </c>
      <c r="M228" s="14">
        <f t="shared" si="46"/>
        <v>35</v>
      </c>
      <c r="N228" s="14">
        <f t="shared" si="48"/>
        <v>6633.28</v>
      </c>
      <c r="O228" s="14">
        <f t="shared" si="49"/>
        <v>0</v>
      </c>
      <c r="P228" s="23">
        <f t="shared" si="50"/>
        <v>6633.28</v>
      </c>
      <c r="Q228" s="14">
        <f t="shared" si="51"/>
        <v>-5.4999999974825187E-4</v>
      </c>
    </row>
    <row r="229" spans="1:17" ht="25.5" customHeight="1">
      <c r="A229" s="17" t="s">
        <v>488</v>
      </c>
      <c r="B229" s="25" t="s">
        <v>489</v>
      </c>
      <c r="C229" s="17" t="s">
        <v>45</v>
      </c>
      <c r="D229" s="19">
        <v>1</v>
      </c>
      <c r="E229" s="19">
        <v>614.72</v>
      </c>
      <c r="F229" s="19">
        <f t="shared" si="47"/>
        <v>782.84591999999998</v>
      </c>
      <c r="G229" s="42">
        <v>100875</v>
      </c>
      <c r="H229" s="25" t="s">
        <v>60</v>
      </c>
      <c r="I229" s="38">
        <f t="shared" si="53"/>
        <v>614.72</v>
      </c>
      <c r="J229" s="39">
        <f t="shared" si="54"/>
        <v>782.84591999999998</v>
      </c>
      <c r="K229" s="14">
        <f>'[1]BM 06'!M229</f>
        <v>0</v>
      </c>
      <c r="L229" s="14">
        <f>'[1]Memória 07'!E222</f>
        <v>0</v>
      </c>
      <c r="M229" s="14">
        <f t="shared" si="46"/>
        <v>0</v>
      </c>
      <c r="N229" s="14">
        <f t="shared" si="48"/>
        <v>0</v>
      </c>
      <c r="O229" s="14">
        <f t="shared" si="49"/>
        <v>0</v>
      </c>
      <c r="P229" s="23">
        <f t="shared" si="50"/>
        <v>0</v>
      </c>
      <c r="Q229" s="14">
        <f t="shared" si="51"/>
        <v>782.84591999999998</v>
      </c>
    </row>
    <row r="230" spans="1:17" ht="25.5" customHeight="1">
      <c r="A230" s="17" t="s">
        <v>490</v>
      </c>
      <c r="B230" s="25" t="s">
        <v>491</v>
      </c>
      <c r="C230" s="17" t="s">
        <v>45</v>
      </c>
      <c r="D230" s="19">
        <v>4</v>
      </c>
      <c r="E230" s="19">
        <v>109.14</v>
      </c>
      <c r="F230" s="19">
        <f t="shared" si="47"/>
        <v>138.98979</v>
      </c>
      <c r="G230" s="42">
        <v>11867</v>
      </c>
      <c r="H230" s="20" t="s">
        <v>36</v>
      </c>
      <c r="I230" s="38">
        <f t="shared" si="53"/>
        <v>436.56</v>
      </c>
      <c r="J230" s="39">
        <f t="shared" si="54"/>
        <v>555.95916</v>
      </c>
      <c r="K230" s="14">
        <f>'[1]BM 06'!M230</f>
        <v>0</v>
      </c>
      <c r="L230" s="14">
        <f>'[1]Memória 07'!E223</f>
        <v>0</v>
      </c>
      <c r="M230" s="14">
        <f t="shared" si="46"/>
        <v>0</v>
      </c>
      <c r="N230" s="14">
        <f t="shared" si="48"/>
        <v>0</v>
      </c>
      <c r="O230" s="14">
        <f t="shared" si="49"/>
        <v>0</v>
      </c>
      <c r="P230" s="23">
        <f t="shared" si="50"/>
        <v>0</v>
      </c>
      <c r="Q230" s="14">
        <f t="shared" si="51"/>
        <v>555.95916</v>
      </c>
    </row>
    <row r="231" spans="1:17" ht="25.5" customHeight="1">
      <c r="A231" s="17" t="s">
        <v>492</v>
      </c>
      <c r="B231" s="18" t="s">
        <v>493</v>
      </c>
      <c r="C231" s="17" t="s">
        <v>129</v>
      </c>
      <c r="D231" s="19">
        <v>10</v>
      </c>
      <c r="E231" s="19">
        <v>70.5</v>
      </c>
      <c r="F231" s="19">
        <f t="shared" si="47"/>
        <v>89.781750000000002</v>
      </c>
      <c r="G231" s="50">
        <v>4264</v>
      </c>
      <c r="H231" s="20" t="s">
        <v>36</v>
      </c>
      <c r="I231" s="38">
        <f t="shared" si="53"/>
        <v>705</v>
      </c>
      <c r="J231" s="39">
        <f t="shared" si="54"/>
        <v>897.8175</v>
      </c>
      <c r="K231" s="14">
        <f>'[1]BM 06'!M231</f>
        <v>0</v>
      </c>
      <c r="L231" s="14">
        <f>'[1]Memória 07'!E224</f>
        <v>10</v>
      </c>
      <c r="M231" s="14">
        <f t="shared" si="46"/>
        <v>10</v>
      </c>
      <c r="N231" s="14">
        <f t="shared" si="48"/>
        <v>0</v>
      </c>
      <c r="O231" s="14">
        <f t="shared" si="49"/>
        <v>897.82</v>
      </c>
      <c r="P231" s="23">
        <f t="shared" si="50"/>
        <v>897.82</v>
      </c>
      <c r="Q231" s="14">
        <f t="shared" si="51"/>
        <v>-2.5000000000545697E-3</v>
      </c>
    </row>
    <row r="232" spans="1:17" ht="45.75" customHeight="1">
      <c r="A232" s="17" t="s">
        <v>494</v>
      </c>
      <c r="B232" s="25" t="s">
        <v>495</v>
      </c>
      <c r="C232" s="17" t="s">
        <v>129</v>
      </c>
      <c r="D232" s="19">
        <v>5.82</v>
      </c>
      <c r="E232" s="27">
        <v>910.4</v>
      </c>
      <c r="F232" s="19">
        <f t="shared" si="47"/>
        <v>1159.3943999999999</v>
      </c>
      <c r="G232" s="42">
        <v>12385</v>
      </c>
      <c r="H232" s="18" t="s">
        <v>90</v>
      </c>
      <c r="I232" s="38">
        <f t="shared" si="53"/>
        <v>5298.5280000000002</v>
      </c>
      <c r="J232" s="39">
        <f t="shared" si="54"/>
        <v>6747.6754080000001</v>
      </c>
      <c r="K232" s="14">
        <f>'[1]BM 06'!M232</f>
        <v>0</v>
      </c>
      <c r="L232" s="14">
        <f>'[1]Memória 07'!E225</f>
        <v>5.7799999999999994</v>
      </c>
      <c r="M232" s="14">
        <f t="shared" si="46"/>
        <v>5.7799999999999994</v>
      </c>
      <c r="N232" s="14">
        <f t="shared" si="48"/>
        <v>0</v>
      </c>
      <c r="O232" s="14">
        <f t="shared" si="49"/>
        <v>6701.3</v>
      </c>
      <c r="P232" s="23">
        <f t="shared" si="50"/>
        <v>6701.3</v>
      </c>
      <c r="Q232" s="14">
        <f t="shared" si="51"/>
        <v>46.375407999999879</v>
      </c>
    </row>
    <row r="233" spans="1:17" ht="34.35" customHeight="1">
      <c r="A233" s="34" t="s">
        <v>496</v>
      </c>
      <c r="B233" s="18" t="s">
        <v>497</v>
      </c>
      <c r="C233" s="34" t="s">
        <v>45</v>
      </c>
      <c r="D233" s="35">
        <v>2</v>
      </c>
      <c r="E233" s="35">
        <v>183.53</v>
      </c>
      <c r="F233" s="19">
        <f t="shared" si="47"/>
        <v>233.72545500000001</v>
      </c>
      <c r="G233" s="43">
        <v>100869</v>
      </c>
      <c r="H233" s="18" t="s">
        <v>85</v>
      </c>
      <c r="I233" s="38">
        <f t="shared" si="53"/>
        <v>367.06</v>
      </c>
      <c r="J233" s="39">
        <f t="shared" si="54"/>
        <v>467.45091000000002</v>
      </c>
      <c r="K233" s="14">
        <f>'[1]BM 06'!M233</f>
        <v>0</v>
      </c>
      <c r="L233" s="14">
        <f>'[1]Memória 07'!E226</f>
        <v>2</v>
      </c>
      <c r="M233" s="14">
        <f t="shared" si="46"/>
        <v>2</v>
      </c>
      <c r="N233" s="14">
        <f t="shared" si="48"/>
        <v>0</v>
      </c>
      <c r="O233" s="14">
        <f t="shared" si="49"/>
        <v>467.45</v>
      </c>
      <c r="P233" s="23">
        <f t="shared" si="50"/>
        <v>467.45</v>
      </c>
      <c r="Q233" s="14">
        <f t="shared" si="51"/>
        <v>9.1000000003305104E-4</v>
      </c>
    </row>
    <row r="234" spans="1:17" ht="34.35" customHeight="1">
      <c r="A234" s="34" t="s">
        <v>498</v>
      </c>
      <c r="B234" s="18" t="s">
        <v>499</v>
      </c>
      <c r="C234" s="34" t="s">
        <v>45</v>
      </c>
      <c r="D234" s="35">
        <v>1</v>
      </c>
      <c r="E234" s="35">
        <v>157.9</v>
      </c>
      <c r="F234" s="19">
        <f t="shared" si="47"/>
        <v>201.08565000000002</v>
      </c>
      <c r="G234" s="43">
        <v>100866</v>
      </c>
      <c r="H234" s="18" t="s">
        <v>85</v>
      </c>
      <c r="I234" s="38">
        <f t="shared" si="53"/>
        <v>157.9</v>
      </c>
      <c r="J234" s="39">
        <f t="shared" si="54"/>
        <v>201.08565000000002</v>
      </c>
      <c r="K234" s="14">
        <f>'[1]BM 06'!M234</f>
        <v>0</v>
      </c>
      <c r="L234" s="14">
        <f>'[1]Memória 07'!E227</f>
        <v>1</v>
      </c>
      <c r="M234" s="14">
        <f t="shared" si="46"/>
        <v>1</v>
      </c>
      <c r="N234" s="14">
        <f t="shared" si="48"/>
        <v>0</v>
      </c>
      <c r="O234" s="14">
        <f t="shared" si="49"/>
        <v>201.09</v>
      </c>
      <c r="P234" s="23">
        <f t="shared" si="50"/>
        <v>201.09</v>
      </c>
      <c r="Q234" s="14">
        <f t="shared" si="51"/>
        <v>-4.3499999999880856E-3</v>
      </c>
    </row>
    <row r="235" spans="1:17" ht="34.35" customHeight="1">
      <c r="A235" s="34" t="s">
        <v>500</v>
      </c>
      <c r="B235" s="25" t="s">
        <v>501</v>
      </c>
      <c r="C235" s="34" t="s">
        <v>45</v>
      </c>
      <c r="D235" s="35">
        <v>2</v>
      </c>
      <c r="E235" s="35">
        <v>334.66</v>
      </c>
      <c r="F235" s="19">
        <f t="shared" si="47"/>
        <v>426.18951000000004</v>
      </c>
      <c r="G235" s="43">
        <v>100865</v>
      </c>
      <c r="H235" s="18" t="s">
        <v>85</v>
      </c>
      <c r="I235" s="38">
        <f t="shared" si="53"/>
        <v>669.32</v>
      </c>
      <c r="J235" s="39">
        <f t="shared" si="54"/>
        <v>852.37902000000008</v>
      </c>
      <c r="K235" s="14">
        <f>'[1]BM 06'!M235</f>
        <v>0</v>
      </c>
      <c r="L235" s="14">
        <f>'[1]Memória 07'!E228</f>
        <v>0</v>
      </c>
      <c r="M235" s="14">
        <f t="shared" si="46"/>
        <v>0</v>
      </c>
      <c r="N235" s="14">
        <f t="shared" si="48"/>
        <v>0</v>
      </c>
      <c r="O235" s="14">
        <f t="shared" si="49"/>
        <v>0</v>
      </c>
      <c r="P235" s="23">
        <f t="shared" si="50"/>
        <v>0</v>
      </c>
      <c r="Q235" s="14">
        <f t="shared" si="51"/>
        <v>852.37902000000008</v>
      </c>
    </row>
    <row r="236" spans="1:17" ht="25.5" customHeight="1">
      <c r="A236" s="17" t="s">
        <v>502</v>
      </c>
      <c r="B236" s="25" t="s">
        <v>503</v>
      </c>
      <c r="C236" s="17" t="s">
        <v>45</v>
      </c>
      <c r="D236" s="19">
        <v>2</v>
      </c>
      <c r="E236" s="27">
        <v>910.4</v>
      </c>
      <c r="F236" s="19">
        <f t="shared" si="47"/>
        <v>1159.3943999999999</v>
      </c>
      <c r="G236" s="42">
        <v>100874</v>
      </c>
      <c r="H236" s="25" t="s">
        <v>60</v>
      </c>
      <c r="I236" s="38">
        <f t="shared" si="53"/>
        <v>1820.8</v>
      </c>
      <c r="J236" s="39">
        <f t="shared" si="54"/>
        <v>2318.7887999999998</v>
      </c>
      <c r="K236" s="14">
        <f>'[1]BM 06'!M236</f>
        <v>0</v>
      </c>
      <c r="L236" s="14">
        <f>'[1]Memória 07'!E229</f>
        <v>0</v>
      </c>
      <c r="M236" s="14">
        <f t="shared" si="46"/>
        <v>0</v>
      </c>
      <c r="N236" s="14">
        <f t="shared" si="48"/>
        <v>0</v>
      </c>
      <c r="O236" s="14">
        <f t="shared" si="49"/>
        <v>0</v>
      </c>
      <c r="P236" s="23">
        <f t="shared" si="50"/>
        <v>0</v>
      </c>
      <c r="Q236" s="14">
        <f t="shared" si="51"/>
        <v>2318.7887999999998</v>
      </c>
    </row>
    <row r="237" spans="1:17" ht="14.25" customHeight="1">
      <c r="A237" s="28" t="s">
        <v>504</v>
      </c>
      <c r="B237" s="139" t="s">
        <v>505</v>
      </c>
      <c r="C237" s="140"/>
      <c r="D237" s="140"/>
      <c r="E237" s="140"/>
      <c r="F237" s="140"/>
      <c r="G237" s="141"/>
      <c r="H237" s="29"/>
      <c r="I237" s="53">
        <v>2734.78</v>
      </c>
      <c r="J237" s="54">
        <f>SUM(J238:J245)</f>
        <v>3482.7475566500002</v>
      </c>
      <c r="K237" s="14">
        <f>'[1]BM 06'!M237</f>
        <v>0</v>
      </c>
      <c r="L237" s="14">
        <f>'[1]Memória 07'!E230</f>
        <v>0</v>
      </c>
      <c r="M237" s="54"/>
      <c r="N237" s="31">
        <f t="shared" ref="N237:Q237" si="55">SUM(N238:N245)</f>
        <v>0</v>
      </c>
      <c r="O237" s="31">
        <f t="shared" si="55"/>
        <v>2194.94</v>
      </c>
      <c r="P237" s="31">
        <f t="shared" si="55"/>
        <v>2194.94</v>
      </c>
      <c r="Q237" s="31">
        <f t="shared" si="55"/>
        <v>1287.8075566500002</v>
      </c>
    </row>
    <row r="238" spans="1:17" ht="25.5" customHeight="1">
      <c r="A238" s="17" t="s">
        <v>506</v>
      </c>
      <c r="B238" s="25" t="s">
        <v>507</v>
      </c>
      <c r="C238" s="17" t="s">
        <v>31</v>
      </c>
      <c r="D238" s="19">
        <v>0.85</v>
      </c>
      <c r="E238" s="19">
        <v>133.34</v>
      </c>
      <c r="F238" s="19">
        <f t="shared" si="47"/>
        <v>169.80849000000001</v>
      </c>
      <c r="G238" s="42">
        <v>10160</v>
      </c>
      <c r="H238" s="20" t="s">
        <v>36</v>
      </c>
      <c r="I238" s="61">
        <f>D238*E238</f>
        <v>113.339</v>
      </c>
      <c r="J238" s="62">
        <f>F238*D238</f>
        <v>144.33721650000001</v>
      </c>
      <c r="K238" s="14">
        <f>'[1]BM 06'!M238</f>
        <v>0</v>
      </c>
      <c r="L238" s="14">
        <f>'[1]Memória 07'!E231</f>
        <v>0</v>
      </c>
      <c r="M238" s="14">
        <f t="shared" si="46"/>
        <v>0</v>
      </c>
      <c r="N238" s="14">
        <f t="shared" si="48"/>
        <v>0</v>
      </c>
      <c r="O238" s="14">
        <f t="shared" si="49"/>
        <v>0</v>
      </c>
      <c r="P238" s="23">
        <f t="shared" si="50"/>
        <v>0</v>
      </c>
      <c r="Q238" s="14">
        <f t="shared" si="51"/>
        <v>144.33721650000001</v>
      </c>
    </row>
    <row r="239" spans="1:17" ht="34.35" customHeight="1">
      <c r="A239" s="34" t="s">
        <v>508</v>
      </c>
      <c r="B239" s="18" t="s">
        <v>509</v>
      </c>
      <c r="C239" s="34" t="s">
        <v>31</v>
      </c>
      <c r="D239" s="35">
        <v>6.3</v>
      </c>
      <c r="E239" s="35">
        <v>67.89</v>
      </c>
      <c r="F239" s="19">
        <f t="shared" si="47"/>
        <v>86.457915</v>
      </c>
      <c r="G239" s="36">
        <v>3378</v>
      </c>
      <c r="H239" s="18" t="s">
        <v>90</v>
      </c>
      <c r="I239" s="61">
        <f t="shared" ref="I239:I245" si="56">D239*E239</f>
        <v>427.70699999999999</v>
      </c>
      <c r="J239" s="62">
        <f t="shared" ref="J239:J244" si="57">F239*D239</f>
        <v>544.6848645</v>
      </c>
      <c r="K239" s="14">
        <f>'[1]BM 06'!M239</f>
        <v>0</v>
      </c>
      <c r="L239" s="14">
        <f>'[1]Memória 07'!E232</f>
        <v>0</v>
      </c>
      <c r="M239" s="14">
        <f t="shared" si="46"/>
        <v>0</v>
      </c>
      <c r="N239" s="14">
        <f t="shared" si="48"/>
        <v>0</v>
      </c>
      <c r="O239" s="14">
        <f t="shared" si="49"/>
        <v>0</v>
      </c>
      <c r="P239" s="23">
        <f t="shared" si="50"/>
        <v>0</v>
      </c>
      <c r="Q239" s="14">
        <f t="shared" si="51"/>
        <v>544.6848645</v>
      </c>
    </row>
    <row r="240" spans="1:17" ht="35.25" customHeight="1">
      <c r="A240" s="57" t="s">
        <v>510</v>
      </c>
      <c r="B240" s="25" t="s">
        <v>511</v>
      </c>
      <c r="C240" s="34" t="s">
        <v>59</v>
      </c>
      <c r="D240" s="35">
        <v>0.32</v>
      </c>
      <c r="E240" s="35">
        <v>246.47</v>
      </c>
      <c r="F240" s="19">
        <f t="shared" si="47"/>
        <v>313.87954500000001</v>
      </c>
      <c r="G240" s="36">
        <v>94963</v>
      </c>
      <c r="H240" s="18" t="s">
        <v>85</v>
      </c>
      <c r="I240" s="61">
        <v>77.64</v>
      </c>
      <c r="J240" s="62">
        <v>98.87</v>
      </c>
      <c r="K240" s="14">
        <f>'[1]BM 06'!M240</f>
        <v>0</v>
      </c>
      <c r="L240" s="14">
        <f>'[1]Memória 07'!E233</f>
        <v>0</v>
      </c>
      <c r="M240" s="14">
        <f t="shared" si="46"/>
        <v>0</v>
      </c>
      <c r="N240" s="14">
        <f t="shared" si="48"/>
        <v>0</v>
      </c>
      <c r="O240" s="14">
        <f t="shared" si="49"/>
        <v>0</v>
      </c>
      <c r="P240" s="23">
        <f t="shared" si="50"/>
        <v>0</v>
      </c>
      <c r="Q240" s="14">
        <f t="shared" si="51"/>
        <v>98.87</v>
      </c>
    </row>
    <row r="241" spans="1:17" ht="25.5" customHeight="1">
      <c r="A241" s="58" t="s">
        <v>512</v>
      </c>
      <c r="B241" s="18" t="s">
        <v>513</v>
      </c>
      <c r="C241" s="17" t="s">
        <v>31</v>
      </c>
      <c r="D241" s="19">
        <v>3.15</v>
      </c>
      <c r="E241" s="19">
        <v>15.26</v>
      </c>
      <c r="F241" s="19">
        <f t="shared" si="47"/>
        <v>19.433610000000002</v>
      </c>
      <c r="G241" s="17" t="s">
        <v>514</v>
      </c>
      <c r="H241" s="20" t="s">
        <v>33</v>
      </c>
      <c r="I241" s="61">
        <f t="shared" si="56"/>
        <v>48.068999999999996</v>
      </c>
      <c r="J241" s="62">
        <f t="shared" si="57"/>
        <v>61.215871500000006</v>
      </c>
      <c r="K241" s="14">
        <f>'[1]BM 06'!M241</f>
        <v>0</v>
      </c>
      <c r="L241" s="14">
        <f>'[1]Memória 07'!E234</f>
        <v>0</v>
      </c>
      <c r="M241" s="14">
        <f t="shared" si="46"/>
        <v>0</v>
      </c>
      <c r="N241" s="14">
        <f t="shared" si="48"/>
        <v>0</v>
      </c>
      <c r="O241" s="14">
        <f t="shared" si="49"/>
        <v>0</v>
      </c>
      <c r="P241" s="23">
        <f t="shared" si="50"/>
        <v>0</v>
      </c>
      <c r="Q241" s="14">
        <f t="shared" si="51"/>
        <v>61.215871500000006</v>
      </c>
    </row>
    <row r="242" spans="1:17" ht="45.75" customHeight="1">
      <c r="A242" s="58" t="s">
        <v>515</v>
      </c>
      <c r="B242" s="25" t="s">
        <v>143</v>
      </c>
      <c r="C242" s="17" t="s">
        <v>31</v>
      </c>
      <c r="D242" s="19">
        <v>12.54</v>
      </c>
      <c r="E242" s="19">
        <v>3.66</v>
      </c>
      <c r="F242" s="19">
        <f t="shared" si="47"/>
        <v>4.6610100000000001</v>
      </c>
      <c r="G242" s="33">
        <v>87894</v>
      </c>
      <c r="H242" s="18" t="s">
        <v>85</v>
      </c>
      <c r="I242" s="61">
        <f t="shared" si="56"/>
        <v>45.8964</v>
      </c>
      <c r="J242" s="62">
        <f t="shared" si="57"/>
        <v>58.449065399999995</v>
      </c>
      <c r="K242" s="14">
        <f>'[1]BM 06'!M242</f>
        <v>0</v>
      </c>
      <c r="L242" s="14">
        <f>'[1]Memória 07'!E235</f>
        <v>0</v>
      </c>
      <c r="M242" s="14">
        <f t="shared" si="46"/>
        <v>0</v>
      </c>
      <c r="N242" s="14">
        <f t="shared" si="48"/>
        <v>0</v>
      </c>
      <c r="O242" s="14">
        <f t="shared" si="49"/>
        <v>0</v>
      </c>
      <c r="P242" s="23">
        <f t="shared" si="50"/>
        <v>0</v>
      </c>
      <c r="Q242" s="14">
        <f t="shared" si="51"/>
        <v>58.449065399999995</v>
      </c>
    </row>
    <row r="243" spans="1:17" ht="91.7" customHeight="1">
      <c r="A243" s="57" t="s">
        <v>516</v>
      </c>
      <c r="B243" s="25" t="s">
        <v>517</v>
      </c>
      <c r="C243" s="34" t="s">
        <v>31</v>
      </c>
      <c r="D243" s="35">
        <v>12.54</v>
      </c>
      <c r="E243" s="35">
        <v>16.36</v>
      </c>
      <c r="F243" s="19">
        <f t="shared" si="47"/>
        <v>20.83446</v>
      </c>
      <c r="G243" s="36">
        <v>87535</v>
      </c>
      <c r="H243" s="41" t="s">
        <v>85</v>
      </c>
      <c r="I243" s="61">
        <f t="shared" si="56"/>
        <v>205.15439999999998</v>
      </c>
      <c r="J243" s="62">
        <f t="shared" si="57"/>
        <v>261.2641284</v>
      </c>
      <c r="K243" s="14">
        <f>'[1]BM 06'!M243</f>
        <v>0</v>
      </c>
      <c r="L243" s="14">
        <f>'[1]Memória 07'!E236</f>
        <v>0</v>
      </c>
      <c r="M243" s="14">
        <f t="shared" si="46"/>
        <v>0</v>
      </c>
      <c r="N243" s="14">
        <f t="shared" si="48"/>
        <v>0</v>
      </c>
      <c r="O243" s="14">
        <f t="shared" si="49"/>
        <v>0</v>
      </c>
      <c r="P243" s="23">
        <f t="shared" si="50"/>
        <v>0</v>
      </c>
      <c r="Q243" s="14">
        <f t="shared" si="51"/>
        <v>261.2641284</v>
      </c>
    </row>
    <row r="244" spans="1:17" ht="57.2" customHeight="1">
      <c r="A244" s="57" t="s">
        <v>518</v>
      </c>
      <c r="B244" s="25" t="s">
        <v>519</v>
      </c>
      <c r="C244" s="34" t="s">
        <v>31</v>
      </c>
      <c r="D244" s="35">
        <v>1.79</v>
      </c>
      <c r="E244" s="35">
        <v>52.39</v>
      </c>
      <c r="F244" s="19">
        <f t="shared" si="47"/>
        <v>66.718665000000001</v>
      </c>
      <c r="G244" s="36">
        <v>87495</v>
      </c>
      <c r="H244" s="18" t="s">
        <v>85</v>
      </c>
      <c r="I244" s="61">
        <f t="shared" si="56"/>
        <v>93.778100000000009</v>
      </c>
      <c r="J244" s="62">
        <f t="shared" si="57"/>
        <v>119.42641035000001</v>
      </c>
      <c r="K244" s="14">
        <f>'[1]BM 06'!M244</f>
        <v>0</v>
      </c>
      <c r="L244" s="14">
        <f>'[1]Memória 07'!E237</f>
        <v>0</v>
      </c>
      <c r="M244" s="14">
        <f t="shared" si="46"/>
        <v>0</v>
      </c>
      <c r="N244" s="14">
        <f t="shared" si="48"/>
        <v>0</v>
      </c>
      <c r="O244" s="14">
        <f t="shared" si="49"/>
        <v>0</v>
      </c>
      <c r="P244" s="23">
        <f t="shared" si="50"/>
        <v>0</v>
      </c>
      <c r="Q244" s="14">
        <f t="shared" si="51"/>
        <v>119.42641035000001</v>
      </c>
    </row>
    <row r="245" spans="1:17" ht="35.1" customHeight="1">
      <c r="A245" s="57" t="s">
        <v>520</v>
      </c>
      <c r="B245" s="25" t="s">
        <v>521</v>
      </c>
      <c r="C245" s="34" t="s">
        <v>31</v>
      </c>
      <c r="D245" s="35">
        <v>19.77</v>
      </c>
      <c r="E245" s="35">
        <v>87.18</v>
      </c>
      <c r="F245" s="19">
        <f t="shared" si="47"/>
        <v>111.02373000000001</v>
      </c>
      <c r="G245" s="36">
        <v>87259</v>
      </c>
      <c r="H245" s="18" t="s">
        <v>85</v>
      </c>
      <c r="I245" s="61">
        <f t="shared" si="56"/>
        <v>1723.5486000000001</v>
      </c>
      <c r="J245" s="62">
        <v>2194.5</v>
      </c>
      <c r="K245" s="14">
        <f>'[1]BM 06'!M245</f>
        <v>0</v>
      </c>
      <c r="L245" s="14">
        <f>'[1]Memória 07'!E238</f>
        <v>19.77</v>
      </c>
      <c r="M245" s="14">
        <f t="shared" si="46"/>
        <v>19.77</v>
      </c>
      <c r="N245" s="14">
        <f t="shared" si="48"/>
        <v>0</v>
      </c>
      <c r="O245" s="14">
        <f t="shared" si="49"/>
        <v>2194.94</v>
      </c>
      <c r="P245" s="23">
        <f t="shared" si="50"/>
        <v>2194.94</v>
      </c>
      <c r="Q245" s="14">
        <f t="shared" si="51"/>
        <v>-0.44000000000005457</v>
      </c>
    </row>
    <row r="246" spans="1:17" ht="12.75" customHeight="1">
      <c r="A246" s="63" t="s">
        <v>522</v>
      </c>
      <c r="B246" s="139" t="s">
        <v>523</v>
      </c>
      <c r="C246" s="140"/>
      <c r="D246" s="140"/>
      <c r="E246" s="140"/>
      <c r="F246" s="140"/>
      <c r="G246" s="141"/>
      <c r="H246" s="37"/>
      <c r="I246" s="30">
        <f>SUM(I247:I258)</f>
        <v>54432.684600000001</v>
      </c>
      <c r="J246" s="31">
        <f>SUM(J247:J258)</f>
        <v>69320.023838100009</v>
      </c>
      <c r="K246" s="14">
        <f>'[1]BM 06'!M246</f>
        <v>0</v>
      </c>
      <c r="L246" s="14">
        <f>'[1]Memória 07'!E239</f>
        <v>0</v>
      </c>
      <c r="M246" s="31"/>
      <c r="N246" s="31">
        <f t="shared" ref="N246:Q246" si="58">SUM(N247:N258)</f>
        <v>19465.86</v>
      </c>
      <c r="O246" s="31">
        <f t="shared" si="58"/>
        <v>38684.859999999993</v>
      </c>
      <c r="P246" s="31">
        <f t="shared" si="58"/>
        <v>58150.720000000001</v>
      </c>
      <c r="Q246" s="31">
        <f t="shared" si="58"/>
        <v>11169.303838100001</v>
      </c>
    </row>
    <row r="247" spans="1:17" ht="57.2" customHeight="1">
      <c r="A247" s="57" t="s">
        <v>524</v>
      </c>
      <c r="B247" s="25" t="s">
        <v>525</v>
      </c>
      <c r="C247" s="34" t="s">
        <v>45</v>
      </c>
      <c r="D247" s="35">
        <v>3</v>
      </c>
      <c r="E247" s="35">
        <v>454.96</v>
      </c>
      <c r="F247" s="19">
        <f t="shared" si="47"/>
        <v>579.39156000000003</v>
      </c>
      <c r="G247" s="36">
        <v>91014</v>
      </c>
      <c r="H247" s="41" t="s">
        <v>85</v>
      </c>
      <c r="I247" s="38">
        <f>D247*E247</f>
        <v>1364.8799999999999</v>
      </c>
      <c r="J247" s="39">
        <f>D247*F247</f>
        <v>1738.1746800000001</v>
      </c>
      <c r="K247" s="14">
        <f>'[1]BM 06'!M247</f>
        <v>0</v>
      </c>
      <c r="L247" s="14">
        <f>'[1]Memória 07'!E240</f>
        <v>3</v>
      </c>
      <c r="M247" s="14">
        <f t="shared" si="46"/>
        <v>3</v>
      </c>
      <c r="N247" s="14">
        <f t="shared" si="48"/>
        <v>0</v>
      </c>
      <c r="O247" s="14">
        <f t="shared" si="49"/>
        <v>1738.17</v>
      </c>
      <c r="P247" s="23">
        <f t="shared" si="50"/>
        <v>1738.17</v>
      </c>
      <c r="Q247" s="14">
        <f t="shared" si="51"/>
        <v>4.680000000007567E-3</v>
      </c>
    </row>
    <row r="248" spans="1:17" ht="57.2" customHeight="1">
      <c r="A248" s="57" t="s">
        <v>526</v>
      </c>
      <c r="B248" s="18" t="s">
        <v>527</v>
      </c>
      <c r="C248" s="34" t="s">
        <v>45</v>
      </c>
      <c r="D248" s="35">
        <v>1</v>
      </c>
      <c r="E248" s="35">
        <v>487.1</v>
      </c>
      <c r="F248" s="19">
        <f t="shared" si="47"/>
        <v>620.32185000000004</v>
      </c>
      <c r="G248" s="36">
        <v>91015</v>
      </c>
      <c r="H248" s="18" t="s">
        <v>85</v>
      </c>
      <c r="I248" s="38">
        <f t="shared" ref="I248:I258" si="59">D248*E248</f>
        <v>487.1</v>
      </c>
      <c r="J248" s="39">
        <f t="shared" ref="J248:J258" si="60">D248*F248</f>
        <v>620.32185000000004</v>
      </c>
      <c r="K248" s="14">
        <f>'[1]BM 06'!M248</f>
        <v>0</v>
      </c>
      <c r="L248" s="14">
        <f>'[1]Memória 07'!E241</f>
        <v>1</v>
      </c>
      <c r="M248" s="14">
        <f t="shared" si="46"/>
        <v>1</v>
      </c>
      <c r="N248" s="14">
        <f t="shared" si="48"/>
        <v>0</v>
      </c>
      <c r="O248" s="14">
        <f t="shared" si="49"/>
        <v>620.32000000000005</v>
      </c>
      <c r="P248" s="23">
        <f t="shared" si="50"/>
        <v>620.32000000000005</v>
      </c>
      <c r="Q248" s="14">
        <f t="shared" si="51"/>
        <v>1.8499999999903594E-3</v>
      </c>
    </row>
    <row r="249" spans="1:17" ht="57.2" customHeight="1">
      <c r="A249" s="57" t="s">
        <v>528</v>
      </c>
      <c r="B249" s="25" t="s">
        <v>529</v>
      </c>
      <c r="C249" s="34" t="s">
        <v>45</v>
      </c>
      <c r="D249" s="35">
        <v>13</v>
      </c>
      <c r="E249" s="35">
        <v>511.96</v>
      </c>
      <c r="F249" s="19">
        <f t="shared" si="47"/>
        <v>651.98105999999996</v>
      </c>
      <c r="G249" s="36">
        <v>91016</v>
      </c>
      <c r="H249" s="18" t="s">
        <v>85</v>
      </c>
      <c r="I249" s="38">
        <f t="shared" si="59"/>
        <v>6655.48</v>
      </c>
      <c r="J249" s="39">
        <f t="shared" si="60"/>
        <v>8475.7537799999991</v>
      </c>
      <c r="K249" s="14">
        <f>'[1]BM 06'!M249</f>
        <v>0</v>
      </c>
      <c r="L249" s="14">
        <f>'[1]Memória 07'!E242</f>
        <v>13</v>
      </c>
      <c r="M249" s="14">
        <f t="shared" si="46"/>
        <v>13</v>
      </c>
      <c r="N249" s="14">
        <f t="shared" si="48"/>
        <v>0</v>
      </c>
      <c r="O249" s="14">
        <f t="shared" si="49"/>
        <v>8475.75</v>
      </c>
      <c r="P249" s="23">
        <f t="shared" si="50"/>
        <v>8475.75</v>
      </c>
      <c r="Q249" s="14">
        <f t="shared" si="51"/>
        <v>3.7799999990966171E-3</v>
      </c>
    </row>
    <row r="250" spans="1:17" ht="35.25" customHeight="1">
      <c r="A250" s="34" t="s">
        <v>530</v>
      </c>
      <c r="B250" s="25" t="s">
        <v>531</v>
      </c>
      <c r="C250" s="34" t="s">
        <v>31</v>
      </c>
      <c r="D250" s="35">
        <v>11</v>
      </c>
      <c r="E250" s="35">
        <v>579.35</v>
      </c>
      <c r="F250" s="19">
        <f t="shared" si="47"/>
        <v>737.80222500000002</v>
      </c>
      <c r="G250" s="43">
        <v>100702</v>
      </c>
      <c r="H250" s="18" t="s">
        <v>85</v>
      </c>
      <c r="I250" s="38">
        <f t="shared" si="59"/>
        <v>6372.85</v>
      </c>
      <c r="J250" s="39">
        <f t="shared" si="60"/>
        <v>8115.8244750000003</v>
      </c>
      <c r="K250" s="14">
        <f>'[1]BM 06'!M250</f>
        <v>0</v>
      </c>
      <c r="L250" s="14">
        <f>'[1]Memória 07'!E243</f>
        <v>11</v>
      </c>
      <c r="M250" s="14">
        <f t="shared" si="46"/>
        <v>11</v>
      </c>
      <c r="N250" s="14">
        <f t="shared" si="48"/>
        <v>0</v>
      </c>
      <c r="O250" s="14">
        <f t="shared" si="49"/>
        <v>8115.82</v>
      </c>
      <c r="P250" s="23">
        <f t="shared" si="50"/>
        <v>8115.82</v>
      </c>
      <c r="Q250" s="14">
        <f t="shared" si="51"/>
        <v>4.4750000006388291E-3</v>
      </c>
    </row>
    <row r="251" spans="1:17" ht="25.5" customHeight="1">
      <c r="A251" s="17" t="s">
        <v>532</v>
      </c>
      <c r="B251" s="25" t="s">
        <v>533</v>
      </c>
      <c r="C251" s="17" t="s">
        <v>31</v>
      </c>
      <c r="D251" s="19">
        <v>8.5</v>
      </c>
      <c r="E251" s="19">
        <v>600.20000000000005</v>
      </c>
      <c r="F251" s="19">
        <f t="shared" si="47"/>
        <v>764.35470000000009</v>
      </c>
      <c r="G251" s="33">
        <v>9072</v>
      </c>
      <c r="H251" s="20" t="s">
        <v>36</v>
      </c>
      <c r="I251" s="38">
        <f t="shared" si="59"/>
        <v>5101.7000000000007</v>
      </c>
      <c r="J251" s="39">
        <f t="shared" si="60"/>
        <v>6497.0149500000007</v>
      </c>
      <c r="K251" s="14">
        <f>'[1]BM 06'!M251</f>
        <v>0</v>
      </c>
      <c r="L251" s="14">
        <f>'[1]Memória 07'!E244</f>
        <v>0</v>
      </c>
      <c r="M251" s="14">
        <f t="shared" si="46"/>
        <v>0</v>
      </c>
      <c r="N251" s="14">
        <f t="shared" si="48"/>
        <v>0</v>
      </c>
      <c r="O251" s="14">
        <f t="shared" si="49"/>
        <v>0</v>
      </c>
      <c r="P251" s="23">
        <f t="shared" si="50"/>
        <v>0</v>
      </c>
      <c r="Q251" s="14">
        <f t="shared" si="51"/>
        <v>6497.0149500000007</v>
      </c>
    </row>
    <row r="252" spans="1:17" ht="34.35" customHeight="1">
      <c r="A252" s="34" t="s">
        <v>534</v>
      </c>
      <c r="B252" s="18" t="s">
        <v>535</v>
      </c>
      <c r="C252" s="34" t="s">
        <v>31</v>
      </c>
      <c r="D252" s="35">
        <v>7.95</v>
      </c>
      <c r="E252" s="59">
        <v>953.74</v>
      </c>
      <c r="F252" s="19">
        <f t="shared" si="47"/>
        <v>1214.58789</v>
      </c>
      <c r="G252" s="43">
        <v>91338</v>
      </c>
      <c r="H252" s="18" t="s">
        <v>85</v>
      </c>
      <c r="I252" s="38">
        <f t="shared" si="59"/>
        <v>7582.2330000000002</v>
      </c>
      <c r="J252" s="39">
        <f t="shared" si="60"/>
        <v>9655.9737255</v>
      </c>
      <c r="K252" s="14">
        <f>'[1]BM 06'!M252</f>
        <v>0</v>
      </c>
      <c r="L252" s="14">
        <f>'[1]Memória 07'!E245</f>
        <v>4.968</v>
      </c>
      <c r="M252" s="14">
        <f t="shared" si="46"/>
        <v>4.968</v>
      </c>
      <c r="N252" s="14">
        <f t="shared" si="48"/>
        <v>0</v>
      </c>
      <c r="O252" s="14">
        <f t="shared" si="49"/>
        <v>6034.07</v>
      </c>
      <c r="P252" s="23">
        <f t="shared" si="50"/>
        <v>6034.07</v>
      </c>
      <c r="Q252" s="14">
        <f t="shared" si="51"/>
        <v>3621.9037255000003</v>
      </c>
    </row>
    <row r="253" spans="1:17" ht="34.35" customHeight="1">
      <c r="A253" s="34" t="s">
        <v>536</v>
      </c>
      <c r="B253" s="25" t="s">
        <v>537</v>
      </c>
      <c r="C253" s="34" t="s">
        <v>31</v>
      </c>
      <c r="D253" s="35">
        <v>14.28</v>
      </c>
      <c r="E253" s="35">
        <v>690.92</v>
      </c>
      <c r="F253" s="19">
        <f t="shared" si="47"/>
        <v>879.88661999999999</v>
      </c>
      <c r="G253" s="43">
        <v>91341</v>
      </c>
      <c r="H253" s="18" t="s">
        <v>85</v>
      </c>
      <c r="I253" s="38">
        <f t="shared" si="59"/>
        <v>9866.3375999999989</v>
      </c>
      <c r="J253" s="39">
        <f t="shared" si="60"/>
        <v>12564.780933599999</v>
      </c>
      <c r="K253" s="14">
        <f>'[1]BM 06'!M253</f>
        <v>0</v>
      </c>
      <c r="L253" s="14">
        <f>'[1]Memória 07'!E246</f>
        <v>14.28</v>
      </c>
      <c r="M253" s="14">
        <f t="shared" si="46"/>
        <v>14.28</v>
      </c>
      <c r="N253" s="14">
        <f t="shared" si="48"/>
        <v>0</v>
      </c>
      <c r="O253" s="14">
        <f t="shared" si="49"/>
        <v>12564.78</v>
      </c>
      <c r="P253" s="23">
        <f t="shared" si="50"/>
        <v>12564.78</v>
      </c>
      <c r="Q253" s="14">
        <f t="shared" si="51"/>
        <v>9.3359999846143182E-4</v>
      </c>
    </row>
    <row r="254" spans="1:17" ht="45.75" customHeight="1">
      <c r="A254" s="17" t="s">
        <v>538</v>
      </c>
      <c r="B254" s="25" t="s">
        <v>539</v>
      </c>
      <c r="C254" s="17" t="s">
        <v>31</v>
      </c>
      <c r="D254" s="19">
        <v>34.1</v>
      </c>
      <c r="E254" s="19">
        <v>377.22</v>
      </c>
      <c r="F254" s="19">
        <f t="shared" si="47"/>
        <v>480.38967000000002</v>
      </c>
      <c r="G254" s="42">
        <v>94573</v>
      </c>
      <c r="H254" s="18" t="s">
        <v>85</v>
      </c>
      <c r="I254" s="38">
        <f t="shared" si="59"/>
        <v>12863.202000000001</v>
      </c>
      <c r="J254" s="39">
        <f t="shared" si="60"/>
        <v>16381.287747000002</v>
      </c>
      <c r="K254" s="14">
        <f>'[1]BM 06'!M254</f>
        <v>34.1</v>
      </c>
      <c r="L254" s="14">
        <f>'[1]Memória 07'!E247</f>
        <v>0</v>
      </c>
      <c r="M254" s="14">
        <f t="shared" si="46"/>
        <v>34.1</v>
      </c>
      <c r="N254" s="14">
        <f t="shared" si="48"/>
        <v>16381.29</v>
      </c>
      <c r="O254" s="14">
        <f t="shared" si="49"/>
        <v>0</v>
      </c>
      <c r="P254" s="23">
        <f t="shared" si="50"/>
        <v>16381.29</v>
      </c>
      <c r="Q254" s="14">
        <f t="shared" si="51"/>
        <v>-2.2529999987455085E-3</v>
      </c>
    </row>
    <row r="255" spans="1:17" ht="33.75" customHeight="1">
      <c r="A255" s="34" t="s">
        <v>540</v>
      </c>
      <c r="B255" s="25" t="s">
        <v>541</v>
      </c>
      <c r="C255" s="34" t="s">
        <v>31</v>
      </c>
      <c r="D255" s="35">
        <v>4.2</v>
      </c>
      <c r="E255" s="35">
        <v>512.21</v>
      </c>
      <c r="F255" s="19">
        <f t="shared" si="47"/>
        <v>652.29943500000002</v>
      </c>
      <c r="G255" s="43">
        <v>94569</v>
      </c>
      <c r="H255" s="18" t="s">
        <v>85</v>
      </c>
      <c r="I255" s="38">
        <f t="shared" si="59"/>
        <v>2151.2820000000002</v>
      </c>
      <c r="J255" s="39">
        <f t="shared" si="60"/>
        <v>2739.657627</v>
      </c>
      <c r="K255" s="14">
        <f>'[1]BM 06'!M255</f>
        <v>4.2</v>
      </c>
      <c r="L255" s="14">
        <f>'[1]Memória 07'!E248</f>
        <v>0</v>
      </c>
      <c r="M255" s="14">
        <f t="shared" si="46"/>
        <v>4.2</v>
      </c>
      <c r="N255" s="14">
        <f t="shared" si="48"/>
        <v>2739.66</v>
      </c>
      <c r="O255" s="14">
        <f t="shared" si="49"/>
        <v>0</v>
      </c>
      <c r="P255" s="23">
        <f t="shared" si="50"/>
        <v>2739.66</v>
      </c>
      <c r="Q255" s="14">
        <f t="shared" si="51"/>
        <v>-2.3729999998067797E-3</v>
      </c>
    </row>
    <row r="256" spans="1:17" ht="34.35" customHeight="1">
      <c r="A256" s="34" t="s">
        <v>542</v>
      </c>
      <c r="B256" s="25" t="s">
        <v>543</v>
      </c>
      <c r="C256" s="34" t="s">
        <v>31</v>
      </c>
      <c r="D256" s="35">
        <v>0.75</v>
      </c>
      <c r="E256" s="35">
        <v>361.12</v>
      </c>
      <c r="F256" s="19">
        <f t="shared" si="47"/>
        <v>459.88632000000001</v>
      </c>
      <c r="G256" s="43">
        <v>100674</v>
      </c>
      <c r="H256" s="18" t="s">
        <v>85</v>
      </c>
      <c r="I256" s="38">
        <f t="shared" si="59"/>
        <v>270.84000000000003</v>
      </c>
      <c r="J256" s="39">
        <f t="shared" si="60"/>
        <v>344.91473999999999</v>
      </c>
      <c r="K256" s="14">
        <f>'[1]BM 06'!M256</f>
        <v>0.75</v>
      </c>
      <c r="L256" s="14">
        <f>'[1]Memória 07'!E249</f>
        <v>0</v>
      </c>
      <c r="M256" s="14">
        <f t="shared" si="46"/>
        <v>0.75</v>
      </c>
      <c r="N256" s="14">
        <f t="shared" si="48"/>
        <v>344.91</v>
      </c>
      <c r="O256" s="14">
        <f t="shared" si="49"/>
        <v>0</v>
      </c>
      <c r="P256" s="23">
        <f t="shared" si="50"/>
        <v>344.91</v>
      </c>
      <c r="Q256" s="14">
        <f t="shared" si="51"/>
        <v>4.7399999999697684E-3</v>
      </c>
    </row>
    <row r="257" spans="1:19" ht="34.35" customHeight="1">
      <c r="A257" s="34" t="s">
        <v>544</v>
      </c>
      <c r="B257" s="25" t="s">
        <v>545</v>
      </c>
      <c r="C257" s="34" t="s">
        <v>45</v>
      </c>
      <c r="D257" s="35">
        <v>22</v>
      </c>
      <c r="E257" s="35">
        <v>52.47</v>
      </c>
      <c r="F257" s="19">
        <f t="shared" si="47"/>
        <v>66.820544999999996</v>
      </c>
      <c r="G257" s="43">
        <v>91304</v>
      </c>
      <c r="H257" s="18" t="s">
        <v>85</v>
      </c>
      <c r="I257" s="38">
        <f t="shared" si="59"/>
        <v>1154.3399999999999</v>
      </c>
      <c r="J257" s="39">
        <f t="shared" si="60"/>
        <v>1470.0519899999999</v>
      </c>
      <c r="K257" s="14">
        <f>'[1]BM 06'!M257</f>
        <v>0</v>
      </c>
      <c r="L257" s="14">
        <f>'[1]Memória 07'!E250</f>
        <v>17</v>
      </c>
      <c r="M257" s="14">
        <f t="shared" si="46"/>
        <v>17</v>
      </c>
      <c r="N257" s="14">
        <f t="shared" si="48"/>
        <v>0</v>
      </c>
      <c r="O257" s="14">
        <f t="shared" si="49"/>
        <v>1135.95</v>
      </c>
      <c r="P257" s="23">
        <f t="shared" si="50"/>
        <v>1135.95</v>
      </c>
      <c r="Q257" s="14">
        <f t="shared" si="51"/>
        <v>334.10198999999989</v>
      </c>
    </row>
    <row r="258" spans="1:19" ht="25.5" customHeight="1">
      <c r="A258" s="17" t="s">
        <v>546</v>
      </c>
      <c r="B258" s="18" t="s">
        <v>547</v>
      </c>
      <c r="C258" s="17" t="s">
        <v>45</v>
      </c>
      <c r="D258" s="19">
        <v>12</v>
      </c>
      <c r="E258" s="19">
        <v>46.87</v>
      </c>
      <c r="F258" s="19">
        <f t="shared" si="47"/>
        <v>59.688944999999997</v>
      </c>
      <c r="G258" s="42">
        <v>100705</v>
      </c>
      <c r="H258" s="25" t="s">
        <v>60</v>
      </c>
      <c r="I258" s="38">
        <f t="shared" si="59"/>
        <v>562.43999999999994</v>
      </c>
      <c r="J258" s="39">
        <f t="shared" si="60"/>
        <v>716.26733999999999</v>
      </c>
      <c r="K258" s="14">
        <f>'[1]BM 06'!M258</f>
        <v>0</v>
      </c>
      <c r="L258" s="14">
        <f>'[1]Memória 07'!E251</f>
        <v>0</v>
      </c>
      <c r="M258" s="14">
        <f t="shared" si="46"/>
        <v>0</v>
      </c>
      <c r="N258" s="14">
        <f t="shared" si="48"/>
        <v>0</v>
      </c>
      <c r="O258" s="14">
        <f t="shared" si="49"/>
        <v>0</v>
      </c>
      <c r="P258" s="23">
        <f t="shared" si="50"/>
        <v>0</v>
      </c>
      <c r="Q258" s="14">
        <f t="shared" si="51"/>
        <v>716.26733999999999</v>
      </c>
    </row>
    <row r="259" spans="1:19" ht="12.75" customHeight="1">
      <c r="A259" s="28" t="s">
        <v>548</v>
      </c>
      <c r="B259" s="139" t="s">
        <v>549</v>
      </c>
      <c r="C259" s="140"/>
      <c r="D259" s="140"/>
      <c r="E259" s="140"/>
      <c r="F259" s="140"/>
      <c r="G259" s="141"/>
      <c r="H259" s="37"/>
      <c r="I259" s="30">
        <f>SUM(I260:I262)</f>
        <v>16872.0461</v>
      </c>
      <c r="J259" s="31">
        <f>SUM(J260:J262)</f>
        <v>21486.550708350002</v>
      </c>
      <c r="K259" s="14">
        <f>'[1]BM 06'!M259</f>
        <v>0</v>
      </c>
      <c r="L259" s="14">
        <f>'[1]Memória 07'!E252</f>
        <v>0</v>
      </c>
      <c r="M259" s="31"/>
      <c r="N259" s="31">
        <f t="shared" ref="N259:Q259" si="61">SUM(N260:N262)</f>
        <v>0</v>
      </c>
      <c r="O259" s="31">
        <f t="shared" si="61"/>
        <v>14032.41</v>
      </c>
      <c r="P259" s="31">
        <f t="shared" si="61"/>
        <v>14032.41</v>
      </c>
      <c r="Q259" s="31">
        <f t="shared" si="61"/>
        <v>7454.1407083500017</v>
      </c>
    </row>
    <row r="260" spans="1:19" ht="34.35" customHeight="1">
      <c r="A260" s="34" t="s">
        <v>550</v>
      </c>
      <c r="B260" s="25" t="s">
        <v>551</v>
      </c>
      <c r="C260" s="34" t="s">
        <v>31</v>
      </c>
      <c r="D260" s="35">
        <v>15.73</v>
      </c>
      <c r="E260" s="35">
        <v>256</v>
      </c>
      <c r="F260" s="19">
        <f t="shared" si="47"/>
        <v>326.01600000000002</v>
      </c>
      <c r="G260" s="43">
        <v>12182</v>
      </c>
      <c r="H260" s="18" t="s">
        <v>90</v>
      </c>
      <c r="I260" s="38">
        <f>D260*E260</f>
        <v>4026.88</v>
      </c>
      <c r="J260" s="39">
        <f>D260*F260</f>
        <v>5128.2316800000008</v>
      </c>
      <c r="K260" s="14">
        <f>'[1]BM 06'!M260</f>
        <v>0</v>
      </c>
      <c r="L260" s="14">
        <f>'[1]Memória 07'!E253</f>
        <v>15.73</v>
      </c>
      <c r="M260" s="14">
        <f t="shared" si="46"/>
        <v>15.73</v>
      </c>
      <c r="N260" s="14">
        <f t="shared" si="48"/>
        <v>0</v>
      </c>
      <c r="O260" s="14">
        <f t="shared" si="49"/>
        <v>5128.2299999999996</v>
      </c>
      <c r="P260" s="23">
        <f t="shared" si="50"/>
        <v>5128.2299999999996</v>
      </c>
      <c r="Q260" s="14">
        <f t="shared" si="51"/>
        <v>1.680000001215376E-3</v>
      </c>
    </row>
    <row r="261" spans="1:19" ht="69" customHeight="1">
      <c r="A261" s="34" t="s">
        <v>552</v>
      </c>
      <c r="B261" s="18" t="s">
        <v>553</v>
      </c>
      <c r="C261" s="34" t="s">
        <v>45</v>
      </c>
      <c r="D261" s="35">
        <v>5</v>
      </c>
      <c r="E261" s="59">
        <v>1398.38</v>
      </c>
      <c r="F261" s="19">
        <f t="shared" si="47"/>
        <v>1780.8369300000002</v>
      </c>
      <c r="G261" s="43">
        <v>12449</v>
      </c>
      <c r="H261" s="41" t="s">
        <v>90</v>
      </c>
      <c r="I261" s="38">
        <f t="shared" ref="I261:I262" si="62">D261*E261</f>
        <v>6991.9000000000005</v>
      </c>
      <c r="J261" s="39">
        <f t="shared" ref="J261:J262" si="63">D261*F261</f>
        <v>8904.1846500000011</v>
      </c>
      <c r="K261" s="14">
        <f>'[1]BM 06'!M261</f>
        <v>0</v>
      </c>
      <c r="L261" s="14">
        <f>'[1]Memória 07'!E254</f>
        <v>5</v>
      </c>
      <c r="M261" s="14">
        <f t="shared" si="46"/>
        <v>5</v>
      </c>
      <c r="N261" s="14">
        <f t="shared" si="48"/>
        <v>0</v>
      </c>
      <c r="O261" s="14">
        <f t="shared" si="49"/>
        <v>8904.18</v>
      </c>
      <c r="P261" s="23">
        <f t="shared" si="50"/>
        <v>8904.18</v>
      </c>
      <c r="Q261" s="14">
        <f t="shared" si="51"/>
        <v>4.6500000007654307E-3</v>
      </c>
    </row>
    <row r="262" spans="1:19" ht="25.5" customHeight="1">
      <c r="A262" s="17" t="s">
        <v>554</v>
      </c>
      <c r="B262" s="25" t="s">
        <v>555</v>
      </c>
      <c r="C262" s="17" t="s">
        <v>31</v>
      </c>
      <c r="D262" s="19">
        <v>58.41</v>
      </c>
      <c r="E262" s="19">
        <v>100.21</v>
      </c>
      <c r="F262" s="19">
        <f t="shared" si="47"/>
        <v>127.617435</v>
      </c>
      <c r="G262" s="42">
        <v>87262</v>
      </c>
      <c r="H262" s="25" t="s">
        <v>60</v>
      </c>
      <c r="I262" s="38">
        <f t="shared" si="62"/>
        <v>5853.2660999999989</v>
      </c>
      <c r="J262" s="39">
        <f t="shared" si="63"/>
        <v>7454.1343783499997</v>
      </c>
      <c r="K262" s="14">
        <f>'[1]BM 06'!M262</f>
        <v>0</v>
      </c>
      <c r="L262" s="14">
        <f>'[1]Memória 07'!E255</f>
        <v>0</v>
      </c>
      <c r="M262" s="14">
        <f t="shared" si="46"/>
        <v>0</v>
      </c>
      <c r="N262" s="14">
        <f t="shared" si="48"/>
        <v>0</v>
      </c>
      <c r="O262" s="14">
        <f t="shared" si="49"/>
        <v>0</v>
      </c>
      <c r="P262" s="23">
        <f t="shared" si="50"/>
        <v>0</v>
      </c>
      <c r="Q262" s="14">
        <f t="shared" si="51"/>
        <v>7454.1343783499997</v>
      </c>
    </row>
    <row r="263" spans="1:19" ht="14.25" customHeight="1">
      <c r="A263" s="28" t="s">
        <v>556</v>
      </c>
      <c r="B263" s="139" t="s">
        <v>557</v>
      </c>
      <c r="C263" s="140"/>
      <c r="D263" s="140"/>
      <c r="E263" s="140"/>
      <c r="F263" s="140"/>
      <c r="G263" s="141"/>
      <c r="H263" s="29"/>
      <c r="I263" s="53">
        <f>SUM(I264:I266)</f>
        <v>1450.5394000000001</v>
      </c>
      <c r="J263" s="54">
        <f>SUM(J264:J266)</f>
        <v>1847.2619259000003</v>
      </c>
      <c r="K263" s="14">
        <f>'[1]BM 06'!M263</f>
        <v>0</v>
      </c>
      <c r="L263" s="14">
        <f>'[1]Memória 07'!E256</f>
        <v>0</v>
      </c>
      <c r="M263" s="54"/>
      <c r="N263" s="31">
        <f t="shared" ref="N263:Q263" si="64">SUM(N264:N266)</f>
        <v>0</v>
      </c>
      <c r="O263" s="31">
        <f t="shared" si="64"/>
        <v>0</v>
      </c>
      <c r="P263" s="31">
        <f t="shared" si="64"/>
        <v>0</v>
      </c>
      <c r="Q263" s="31">
        <f t="shared" si="64"/>
        <v>1847.2619259000003</v>
      </c>
    </row>
    <row r="264" spans="1:19" ht="25.5" customHeight="1">
      <c r="A264" s="17" t="s">
        <v>558</v>
      </c>
      <c r="B264" s="25" t="s">
        <v>559</v>
      </c>
      <c r="C264" s="17" t="s">
        <v>45</v>
      </c>
      <c r="D264" s="19">
        <v>2</v>
      </c>
      <c r="E264" s="19">
        <v>95.62</v>
      </c>
      <c r="F264" s="19">
        <f t="shared" si="47"/>
        <v>121.77207000000001</v>
      </c>
      <c r="G264" s="42">
        <v>98510</v>
      </c>
      <c r="H264" s="25" t="s">
        <v>60</v>
      </c>
      <c r="I264" s="61">
        <f>D264*E264</f>
        <v>191.24</v>
      </c>
      <c r="J264" s="62">
        <f>F264*D264</f>
        <v>243.54414000000003</v>
      </c>
      <c r="K264" s="14">
        <f>'[1]BM 06'!M264</f>
        <v>0</v>
      </c>
      <c r="L264" s="14">
        <f>'[1]Memória 07'!E257</f>
        <v>0</v>
      </c>
      <c r="M264" s="14">
        <f t="shared" si="46"/>
        <v>0</v>
      </c>
      <c r="N264" s="14">
        <f t="shared" si="48"/>
        <v>0</v>
      </c>
      <c r="O264" s="14">
        <f t="shared" si="49"/>
        <v>0</v>
      </c>
      <c r="P264" s="23">
        <f t="shared" si="50"/>
        <v>0</v>
      </c>
      <c r="Q264" s="14">
        <f t="shared" si="51"/>
        <v>243.54414000000003</v>
      </c>
    </row>
    <row r="265" spans="1:19" ht="25.5" customHeight="1">
      <c r="A265" s="58" t="s">
        <v>560</v>
      </c>
      <c r="B265" s="18" t="s">
        <v>561</v>
      </c>
      <c r="C265" s="17" t="s">
        <v>45</v>
      </c>
      <c r="D265" s="19">
        <v>6</v>
      </c>
      <c r="E265" s="19">
        <v>72.739999999999995</v>
      </c>
      <c r="F265" s="19">
        <f t="shared" si="47"/>
        <v>92.634389999999996</v>
      </c>
      <c r="G265" s="33">
        <v>98509</v>
      </c>
      <c r="H265" s="25" t="s">
        <v>60</v>
      </c>
      <c r="I265" s="61">
        <f t="shared" ref="I265:I266" si="65">D265*E265</f>
        <v>436.43999999999994</v>
      </c>
      <c r="J265" s="62">
        <f t="shared" ref="J265:J266" si="66">F265*D265</f>
        <v>555.80633999999998</v>
      </c>
      <c r="K265" s="14">
        <f>'[1]BM 06'!M265</f>
        <v>0</v>
      </c>
      <c r="L265" s="14">
        <f>'[1]Memória 07'!E258</f>
        <v>0</v>
      </c>
      <c r="M265" s="14">
        <f t="shared" si="46"/>
        <v>0</v>
      </c>
      <c r="N265" s="14">
        <f t="shared" si="48"/>
        <v>0</v>
      </c>
      <c r="O265" s="14">
        <f t="shared" si="49"/>
        <v>0</v>
      </c>
      <c r="P265" s="23">
        <f t="shared" si="50"/>
        <v>0</v>
      </c>
      <c r="Q265" s="14">
        <f t="shared" si="51"/>
        <v>555.80633999999998</v>
      </c>
    </row>
    <row r="266" spans="1:19" ht="25.5" customHeight="1">
      <c r="A266" s="58" t="s">
        <v>562</v>
      </c>
      <c r="B266" s="18" t="s">
        <v>563</v>
      </c>
      <c r="C266" s="17" t="s">
        <v>31</v>
      </c>
      <c r="D266" s="19">
        <v>544.94000000000005</v>
      </c>
      <c r="E266" s="19">
        <v>1.51</v>
      </c>
      <c r="F266" s="19">
        <f t="shared" si="47"/>
        <v>1.9229850000000002</v>
      </c>
      <c r="G266" s="24">
        <v>2450</v>
      </c>
      <c r="H266" s="20" t="s">
        <v>36</v>
      </c>
      <c r="I266" s="61">
        <f t="shared" si="65"/>
        <v>822.85940000000005</v>
      </c>
      <c r="J266" s="62">
        <f t="shared" si="66"/>
        <v>1047.9114459000002</v>
      </c>
      <c r="K266" s="14">
        <f>'[1]BM 06'!M266</f>
        <v>0</v>
      </c>
      <c r="L266" s="14">
        <f>'[1]Memória 07'!E259</f>
        <v>0</v>
      </c>
      <c r="M266" s="14">
        <f t="shared" si="46"/>
        <v>0</v>
      </c>
      <c r="N266" s="14">
        <f t="shared" si="48"/>
        <v>0</v>
      </c>
      <c r="O266" s="14">
        <f t="shared" si="49"/>
        <v>0</v>
      </c>
      <c r="P266" s="23">
        <f t="shared" si="50"/>
        <v>0</v>
      </c>
      <c r="Q266" s="14">
        <f t="shared" si="51"/>
        <v>1047.9114459000002</v>
      </c>
    </row>
    <row r="267" spans="1:19" ht="12" customHeight="1">
      <c r="A267" s="29"/>
      <c r="B267" s="29"/>
      <c r="C267" s="29"/>
      <c r="D267" s="29"/>
      <c r="E267" s="29"/>
      <c r="F267" s="29"/>
      <c r="G267" s="29"/>
      <c r="H267" s="29"/>
      <c r="I267" s="51"/>
      <c r="J267" s="52"/>
      <c r="K267" s="14">
        <f>'[1]BM 06'!M267</f>
        <v>0</v>
      </c>
      <c r="L267" s="14">
        <f>'[1]Memória 07'!E260</f>
        <v>0</v>
      </c>
      <c r="M267" s="14">
        <f t="shared" si="46"/>
        <v>0</v>
      </c>
      <c r="N267" s="14">
        <f t="shared" si="48"/>
        <v>0</v>
      </c>
      <c r="O267" s="14">
        <f t="shared" si="49"/>
        <v>0</v>
      </c>
      <c r="P267" s="23">
        <f t="shared" si="50"/>
        <v>0</v>
      </c>
      <c r="Q267" s="14">
        <f t="shared" si="51"/>
        <v>0</v>
      </c>
    </row>
    <row r="268" spans="1:19" ht="12.75" customHeight="1">
      <c r="A268" s="152" t="s">
        <v>564</v>
      </c>
      <c r="B268" s="153"/>
      <c r="C268" s="153"/>
      <c r="D268" s="153"/>
      <c r="E268" s="153"/>
      <c r="F268" s="153"/>
      <c r="G268" s="153"/>
      <c r="H268" s="154"/>
      <c r="I268" s="64">
        <f>I263+I259+I246+I237+I218+I165+I95+I75+I70+I58+I50+I37+I20+I11</f>
        <v>583589.56099999999</v>
      </c>
      <c r="J268" s="65">
        <f>J263+J259+J246+J237+J218+J165+J95+J75+J70+J58+J37+J11+J20+J50</f>
        <v>743201.31116014998</v>
      </c>
      <c r="K268" s="14"/>
      <c r="L268" s="14"/>
      <c r="M268" s="14"/>
      <c r="N268" s="31">
        <f>N11+N20+N37+N50+N58+N70+N75+N95+N165+N218+N246+N259+N263</f>
        <v>470937.47</v>
      </c>
      <c r="O268" s="31">
        <f>O11+O20+O37+O50+O58+O70+O75+O95+O165+O218+O246+O259+O263</f>
        <v>140742.72</v>
      </c>
      <c r="P268" s="31">
        <f>P11+P20+P37+P50+P58+P70+P75+P95+P165+P218+P246+P259+P263</f>
        <v>611680.19000000006</v>
      </c>
      <c r="Q268" s="31">
        <f>Q11+Q20+Q37+Q50+Q58+Q70+Q75+Q95+Q165+Q218+Q246+Q259+Q263</f>
        <v>128038.37360349999</v>
      </c>
      <c r="S268" s="97">
        <f>P268/J268</f>
        <v>0.82303432571338819</v>
      </c>
    </row>
  </sheetData>
  <mergeCells count="42">
    <mergeCell ref="B246:G246"/>
    <mergeCell ref="B259:G259"/>
    <mergeCell ref="B263:G263"/>
    <mergeCell ref="A268:H268"/>
    <mergeCell ref="B70:G70"/>
    <mergeCell ref="B75:G75"/>
    <mergeCell ref="B95:G95"/>
    <mergeCell ref="B165:G165"/>
    <mergeCell ref="B218:G218"/>
    <mergeCell ref="B237:G237"/>
    <mergeCell ref="N9:P9"/>
    <mergeCell ref="Q9:Q10"/>
    <mergeCell ref="B20:G20"/>
    <mergeCell ref="B37:G37"/>
    <mergeCell ref="B50:G50"/>
    <mergeCell ref="B58:G58"/>
    <mergeCell ref="F9:F10"/>
    <mergeCell ref="G9:G10"/>
    <mergeCell ref="H9:H10"/>
    <mergeCell ref="I9:I10"/>
    <mergeCell ref="J9:J10"/>
    <mergeCell ref="K9:M9"/>
    <mergeCell ref="O6:Q6"/>
    <mergeCell ref="A7:E7"/>
    <mergeCell ref="K7:L7"/>
    <mergeCell ref="M7:N7"/>
    <mergeCell ref="A8:Q8"/>
    <mergeCell ref="A9:A10"/>
    <mergeCell ref="B9:B10"/>
    <mergeCell ref="C9:C10"/>
    <mergeCell ref="D9:D10"/>
    <mergeCell ref="E9:E10"/>
    <mergeCell ref="A1:Q4"/>
    <mergeCell ref="A5:E5"/>
    <mergeCell ref="F5:I5"/>
    <mergeCell ref="J5:J7"/>
    <mergeCell ref="K5:L6"/>
    <mergeCell ref="M5:N5"/>
    <mergeCell ref="O5:Q5"/>
    <mergeCell ref="A6:E6"/>
    <mergeCell ref="F6:I6"/>
    <mergeCell ref="M6:N6"/>
  </mergeCells>
  <pageMargins left="0.25" right="0.25" top="0.75" bottom="0.75" header="0.3" footer="0.3"/>
  <pageSetup paperSize="9" scale="51" orientation="landscape" horizontalDpi="360" verticalDpi="36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6F328-ACFA-4C8E-9160-971BAE77E92D}">
  <dimension ref="A1:I269"/>
  <sheetViews>
    <sheetView view="pageBreakPreview" topLeftCell="A50" zoomScale="90" zoomScaleNormal="80" zoomScaleSheetLayoutView="90" workbookViewId="0">
      <selection activeCell="E58" sqref="E58"/>
    </sheetView>
  </sheetViews>
  <sheetFormatPr defaultRowHeight="15"/>
  <cols>
    <col min="1" max="1" width="10.140625" style="94" customWidth="1"/>
    <col min="2" max="2" width="59.140625" style="95" customWidth="1"/>
    <col min="3" max="3" width="6.140625" style="94" customWidth="1"/>
    <col min="4" max="4" width="72.28515625" style="73" customWidth="1"/>
    <col min="5" max="5" width="13.42578125" style="67" customWidth="1"/>
    <col min="6" max="6" width="9.140625" style="1"/>
    <col min="7" max="7" width="13.140625" style="1" customWidth="1"/>
    <col min="8" max="16384" width="9.140625" style="1"/>
  </cols>
  <sheetData>
    <row r="1" spans="1:7" ht="12.75" customHeight="1">
      <c r="A1" s="157" t="s">
        <v>1242</v>
      </c>
      <c r="B1" s="158"/>
      <c r="C1" s="158"/>
      <c r="D1" s="158"/>
    </row>
    <row r="2" spans="1:7" ht="12" customHeight="1">
      <c r="A2" s="157"/>
      <c r="B2" s="158"/>
      <c r="C2" s="158"/>
      <c r="D2" s="158"/>
    </row>
    <row r="3" spans="1:7" ht="25.5" customHeight="1">
      <c r="A3" s="68" t="s">
        <v>566</v>
      </c>
      <c r="B3" s="68" t="s">
        <v>567</v>
      </c>
      <c r="C3" s="68" t="s">
        <v>568</v>
      </c>
      <c r="D3" s="69"/>
    </row>
    <row r="4" spans="1:7">
      <c r="A4" s="70" t="s">
        <v>569</v>
      </c>
      <c r="B4" s="71" t="s">
        <v>570</v>
      </c>
      <c r="C4" s="72"/>
      <c r="E4" s="74"/>
      <c r="G4" s="75"/>
    </row>
    <row r="5" spans="1:7" ht="14.25">
      <c r="A5" s="76" t="s">
        <v>571</v>
      </c>
      <c r="B5" s="77" t="s">
        <v>572</v>
      </c>
      <c r="C5" s="78" t="s">
        <v>573</v>
      </c>
      <c r="D5" s="69"/>
    </row>
    <row r="6" spans="1:7" ht="14.25">
      <c r="A6" s="76" t="s">
        <v>575</v>
      </c>
      <c r="B6" s="77" t="s">
        <v>576</v>
      </c>
      <c r="C6" s="76" t="s">
        <v>573</v>
      </c>
      <c r="D6" s="69"/>
    </row>
    <row r="7" spans="1:7" ht="28.5">
      <c r="A7" s="76" t="s">
        <v>578</v>
      </c>
      <c r="B7" s="79" t="s">
        <v>579</v>
      </c>
      <c r="C7" s="76" t="s">
        <v>573</v>
      </c>
      <c r="D7" s="69"/>
    </row>
    <row r="8" spans="1:7" ht="28.5">
      <c r="A8" s="76" t="s">
        <v>581</v>
      </c>
      <c r="B8" s="79" t="s">
        <v>582</v>
      </c>
      <c r="C8" s="76" t="s">
        <v>573</v>
      </c>
      <c r="D8" s="69"/>
    </row>
    <row r="9" spans="1:7" ht="28.5">
      <c r="A9" s="76" t="s">
        <v>584</v>
      </c>
      <c r="B9" s="79" t="s">
        <v>585</v>
      </c>
      <c r="C9" s="76" t="s">
        <v>586</v>
      </c>
      <c r="D9" s="69"/>
    </row>
    <row r="10" spans="1:7" ht="14.25">
      <c r="A10" s="76" t="s">
        <v>588</v>
      </c>
      <c r="B10" s="77" t="s">
        <v>589</v>
      </c>
      <c r="C10" s="76" t="s">
        <v>586</v>
      </c>
      <c r="D10" s="69"/>
    </row>
    <row r="11" spans="1:7" ht="14.25">
      <c r="A11" s="76" t="s">
        <v>590</v>
      </c>
      <c r="B11" s="77" t="s">
        <v>591</v>
      </c>
      <c r="C11" s="76" t="s">
        <v>586</v>
      </c>
      <c r="D11" s="69"/>
    </row>
    <row r="12" spans="1:7" ht="14.25">
      <c r="A12" s="76" t="s">
        <v>592</v>
      </c>
      <c r="B12" s="77" t="s">
        <v>593</v>
      </c>
      <c r="C12" s="76" t="s">
        <v>586</v>
      </c>
      <c r="D12" s="69"/>
    </row>
    <row r="13" spans="1:7" ht="14.25" customHeight="1">
      <c r="A13" s="80" t="s">
        <v>595</v>
      </c>
      <c r="B13" s="155" t="s">
        <v>596</v>
      </c>
      <c r="C13" s="156"/>
      <c r="D13" s="69"/>
      <c r="E13" s="81"/>
    </row>
    <row r="14" spans="1:7">
      <c r="A14" s="76" t="s">
        <v>597</v>
      </c>
      <c r="B14" s="82" t="s">
        <v>598</v>
      </c>
      <c r="C14" s="76" t="s">
        <v>599</v>
      </c>
      <c r="D14" s="69"/>
      <c r="E14" s="83"/>
    </row>
    <row r="15" spans="1:7" ht="14.25">
      <c r="A15" s="76" t="s">
        <v>601</v>
      </c>
      <c r="B15" s="79" t="s">
        <v>602</v>
      </c>
      <c r="C15" s="76" t="s">
        <v>599</v>
      </c>
      <c r="D15" s="69"/>
    </row>
    <row r="16" spans="1:7" ht="28.5">
      <c r="A16" s="76" t="s">
        <v>603</v>
      </c>
      <c r="B16" s="79" t="s">
        <v>604</v>
      </c>
      <c r="C16" s="76" t="s">
        <v>573</v>
      </c>
      <c r="D16" s="69"/>
      <c r="E16" s="84"/>
    </row>
    <row r="17" spans="1:5" ht="28.5">
      <c r="A17" s="76" t="s">
        <v>606</v>
      </c>
      <c r="B17" s="79" t="s">
        <v>607</v>
      </c>
      <c r="C17" s="76" t="s">
        <v>599</v>
      </c>
      <c r="D17" s="69"/>
      <c r="E17" s="84"/>
    </row>
    <row r="18" spans="1:5" ht="28.5">
      <c r="A18" s="76" t="s">
        <v>609</v>
      </c>
      <c r="B18" s="79" t="s">
        <v>610</v>
      </c>
      <c r="C18" s="76" t="s">
        <v>573</v>
      </c>
      <c r="D18" s="69"/>
      <c r="E18" s="84"/>
    </row>
    <row r="19" spans="1:5" ht="28.5">
      <c r="A19" s="76" t="s">
        <v>612</v>
      </c>
      <c r="B19" s="79" t="s">
        <v>613</v>
      </c>
      <c r="C19" s="76" t="s">
        <v>614</v>
      </c>
      <c r="D19" s="69"/>
      <c r="E19" s="84"/>
    </row>
    <row r="20" spans="1:5" ht="28.5">
      <c r="A20" s="76" t="s">
        <v>616</v>
      </c>
      <c r="B20" s="79" t="s">
        <v>617</v>
      </c>
      <c r="C20" s="76" t="s">
        <v>614</v>
      </c>
      <c r="D20" s="69"/>
    </row>
    <row r="21" spans="1:5" ht="28.5">
      <c r="A21" s="76" t="s">
        <v>619</v>
      </c>
      <c r="B21" s="79" t="s">
        <v>620</v>
      </c>
      <c r="C21" s="76" t="s">
        <v>614</v>
      </c>
      <c r="D21" s="69"/>
      <c r="E21" s="84"/>
    </row>
    <row r="22" spans="1:5" ht="28.5">
      <c r="A22" s="76" t="s">
        <v>622</v>
      </c>
      <c r="B22" s="79" t="s">
        <v>623</v>
      </c>
      <c r="C22" s="76" t="s">
        <v>614</v>
      </c>
      <c r="D22" s="69"/>
      <c r="E22" s="84"/>
    </row>
    <row r="23" spans="1:5" ht="28.5">
      <c r="A23" s="76" t="s">
        <v>625</v>
      </c>
      <c r="B23" s="79" t="s">
        <v>626</v>
      </c>
      <c r="C23" s="76" t="s">
        <v>614</v>
      </c>
      <c r="D23" s="69"/>
    </row>
    <row r="24" spans="1:5" ht="28.5">
      <c r="A24" s="76" t="s">
        <v>628</v>
      </c>
      <c r="B24" s="79" t="s">
        <v>629</v>
      </c>
      <c r="C24" s="76" t="s">
        <v>614</v>
      </c>
      <c r="D24" s="69"/>
    </row>
    <row r="25" spans="1:5" ht="34.35" customHeight="1">
      <c r="A25" s="85" t="s">
        <v>631</v>
      </c>
      <c r="B25" s="77" t="s">
        <v>632</v>
      </c>
      <c r="C25" s="85" t="s">
        <v>599</v>
      </c>
      <c r="D25" s="69"/>
      <c r="E25" s="84"/>
    </row>
    <row r="26" spans="1:5" ht="28.5">
      <c r="A26" s="76" t="s">
        <v>634</v>
      </c>
      <c r="B26" s="79" t="s">
        <v>635</v>
      </c>
      <c r="C26" s="76" t="s">
        <v>599</v>
      </c>
      <c r="D26" s="69"/>
      <c r="E26" s="84"/>
    </row>
    <row r="27" spans="1:5" ht="42.75">
      <c r="A27" s="85" t="s">
        <v>637</v>
      </c>
      <c r="B27" s="79" t="s">
        <v>638</v>
      </c>
      <c r="C27" s="85" t="s">
        <v>573</v>
      </c>
      <c r="D27" s="69"/>
    </row>
    <row r="28" spans="1:5" ht="28.5">
      <c r="A28" s="85" t="s">
        <v>640</v>
      </c>
      <c r="B28" s="79" t="s">
        <v>641</v>
      </c>
      <c r="C28" s="85" t="s">
        <v>573</v>
      </c>
      <c r="D28" s="69"/>
    </row>
    <row r="29" spans="1:5" ht="28.5">
      <c r="A29" s="76" t="s">
        <v>642</v>
      </c>
      <c r="B29" s="79" t="s">
        <v>643</v>
      </c>
      <c r="C29" s="76" t="s">
        <v>586</v>
      </c>
      <c r="D29" s="69"/>
    </row>
    <row r="30" spans="1:5" ht="12.75" customHeight="1">
      <c r="A30" s="80" t="s">
        <v>644</v>
      </c>
      <c r="B30" s="155" t="s">
        <v>645</v>
      </c>
      <c r="C30" s="156"/>
      <c r="D30" s="69"/>
    </row>
    <row r="31" spans="1:5" ht="42.75">
      <c r="A31" s="85" t="s">
        <v>646</v>
      </c>
      <c r="B31" s="79" t="s">
        <v>647</v>
      </c>
      <c r="C31" s="85" t="s">
        <v>614</v>
      </c>
      <c r="D31" s="69"/>
    </row>
    <row r="32" spans="1:5" ht="57">
      <c r="A32" s="76" t="s">
        <v>648</v>
      </c>
      <c r="B32" s="86" t="s">
        <v>649</v>
      </c>
      <c r="C32" s="76" t="s">
        <v>614</v>
      </c>
      <c r="D32" s="69"/>
    </row>
    <row r="33" spans="1:4" ht="57">
      <c r="A33" s="76" t="s">
        <v>650</v>
      </c>
      <c r="B33" s="86" t="s">
        <v>651</v>
      </c>
      <c r="C33" s="76" t="s">
        <v>614</v>
      </c>
      <c r="D33" s="69"/>
    </row>
    <row r="34" spans="1:4" ht="57">
      <c r="A34" s="76" t="s">
        <v>652</v>
      </c>
      <c r="B34" s="86" t="s">
        <v>653</v>
      </c>
      <c r="C34" s="76" t="s">
        <v>614</v>
      </c>
      <c r="D34" s="69"/>
    </row>
    <row r="35" spans="1:4" ht="57">
      <c r="A35" s="76" t="s">
        <v>654</v>
      </c>
      <c r="B35" s="86" t="s">
        <v>655</v>
      </c>
      <c r="C35" s="76" t="s">
        <v>614</v>
      </c>
      <c r="D35" s="69"/>
    </row>
    <row r="36" spans="1:4" ht="57">
      <c r="A36" s="85" t="s">
        <v>656</v>
      </c>
      <c r="B36" s="86" t="s">
        <v>657</v>
      </c>
      <c r="C36" s="85" t="s">
        <v>614</v>
      </c>
      <c r="D36" s="69"/>
    </row>
    <row r="37" spans="1:4" ht="57">
      <c r="A37" s="76" t="s">
        <v>658</v>
      </c>
      <c r="B37" s="86" t="s">
        <v>659</v>
      </c>
      <c r="C37" s="76" t="s">
        <v>614</v>
      </c>
      <c r="D37" s="69"/>
    </row>
    <row r="38" spans="1:4" ht="42.75">
      <c r="A38" s="85" t="s">
        <v>660</v>
      </c>
      <c r="B38" s="79" t="s">
        <v>661</v>
      </c>
      <c r="C38" s="85" t="s">
        <v>573</v>
      </c>
      <c r="D38" s="69"/>
    </row>
    <row r="39" spans="1:4" ht="28.5">
      <c r="A39" s="85" t="s">
        <v>662</v>
      </c>
      <c r="B39" s="77" t="s">
        <v>663</v>
      </c>
      <c r="C39" s="85" t="s">
        <v>599</v>
      </c>
      <c r="D39" s="69"/>
    </row>
    <row r="40" spans="1:4" ht="28.5">
      <c r="A40" s="76" t="s">
        <v>664</v>
      </c>
      <c r="B40" s="79" t="s">
        <v>665</v>
      </c>
      <c r="C40" s="76" t="s">
        <v>599</v>
      </c>
      <c r="D40" s="69"/>
    </row>
    <row r="41" spans="1:4" ht="45.75" customHeight="1">
      <c r="A41" s="76" t="s">
        <v>666</v>
      </c>
      <c r="B41" s="77" t="s">
        <v>667</v>
      </c>
      <c r="C41" s="76" t="s">
        <v>573</v>
      </c>
      <c r="D41" s="69"/>
    </row>
    <row r="42" spans="1:4" ht="28.5">
      <c r="A42" s="76" t="s">
        <v>668</v>
      </c>
      <c r="B42" s="79" t="s">
        <v>643</v>
      </c>
      <c r="C42" s="76" t="s">
        <v>586</v>
      </c>
      <c r="D42" s="69"/>
    </row>
    <row r="43" spans="1:4" ht="14.25" customHeight="1">
      <c r="A43" s="80" t="s">
        <v>669</v>
      </c>
      <c r="B43" s="155" t="s">
        <v>124</v>
      </c>
      <c r="C43" s="156"/>
      <c r="D43" s="69"/>
    </row>
    <row r="44" spans="1:4" ht="71.25">
      <c r="A44" s="85" t="s">
        <v>670</v>
      </c>
      <c r="B44" s="79" t="s">
        <v>671</v>
      </c>
      <c r="C44" s="85" t="s">
        <v>573</v>
      </c>
      <c r="D44" s="69"/>
    </row>
    <row r="45" spans="1:4" ht="14.25">
      <c r="A45" s="76" t="s">
        <v>672</v>
      </c>
      <c r="B45" s="77" t="s">
        <v>673</v>
      </c>
      <c r="C45" s="76" t="s">
        <v>674</v>
      </c>
      <c r="D45" s="69"/>
    </row>
    <row r="46" spans="1:4" ht="14.25">
      <c r="A46" s="76" t="s">
        <v>675</v>
      </c>
      <c r="B46" s="77" t="s">
        <v>676</v>
      </c>
      <c r="C46" s="76" t="s">
        <v>674</v>
      </c>
      <c r="D46" s="69"/>
    </row>
    <row r="47" spans="1:4" ht="14.25">
      <c r="A47" s="76" t="s">
        <v>677</v>
      </c>
      <c r="B47" s="77" t="s">
        <v>678</v>
      </c>
      <c r="C47" s="76" t="s">
        <v>674</v>
      </c>
      <c r="D47" s="69"/>
    </row>
    <row r="48" spans="1:4" ht="14.25">
      <c r="A48" s="76" t="s">
        <v>679</v>
      </c>
      <c r="B48" s="79" t="s">
        <v>680</v>
      </c>
      <c r="C48" s="76" t="s">
        <v>674</v>
      </c>
      <c r="D48" s="69"/>
    </row>
    <row r="49" spans="1:5" ht="28.5">
      <c r="A49" s="76" t="s">
        <v>681</v>
      </c>
      <c r="B49" s="79" t="s">
        <v>682</v>
      </c>
      <c r="C49" s="76" t="s">
        <v>674</v>
      </c>
      <c r="D49" s="69"/>
      <c r="E49" s="1"/>
    </row>
    <row r="50" spans="1:5" ht="28.5">
      <c r="A50" s="76" t="s">
        <v>683</v>
      </c>
      <c r="B50" s="79" t="s">
        <v>684</v>
      </c>
      <c r="C50" s="76" t="s">
        <v>674</v>
      </c>
      <c r="D50" s="69"/>
    </row>
    <row r="51" spans="1:5" ht="14.25" customHeight="1">
      <c r="A51" s="80" t="s">
        <v>685</v>
      </c>
      <c r="B51" s="155" t="s">
        <v>686</v>
      </c>
      <c r="C51" s="156"/>
      <c r="D51" s="69"/>
    </row>
    <row r="52" spans="1:5" ht="57">
      <c r="A52" s="76" t="s">
        <v>687</v>
      </c>
      <c r="B52" s="86" t="s">
        <v>688</v>
      </c>
      <c r="C52" s="76" t="s">
        <v>573</v>
      </c>
      <c r="D52" s="69"/>
    </row>
    <row r="53" spans="1:5" ht="28.5">
      <c r="A53" s="76" t="s">
        <v>689</v>
      </c>
      <c r="B53" s="79" t="s">
        <v>690</v>
      </c>
      <c r="C53" s="76" t="s">
        <v>573</v>
      </c>
      <c r="D53" s="69"/>
    </row>
    <row r="54" spans="1:5" ht="57">
      <c r="A54" s="85" t="s">
        <v>691</v>
      </c>
      <c r="B54" s="79" t="s">
        <v>692</v>
      </c>
      <c r="C54" s="85" t="s">
        <v>573</v>
      </c>
      <c r="D54" s="69"/>
    </row>
    <row r="55" spans="1:5" ht="32.25" customHeight="1">
      <c r="A55" s="76" t="s">
        <v>693</v>
      </c>
      <c r="B55" s="79" t="s">
        <v>694</v>
      </c>
      <c r="C55" s="76" t="s">
        <v>573</v>
      </c>
      <c r="D55" s="69"/>
    </row>
    <row r="56" spans="1:5" ht="28.5">
      <c r="A56" s="85" t="s">
        <v>695</v>
      </c>
      <c r="B56" s="79" t="s">
        <v>696</v>
      </c>
      <c r="C56" s="85" t="s">
        <v>573</v>
      </c>
      <c r="D56" s="69"/>
    </row>
    <row r="57" spans="1:5" ht="28.5">
      <c r="A57" s="76" t="s">
        <v>697</v>
      </c>
      <c r="B57" s="79" t="s">
        <v>698</v>
      </c>
      <c r="C57" s="76" t="s">
        <v>573</v>
      </c>
      <c r="D57" s="69" t="s">
        <v>1224</v>
      </c>
      <c r="E57" s="67">
        <v>468.07</v>
      </c>
    </row>
    <row r="58" spans="1:5" ht="14.25">
      <c r="A58" s="76" t="s">
        <v>699</v>
      </c>
      <c r="B58" s="79" t="s">
        <v>700</v>
      </c>
      <c r="C58" s="76" t="s">
        <v>573</v>
      </c>
      <c r="D58" s="69"/>
    </row>
    <row r="59" spans="1:5" ht="42.75">
      <c r="A59" s="85" t="s">
        <v>701</v>
      </c>
      <c r="B59" s="79" t="s">
        <v>702</v>
      </c>
      <c r="C59" s="85" t="s">
        <v>573</v>
      </c>
      <c r="D59" s="69"/>
    </row>
    <row r="60" spans="1:5" ht="28.5">
      <c r="A60" s="76" t="s">
        <v>703</v>
      </c>
      <c r="B60" s="79" t="s">
        <v>704</v>
      </c>
      <c r="C60" s="76" t="s">
        <v>573</v>
      </c>
      <c r="D60" s="69" t="s">
        <v>1243</v>
      </c>
      <c r="E60" s="67">
        <v>454</v>
      </c>
    </row>
    <row r="61" spans="1:5" ht="28.5">
      <c r="A61" s="76" t="s">
        <v>705</v>
      </c>
      <c r="B61" s="79" t="s">
        <v>706</v>
      </c>
      <c r="C61" s="76" t="s">
        <v>573</v>
      </c>
      <c r="D61" s="69" t="s">
        <v>1244</v>
      </c>
      <c r="E61" s="67">
        <v>804</v>
      </c>
    </row>
    <row r="62" spans="1:5" ht="28.5">
      <c r="A62" s="76" t="s">
        <v>707</v>
      </c>
      <c r="B62" s="79" t="s">
        <v>708</v>
      </c>
      <c r="C62" s="76" t="s">
        <v>573</v>
      </c>
      <c r="D62" s="69" t="s">
        <v>1245</v>
      </c>
      <c r="E62" s="67">
        <v>936.15</v>
      </c>
    </row>
    <row r="63" spans="1:5" ht="12.75" customHeight="1">
      <c r="A63" s="80" t="s">
        <v>709</v>
      </c>
      <c r="B63" s="155" t="s">
        <v>165</v>
      </c>
      <c r="C63" s="156"/>
      <c r="D63" s="69"/>
    </row>
    <row r="64" spans="1:5" ht="42.75">
      <c r="A64" s="85" t="s">
        <v>710</v>
      </c>
      <c r="B64" s="79" t="s">
        <v>711</v>
      </c>
      <c r="C64" s="85" t="s">
        <v>573</v>
      </c>
      <c r="D64" s="69"/>
    </row>
    <row r="65" spans="1:9" ht="57">
      <c r="A65" s="76" t="s">
        <v>712</v>
      </c>
      <c r="B65" s="79" t="s">
        <v>713</v>
      </c>
      <c r="C65" s="76" t="s">
        <v>573</v>
      </c>
      <c r="D65" s="69"/>
    </row>
    <row r="66" spans="1:9" ht="28.5">
      <c r="A66" s="85" t="s">
        <v>714</v>
      </c>
      <c r="B66" s="79" t="s">
        <v>715</v>
      </c>
      <c r="C66" s="85" t="s">
        <v>674</v>
      </c>
      <c r="D66" s="69"/>
    </row>
    <row r="67" spans="1:9" ht="42.75">
      <c r="A67" s="85" t="s">
        <v>716</v>
      </c>
      <c r="B67" s="79" t="s">
        <v>717</v>
      </c>
      <c r="C67" s="85" t="s">
        <v>674</v>
      </c>
      <c r="D67" s="69"/>
    </row>
    <row r="68" spans="1:9" ht="12.75" customHeight="1">
      <c r="A68" s="80" t="s">
        <v>718</v>
      </c>
      <c r="B68" s="155" t="s">
        <v>719</v>
      </c>
      <c r="C68" s="156"/>
      <c r="D68" s="69"/>
      <c r="F68" s="1" t="s">
        <v>1246</v>
      </c>
      <c r="G68" s="1" t="s">
        <v>1247</v>
      </c>
    </row>
    <row r="69" spans="1:9" ht="12.75" customHeight="1">
      <c r="A69" s="76" t="s">
        <v>720</v>
      </c>
      <c r="B69" s="87" t="s">
        <v>721</v>
      </c>
      <c r="C69" s="88"/>
      <c r="D69" s="69"/>
      <c r="H69" s="1" t="s">
        <v>1248</v>
      </c>
      <c r="I69" s="1" t="s">
        <v>1249</v>
      </c>
    </row>
    <row r="70" spans="1:9" ht="42.75">
      <c r="A70" s="85" t="s">
        <v>722</v>
      </c>
      <c r="B70" s="77" t="s">
        <v>723</v>
      </c>
      <c r="C70" s="85" t="s">
        <v>573</v>
      </c>
      <c r="D70" s="69" t="s">
        <v>1250</v>
      </c>
      <c r="E70" s="67">
        <v>88.73</v>
      </c>
      <c r="F70" s="1">
        <f>5.4*3.54+4.47*4.05+3.88*5.58-2.2*1.48+ 5.15*7.95+1.95*28+6.1*10.4+(4+2.97)*12.14/2</f>
        <v>256.90429999999998</v>
      </c>
      <c r="G70" s="96">
        <f>F70-'[1]BM 07'!D77</f>
        <v>79.44429999999997</v>
      </c>
      <c r="H70" s="1">
        <v>47.45</v>
      </c>
      <c r="I70" s="96">
        <f>G70-H70</f>
        <v>31.994299999999967</v>
      </c>
    </row>
    <row r="71" spans="1:9" ht="14.25">
      <c r="A71" s="76" t="s">
        <v>724</v>
      </c>
      <c r="B71" s="77" t="s">
        <v>725</v>
      </c>
      <c r="C71" s="76" t="s">
        <v>573</v>
      </c>
      <c r="D71" s="69"/>
    </row>
    <row r="72" spans="1:9" ht="42.75">
      <c r="A72" s="85" t="s">
        <v>726</v>
      </c>
      <c r="B72" s="86" t="s">
        <v>727</v>
      </c>
      <c r="C72" s="85" t="s">
        <v>573</v>
      </c>
      <c r="D72" s="69"/>
    </row>
    <row r="73" spans="1:9" ht="28.5">
      <c r="A73" s="76" t="s">
        <v>728</v>
      </c>
      <c r="B73" s="79" t="s">
        <v>729</v>
      </c>
      <c r="C73" s="76" t="s">
        <v>573</v>
      </c>
      <c r="D73" s="69"/>
    </row>
    <row r="74" spans="1:9" ht="42.75">
      <c r="A74" s="76" t="s">
        <v>730</v>
      </c>
      <c r="B74" s="77" t="s">
        <v>731</v>
      </c>
      <c r="C74" s="76" t="s">
        <v>573</v>
      </c>
      <c r="D74" s="69"/>
    </row>
    <row r="75" spans="1:9" ht="57">
      <c r="A75" s="76" t="s">
        <v>732</v>
      </c>
      <c r="B75" s="86" t="s">
        <v>733</v>
      </c>
      <c r="C75" s="76" t="s">
        <v>573</v>
      </c>
      <c r="D75" s="69"/>
    </row>
    <row r="76" spans="1:9" ht="14.25">
      <c r="A76" s="76" t="s">
        <v>734</v>
      </c>
      <c r="B76" s="77" t="s">
        <v>735</v>
      </c>
      <c r="C76" s="76" t="s">
        <v>599</v>
      </c>
      <c r="D76" s="69"/>
    </row>
    <row r="77" spans="1:9" ht="42.75">
      <c r="A77" s="85" t="s">
        <v>736</v>
      </c>
      <c r="B77" s="86" t="s">
        <v>737</v>
      </c>
      <c r="C77" s="85" t="s">
        <v>573</v>
      </c>
      <c r="D77" s="69"/>
    </row>
    <row r="78" spans="1:9" ht="14.25">
      <c r="A78" s="76" t="s">
        <v>738</v>
      </c>
      <c r="B78" s="77" t="s">
        <v>739</v>
      </c>
      <c r="C78" s="76" t="s">
        <v>599</v>
      </c>
      <c r="D78" s="69"/>
    </row>
    <row r="79" spans="1:9" ht="28.5">
      <c r="A79" s="76" t="s">
        <v>1251</v>
      </c>
      <c r="B79" s="86" t="s">
        <v>741</v>
      </c>
      <c r="C79" s="76" t="s">
        <v>573</v>
      </c>
      <c r="D79" s="69" t="s">
        <v>1252</v>
      </c>
      <c r="E79" s="67">
        <f>12.14*(3.45+4.22)/2+1.94*0.8</f>
        <v>48.108899999999998</v>
      </c>
    </row>
    <row r="80" spans="1:9" ht="12.75" customHeight="1">
      <c r="A80" s="80" t="s">
        <v>742</v>
      </c>
      <c r="B80" s="87" t="s">
        <v>743</v>
      </c>
      <c r="C80" s="89"/>
      <c r="D80" s="69"/>
    </row>
    <row r="81" spans="1:5" ht="28.5">
      <c r="A81" s="76" t="s">
        <v>744</v>
      </c>
      <c r="B81" s="79" t="s">
        <v>745</v>
      </c>
      <c r="C81" s="76" t="s">
        <v>599</v>
      </c>
      <c r="D81" s="69"/>
    </row>
    <row r="82" spans="1:5" ht="28.5">
      <c r="A82" s="76" t="s">
        <v>746</v>
      </c>
      <c r="B82" s="79" t="s">
        <v>747</v>
      </c>
      <c r="C82" s="76" t="s">
        <v>573</v>
      </c>
      <c r="D82" s="69"/>
    </row>
    <row r="83" spans="1:5" ht="42.75">
      <c r="A83" s="85" t="s">
        <v>748</v>
      </c>
      <c r="B83" s="79" t="s">
        <v>749</v>
      </c>
      <c r="C83" s="85" t="s">
        <v>573</v>
      </c>
      <c r="D83" s="69"/>
    </row>
    <row r="84" spans="1:5" ht="42.75">
      <c r="A84" s="85" t="s">
        <v>750</v>
      </c>
      <c r="B84" s="77" t="s">
        <v>751</v>
      </c>
      <c r="C84" s="85" t="s">
        <v>573</v>
      </c>
      <c r="D84" s="69"/>
    </row>
    <row r="85" spans="1:5" ht="42.75">
      <c r="A85" s="76" t="s">
        <v>752</v>
      </c>
      <c r="B85" s="77" t="s">
        <v>753</v>
      </c>
      <c r="C85" s="76" t="s">
        <v>573</v>
      </c>
      <c r="D85" s="69"/>
    </row>
    <row r="86" spans="1:5" ht="28.5">
      <c r="A86" s="76" t="s">
        <v>754</v>
      </c>
      <c r="B86" s="79" t="s">
        <v>755</v>
      </c>
      <c r="C86" s="76" t="s">
        <v>674</v>
      </c>
      <c r="D86" s="69" t="s">
        <v>1253</v>
      </c>
      <c r="E86" s="67">
        <v>378.4</v>
      </c>
    </row>
    <row r="87" spans="1:5" ht="12" customHeight="1">
      <c r="A87" s="89"/>
      <c r="B87" s="89"/>
      <c r="C87" s="89"/>
      <c r="D87" s="69"/>
    </row>
    <row r="88" spans="1:5" ht="12.75" customHeight="1">
      <c r="A88" s="80" t="s">
        <v>756</v>
      </c>
      <c r="B88" s="155" t="s">
        <v>757</v>
      </c>
      <c r="C88" s="156"/>
      <c r="D88" s="69"/>
    </row>
    <row r="89" spans="1:5" ht="42.75">
      <c r="A89" s="85" t="s">
        <v>758</v>
      </c>
      <c r="B89" s="77" t="s">
        <v>759</v>
      </c>
      <c r="C89" s="85" t="s">
        <v>586</v>
      </c>
      <c r="D89" s="69"/>
    </row>
    <row r="90" spans="1:5" ht="28.5">
      <c r="A90" s="76" t="s">
        <v>760</v>
      </c>
      <c r="B90" s="86" t="s">
        <v>761</v>
      </c>
      <c r="C90" s="76" t="s">
        <v>586</v>
      </c>
      <c r="D90" s="69"/>
    </row>
    <row r="91" spans="1:5" ht="28.5">
      <c r="A91" s="85" t="s">
        <v>762</v>
      </c>
      <c r="B91" s="79" t="s">
        <v>763</v>
      </c>
      <c r="C91" s="85" t="s">
        <v>586</v>
      </c>
      <c r="D91" s="69"/>
    </row>
    <row r="92" spans="1:5" ht="42.75">
      <c r="A92" s="85" t="s">
        <v>764</v>
      </c>
      <c r="B92" s="79" t="s">
        <v>765</v>
      </c>
      <c r="C92" s="85" t="s">
        <v>586</v>
      </c>
      <c r="D92" s="69"/>
    </row>
    <row r="93" spans="1:5" ht="42.75">
      <c r="A93" s="85" t="s">
        <v>766</v>
      </c>
      <c r="B93" s="79" t="s">
        <v>767</v>
      </c>
      <c r="C93" s="85" t="s">
        <v>586</v>
      </c>
      <c r="D93" s="69"/>
    </row>
    <row r="94" spans="1:5" ht="42.75">
      <c r="A94" s="85" t="s">
        <v>768</v>
      </c>
      <c r="B94" s="79" t="s">
        <v>769</v>
      </c>
      <c r="C94" s="85" t="s">
        <v>586</v>
      </c>
      <c r="D94" s="69"/>
    </row>
    <row r="95" spans="1:5" ht="42.75">
      <c r="A95" s="85" t="s">
        <v>770</v>
      </c>
      <c r="B95" s="79" t="s">
        <v>771</v>
      </c>
      <c r="C95" s="85" t="s">
        <v>586</v>
      </c>
      <c r="D95" s="69"/>
    </row>
    <row r="96" spans="1:5" ht="42.75">
      <c r="A96" s="85" t="s">
        <v>772</v>
      </c>
      <c r="B96" s="79" t="s">
        <v>773</v>
      </c>
      <c r="C96" s="85" t="s">
        <v>586</v>
      </c>
      <c r="D96" s="69"/>
    </row>
    <row r="97" spans="1:4" ht="42.75">
      <c r="A97" s="85" t="s">
        <v>774</v>
      </c>
      <c r="B97" s="79" t="s">
        <v>775</v>
      </c>
      <c r="C97" s="85" t="s">
        <v>586</v>
      </c>
      <c r="D97" s="69"/>
    </row>
    <row r="98" spans="1:4" ht="42.75">
      <c r="A98" s="85" t="s">
        <v>776</v>
      </c>
      <c r="B98" s="79" t="s">
        <v>777</v>
      </c>
      <c r="C98" s="85" t="s">
        <v>586</v>
      </c>
      <c r="D98" s="69"/>
    </row>
    <row r="99" spans="1:4" ht="42.75">
      <c r="A99" s="90" t="s">
        <v>778</v>
      </c>
      <c r="B99" s="79" t="s">
        <v>779</v>
      </c>
      <c r="C99" s="85" t="s">
        <v>586</v>
      </c>
      <c r="D99" s="69"/>
    </row>
    <row r="100" spans="1:4" ht="42.75">
      <c r="A100" s="90" t="s">
        <v>780</v>
      </c>
      <c r="B100" s="79" t="s">
        <v>781</v>
      </c>
      <c r="C100" s="85" t="s">
        <v>586</v>
      </c>
      <c r="D100" s="69"/>
    </row>
    <row r="101" spans="1:4" ht="42.75">
      <c r="A101" s="90" t="s">
        <v>782</v>
      </c>
      <c r="B101" s="79" t="s">
        <v>783</v>
      </c>
      <c r="C101" s="85" t="s">
        <v>586</v>
      </c>
      <c r="D101" s="69"/>
    </row>
    <row r="102" spans="1:4" ht="45.75" customHeight="1">
      <c r="A102" s="91" t="s">
        <v>784</v>
      </c>
      <c r="B102" s="77" t="s">
        <v>785</v>
      </c>
      <c r="C102" s="76" t="s">
        <v>586</v>
      </c>
      <c r="D102" s="69"/>
    </row>
    <row r="103" spans="1:4" ht="14.25">
      <c r="A103" s="91" t="s">
        <v>786</v>
      </c>
      <c r="B103" s="79" t="s">
        <v>787</v>
      </c>
      <c r="C103" s="76" t="s">
        <v>586</v>
      </c>
      <c r="D103" s="69"/>
    </row>
    <row r="104" spans="1:4" ht="42.75">
      <c r="A104" s="91" t="s">
        <v>788</v>
      </c>
      <c r="B104" s="77" t="s">
        <v>789</v>
      </c>
      <c r="C104" s="76" t="s">
        <v>586</v>
      </c>
      <c r="D104" s="69"/>
    </row>
    <row r="105" spans="1:4" ht="28.5">
      <c r="A105" s="91" t="s">
        <v>790</v>
      </c>
      <c r="B105" s="79" t="s">
        <v>791</v>
      </c>
      <c r="C105" s="76" t="s">
        <v>586</v>
      </c>
      <c r="D105" s="69"/>
    </row>
    <row r="106" spans="1:4" ht="42.75">
      <c r="A106" s="91" t="s">
        <v>792</v>
      </c>
      <c r="B106" s="77" t="s">
        <v>793</v>
      </c>
      <c r="C106" s="76" t="s">
        <v>586</v>
      </c>
      <c r="D106" s="69"/>
    </row>
    <row r="107" spans="1:4" ht="42.75">
      <c r="A107" s="90" t="s">
        <v>794</v>
      </c>
      <c r="B107" s="79" t="s">
        <v>795</v>
      </c>
      <c r="C107" s="85" t="s">
        <v>586</v>
      </c>
      <c r="D107" s="69"/>
    </row>
    <row r="108" spans="1:4" ht="42.75">
      <c r="A108" s="90" t="s">
        <v>796</v>
      </c>
      <c r="B108" s="79" t="s">
        <v>797</v>
      </c>
      <c r="C108" s="85" t="s">
        <v>586</v>
      </c>
      <c r="D108" s="69"/>
    </row>
    <row r="109" spans="1:4" ht="42.75">
      <c r="A109" s="90" t="s">
        <v>798</v>
      </c>
      <c r="B109" s="79" t="s">
        <v>799</v>
      </c>
      <c r="C109" s="85" t="s">
        <v>586</v>
      </c>
      <c r="D109" s="69"/>
    </row>
    <row r="110" spans="1:4" ht="32.25" customHeight="1">
      <c r="A110" s="91" t="s">
        <v>800</v>
      </c>
      <c r="B110" s="79" t="s">
        <v>801</v>
      </c>
      <c r="C110" s="76" t="s">
        <v>586</v>
      </c>
      <c r="D110" s="69"/>
    </row>
    <row r="111" spans="1:4" ht="28.5">
      <c r="A111" s="91" t="s">
        <v>802</v>
      </c>
      <c r="B111" s="79" t="s">
        <v>803</v>
      </c>
      <c r="C111" s="76" t="s">
        <v>586</v>
      </c>
      <c r="D111" s="69"/>
    </row>
    <row r="112" spans="1:4" ht="28.5">
      <c r="A112" s="91" t="s">
        <v>804</v>
      </c>
      <c r="B112" s="79" t="s">
        <v>805</v>
      </c>
      <c r="C112" s="76" t="s">
        <v>586</v>
      </c>
      <c r="D112" s="69"/>
    </row>
    <row r="113" spans="1:4" ht="42.75">
      <c r="A113" s="90" t="s">
        <v>806</v>
      </c>
      <c r="B113" s="79" t="s">
        <v>807</v>
      </c>
      <c r="C113" s="85" t="s">
        <v>586</v>
      </c>
      <c r="D113" s="69"/>
    </row>
    <row r="114" spans="1:4" ht="28.5">
      <c r="A114" s="91" t="s">
        <v>808</v>
      </c>
      <c r="B114" s="79" t="s">
        <v>809</v>
      </c>
      <c r="C114" s="76" t="s">
        <v>586</v>
      </c>
      <c r="D114" s="69"/>
    </row>
    <row r="115" spans="1:4" ht="28.5">
      <c r="A115" s="91" t="s">
        <v>810</v>
      </c>
      <c r="B115" s="79" t="s">
        <v>811</v>
      </c>
      <c r="C115" s="76" t="s">
        <v>586</v>
      </c>
      <c r="D115" s="69"/>
    </row>
    <row r="116" spans="1:4" ht="42.75">
      <c r="A116" s="90" t="s">
        <v>812</v>
      </c>
      <c r="B116" s="79" t="s">
        <v>813</v>
      </c>
      <c r="C116" s="85" t="s">
        <v>586</v>
      </c>
      <c r="D116" s="69"/>
    </row>
    <row r="117" spans="1:4" ht="42.75">
      <c r="A117" s="90" t="s">
        <v>814</v>
      </c>
      <c r="B117" s="79" t="s">
        <v>815</v>
      </c>
      <c r="C117" s="85" t="s">
        <v>674</v>
      </c>
      <c r="D117" s="69"/>
    </row>
    <row r="118" spans="1:4" ht="45" customHeight="1">
      <c r="A118" s="90" t="s">
        <v>816</v>
      </c>
      <c r="B118" s="79" t="s">
        <v>817</v>
      </c>
      <c r="C118" s="85" t="s">
        <v>674</v>
      </c>
      <c r="D118" s="69"/>
    </row>
    <row r="119" spans="1:4" ht="44.25" customHeight="1">
      <c r="A119" s="90" t="s">
        <v>818</v>
      </c>
      <c r="B119" s="79" t="s">
        <v>819</v>
      </c>
      <c r="C119" s="85" t="s">
        <v>674</v>
      </c>
      <c r="D119" s="69"/>
    </row>
    <row r="120" spans="1:4" ht="42.75">
      <c r="A120" s="90" t="s">
        <v>820</v>
      </c>
      <c r="B120" s="79" t="s">
        <v>821</v>
      </c>
      <c r="C120" s="85" t="s">
        <v>674</v>
      </c>
      <c r="D120" s="69"/>
    </row>
    <row r="121" spans="1:4" ht="33" customHeight="1">
      <c r="A121" s="91" t="s">
        <v>822</v>
      </c>
      <c r="B121" s="79" t="s">
        <v>823</v>
      </c>
      <c r="C121" s="76" t="s">
        <v>674</v>
      </c>
      <c r="D121" s="69"/>
    </row>
    <row r="122" spans="1:4" ht="28.5">
      <c r="A122" s="91" t="s">
        <v>824</v>
      </c>
      <c r="B122" s="79" t="s">
        <v>825</v>
      </c>
      <c r="C122" s="76" t="s">
        <v>674</v>
      </c>
      <c r="D122" s="69"/>
    </row>
    <row r="123" spans="1:4" ht="56.25" customHeight="1">
      <c r="A123" s="91" t="s">
        <v>826</v>
      </c>
      <c r="B123" s="92" t="s">
        <v>827</v>
      </c>
      <c r="C123" s="76" t="s">
        <v>586</v>
      </c>
      <c r="D123" s="69"/>
    </row>
    <row r="124" spans="1:4" ht="28.5">
      <c r="A124" s="91" t="s">
        <v>828</v>
      </c>
      <c r="B124" s="79" t="s">
        <v>829</v>
      </c>
      <c r="C124" s="76" t="s">
        <v>586</v>
      </c>
      <c r="D124" s="69"/>
    </row>
    <row r="125" spans="1:4" ht="28.5">
      <c r="A125" s="91" t="s">
        <v>830</v>
      </c>
      <c r="B125" s="79" t="s">
        <v>831</v>
      </c>
      <c r="C125" s="76" t="s">
        <v>586</v>
      </c>
      <c r="D125" s="69"/>
    </row>
    <row r="126" spans="1:4" ht="28.5">
      <c r="A126" s="91" t="s">
        <v>832</v>
      </c>
      <c r="B126" s="79" t="s">
        <v>833</v>
      </c>
      <c r="C126" s="76" t="s">
        <v>586</v>
      </c>
      <c r="D126" s="69"/>
    </row>
    <row r="127" spans="1:4" ht="28.5">
      <c r="A127" s="91" t="s">
        <v>834</v>
      </c>
      <c r="B127" s="79" t="s">
        <v>835</v>
      </c>
      <c r="C127" s="76" t="s">
        <v>586</v>
      </c>
      <c r="D127" s="69"/>
    </row>
    <row r="128" spans="1:4" ht="28.5">
      <c r="A128" s="91" t="s">
        <v>836</v>
      </c>
      <c r="B128" s="79" t="s">
        <v>837</v>
      </c>
      <c r="C128" s="76" t="s">
        <v>586</v>
      </c>
      <c r="D128" s="69"/>
    </row>
    <row r="129" spans="1:6" ht="42.75">
      <c r="A129" s="90" t="s">
        <v>838</v>
      </c>
      <c r="B129" s="92" t="s">
        <v>839</v>
      </c>
      <c r="C129" s="85" t="s">
        <v>586</v>
      </c>
      <c r="D129" s="69"/>
    </row>
    <row r="130" spans="1:6" ht="28.5">
      <c r="A130" s="90" t="s">
        <v>840</v>
      </c>
      <c r="B130" s="79" t="s">
        <v>841</v>
      </c>
      <c r="C130" s="85" t="s">
        <v>586</v>
      </c>
      <c r="D130" s="69"/>
    </row>
    <row r="131" spans="1:6" ht="28.5">
      <c r="A131" s="91" t="s">
        <v>842</v>
      </c>
      <c r="B131" s="79" t="s">
        <v>843</v>
      </c>
      <c r="C131" s="76" t="s">
        <v>586</v>
      </c>
      <c r="D131" s="69"/>
    </row>
    <row r="132" spans="1:6" ht="28.5">
      <c r="A132" s="91" t="s">
        <v>844</v>
      </c>
      <c r="B132" s="79" t="s">
        <v>845</v>
      </c>
      <c r="C132" s="76" t="s">
        <v>586</v>
      </c>
      <c r="D132" s="69"/>
    </row>
    <row r="133" spans="1:6" ht="42.75">
      <c r="A133" s="90" t="s">
        <v>846</v>
      </c>
      <c r="B133" s="92" t="s">
        <v>847</v>
      </c>
      <c r="C133" s="85" t="s">
        <v>586</v>
      </c>
      <c r="D133" s="69"/>
    </row>
    <row r="134" spans="1:6" ht="42.75">
      <c r="A134" s="90" t="s">
        <v>848</v>
      </c>
      <c r="B134" s="79" t="s">
        <v>849</v>
      </c>
      <c r="C134" s="85" t="s">
        <v>586</v>
      </c>
      <c r="D134" s="69" t="s">
        <v>1254</v>
      </c>
      <c r="E134" s="67">
        <v>10</v>
      </c>
    </row>
    <row r="135" spans="1:6" ht="57">
      <c r="A135" s="91" t="s">
        <v>850</v>
      </c>
      <c r="B135" s="79" t="s">
        <v>851</v>
      </c>
      <c r="C135" s="76" t="s">
        <v>586</v>
      </c>
      <c r="D135" s="69">
        <v>1</v>
      </c>
      <c r="E135" s="67">
        <v>1</v>
      </c>
    </row>
    <row r="136" spans="1:6" ht="14.25">
      <c r="A136" s="91" t="s">
        <v>852</v>
      </c>
      <c r="B136" s="79" t="s">
        <v>853</v>
      </c>
      <c r="C136" s="76" t="s">
        <v>586</v>
      </c>
      <c r="D136" s="69" t="s">
        <v>1255</v>
      </c>
      <c r="E136" s="67">
        <v>11</v>
      </c>
    </row>
    <row r="137" spans="1:6" ht="28.5">
      <c r="A137" s="91" t="s">
        <v>854</v>
      </c>
      <c r="B137" s="79" t="s">
        <v>855</v>
      </c>
      <c r="C137" s="76" t="s">
        <v>586</v>
      </c>
      <c r="D137" s="69">
        <v>2</v>
      </c>
      <c r="E137" s="67">
        <v>2</v>
      </c>
    </row>
    <row r="138" spans="1:6" ht="28.5">
      <c r="A138" s="91" t="s">
        <v>856</v>
      </c>
      <c r="B138" s="92" t="s">
        <v>857</v>
      </c>
      <c r="C138" s="76" t="s">
        <v>586</v>
      </c>
      <c r="D138" s="69">
        <v>3</v>
      </c>
      <c r="E138" s="67">
        <v>3</v>
      </c>
    </row>
    <row r="139" spans="1:6" ht="28.5">
      <c r="A139" s="91" t="s">
        <v>858</v>
      </c>
      <c r="B139" s="79" t="s">
        <v>859</v>
      </c>
      <c r="C139" s="76" t="s">
        <v>586</v>
      </c>
      <c r="D139" s="69">
        <v>1</v>
      </c>
      <c r="E139" s="67">
        <v>1</v>
      </c>
    </row>
    <row r="140" spans="1:6" ht="14.25">
      <c r="A140" s="91" t="s">
        <v>860</v>
      </c>
      <c r="B140" s="79" t="s">
        <v>861</v>
      </c>
      <c r="C140" s="76" t="s">
        <v>586</v>
      </c>
      <c r="D140" s="69" t="s">
        <v>594</v>
      </c>
      <c r="E140" s="67">
        <v>1</v>
      </c>
    </row>
    <row r="141" spans="1:6" ht="42.75">
      <c r="A141" s="90" t="s">
        <v>862</v>
      </c>
      <c r="B141" s="79" t="s">
        <v>863</v>
      </c>
      <c r="C141" s="85" t="s">
        <v>586</v>
      </c>
      <c r="D141" s="69" t="s">
        <v>594</v>
      </c>
      <c r="E141" s="67">
        <v>1</v>
      </c>
    </row>
    <row r="142" spans="1:6" ht="71.25">
      <c r="A142" s="91" t="s">
        <v>864</v>
      </c>
      <c r="B142" s="79" t="s">
        <v>865</v>
      </c>
      <c r="C142" s="76" t="s">
        <v>573</v>
      </c>
      <c r="D142" s="69" t="s">
        <v>1256</v>
      </c>
      <c r="E142" s="67">
        <v>24.5</v>
      </c>
      <c r="F142" s="1">
        <f>1.68*0.5*2+1.5*0.5*2+0.45*0.7+0.68*0.46+0.46*0.7+0.6*2+0.3*0.95+0.6*3.95+0.46*1.2*4+0.46*1.97*4+0.58*3+0.46*1.75*4 + 0.46*4.65*4</f>
        <v>27.333600000000001</v>
      </c>
    </row>
    <row r="143" spans="1:6" ht="42.75">
      <c r="A143" s="90" t="s">
        <v>866</v>
      </c>
      <c r="B143" s="79" t="s">
        <v>867</v>
      </c>
      <c r="C143" s="85" t="s">
        <v>586</v>
      </c>
      <c r="D143" s="69" t="s">
        <v>1257</v>
      </c>
      <c r="E143" s="67">
        <v>6</v>
      </c>
    </row>
    <row r="144" spans="1:6" ht="28.5">
      <c r="A144" s="90" t="s">
        <v>868</v>
      </c>
      <c r="B144" s="79" t="s">
        <v>869</v>
      </c>
      <c r="C144" s="85" t="s">
        <v>586</v>
      </c>
      <c r="D144" s="69" t="s">
        <v>1258</v>
      </c>
      <c r="E144" s="67">
        <f>2+2+2+2+1+1+1</f>
        <v>11</v>
      </c>
    </row>
    <row r="145" spans="1:5" ht="28.5">
      <c r="A145" s="76" t="s">
        <v>870</v>
      </c>
      <c r="B145" s="79" t="s">
        <v>871</v>
      </c>
      <c r="C145" s="76" t="s">
        <v>586</v>
      </c>
      <c r="D145" s="69"/>
    </row>
    <row r="146" spans="1:5" ht="28.5">
      <c r="A146" s="76" t="s">
        <v>872</v>
      </c>
      <c r="B146" s="79" t="s">
        <v>873</v>
      </c>
      <c r="C146" s="76" t="s">
        <v>586</v>
      </c>
      <c r="D146" s="69"/>
    </row>
    <row r="147" spans="1:5" ht="28.5">
      <c r="A147" s="85" t="s">
        <v>874</v>
      </c>
      <c r="B147" s="77" t="s">
        <v>875</v>
      </c>
      <c r="C147" s="85" t="s">
        <v>586</v>
      </c>
      <c r="D147" s="69"/>
    </row>
    <row r="148" spans="1:5" ht="14.25">
      <c r="A148" s="76" t="s">
        <v>876</v>
      </c>
      <c r="B148" s="79" t="s">
        <v>877</v>
      </c>
      <c r="C148" s="76" t="s">
        <v>586</v>
      </c>
      <c r="D148" s="69"/>
    </row>
    <row r="149" spans="1:5" ht="25.5" customHeight="1">
      <c r="A149" s="76" t="s">
        <v>878</v>
      </c>
      <c r="B149" s="79" t="s">
        <v>879</v>
      </c>
      <c r="C149" s="76" t="s">
        <v>586</v>
      </c>
      <c r="D149" s="69" t="s">
        <v>1259</v>
      </c>
      <c r="E149" s="67">
        <f>1+1+1+1+1+1+1</f>
        <v>7</v>
      </c>
    </row>
    <row r="150" spans="1:5" ht="42.75">
      <c r="A150" s="85" t="s">
        <v>880</v>
      </c>
      <c r="B150" s="79" t="s">
        <v>881</v>
      </c>
      <c r="C150" s="85" t="s">
        <v>586</v>
      </c>
      <c r="D150" s="69"/>
    </row>
    <row r="151" spans="1:5" ht="42.75">
      <c r="A151" s="85" t="s">
        <v>882</v>
      </c>
      <c r="B151" s="79" t="s">
        <v>883</v>
      </c>
      <c r="C151" s="85" t="s">
        <v>586</v>
      </c>
      <c r="D151" s="69"/>
    </row>
    <row r="152" spans="1:5" ht="28.5">
      <c r="A152" s="85" t="s">
        <v>884</v>
      </c>
      <c r="B152" s="86" t="s">
        <v>885</v>
      </c>
      <c r="C152" s="85" t="s">
        <v>586</v>
      </c>
      <c r="D152" s="69" t="s">
        <v>1260</v>
      </c>
      <c r="E152" s="67">
        <v>11</v>
      </c>
    </row>
    <row r="153" spans="1:5" ht="28.5">
      <c r="A153" s="85" t="s">
        <v>886</v>
      </c>
      <c r="B153" s="92" t="s">
        <v>887</v>
      </c>
      <c r="C153" s="85" t="s">
        <v>586</v>
      </c>
      <c r="D153" s="69" t="s">
        <v>1261</v>
      </c>
      <c r="E153" s="67">
        <v>6</v>
      </c>
    </row>
    <row r="154" spans="1:5" ht="28.5">
      <c r="A154" s="76" t="s">
        <v>888</v>
      </c>
      <c r="B154" s="92" t="s">
        <v>889</v>
      </c>
      <c r="C154" s="76" t="s">
        <v>586</v>
      </c>
      <c r="D154" s="69" t="s">
        <v>1262</v>
      </c>
      <c r="E154" s="67">
        <v>2</v>
      </c>
    </row>
    <row r="155" spans="1:5" ht="14.25">
      <c r="A155" s="76" t="s">
        <v>890</v>
      </c>
      <c r="B155" s="77" t="s">
        <v>891</v>
      </c>
      <c r="C155" s="76" t="s">
        <v>586</v>
      </c>
      <c r="D155" s="69"/>
    </row>
    <row r="156" spans="1:5" ht="69" customHeight="1">
      <c r="A156" s="85" t="s">
        <v>892</v>
      </c>
      <c r="B156" s="79" t="s">
        <v>893</v>
      </c>
      <c r="C156" s="85" t="s">
        <v>586</v>
      </c>
      <c r="D156" s="69"/>
    </row>
    <row r="157" spans="1:5" ht="28.5">
      <c r="A157" s="85" t="s">
        <v>894</v>
      </c>
      <c r="B157" s="77" t="s">
        <v>895</v>
      </c>
      <c r="C157" s="85" t="s">
        <v>674</v>
      </c>
      <c r="D157" s="69" t="s">
        <v>1263</v>
      </c>
      <c r="E157" s="67">
        <f>7.5*2 + 0.8+4.22+2.97</f>
        <v>22.99</v>
      </c>
    </row>
    <row r="158" spans="1:5" ht="12.75" customHeight="1">
      <c r="A158" s="80" t="s">
        <v>896</v>
      </c>
      <c r="B158" s="155" t="s">
        <v>897</v>
      </c>
      <c r="C158" s="156"/>
      <c r="D158" s="69"/>
    </row>
    <row r="159" spans="1:5" ht="14.25">
      <c r="A159" s="76" t="s">
        <v>898</v>
      </c>
      <c r="B159" s="77" t="s">
        <v>899</v>
      </c>
      <c r="C159" s="76" t="s">
        <v>586</v>
      </c>
      <c r="D159" s="69"/>
    </row>
    <row r="160" spans="1:5" ht="28.5">
      <c r="A160" s="76" t="s">
        <v>900</v>
      </c>
      <c r="B160" s="79" t="s">
        <v>901</v>
      </c>
      <c r="C160" s="76" t="s">
        <v>586</v>
      </c>
      <c r="D160" s="69"/>
    </row>
    <row r="161" spans="1:8" ht="42.75">
      <c r="A161" s="85" t="s">
        <v>902</v>
      </c>
      <c r="B161" s="79" t="s">
        <v>903</v>
      </c>
      <c r="C161" s="85" t="s">
        <v>586</v>
      </c>
      <c r="D161" s="69"/>
    </row>
    <row r="162" spans="1:8" ht="42.75">
      <c r="A162" s="85" t="s">
        <v>904</v>
      </c>
      <c r="B162" s="79" t="s">
        <v>905</v>
      </c>
      <c r="C162" s="85" t="s">
        <v>586</v>
      </c>
      <c r="D162" s="69"/>
    </row>
    <row r="163" spans="1:8" ht="42.75">
      <c r="A163" s="85" t="s">
        <v>906</v>
      </c>
      <c r="B163" s="79" t="s">
        <v>907</v>
      </c>
      <c r="C163" s="85" t="s">
        <v>674</v>
      </c>
      <c r="D163" s="69"/>
    </row>
    <row r="164" spans="1:8" ht="42.75">
      <c r="A164" s="85" t="s">
        <v>908</v>
      </c>
      <c r="B164" s="79" t="s">
        <v>909</v>
      </c>
      <c r="C164" s="85" t="s">
        <v>674</v>
      </c>
      <c r="D164" s="69"/>
    </row>
    <row r="165" spans="1:8" ht="28.5">
      <c r="A165" s="76" t="s">
        <v>910</v>
      </c>
      <c r="B165" s="79" t="s">
        <v>911</v>
      </c>
      <c r="C165" s="76" t="s">
        <v>674</v>
      </c>
      <c r="D165" s="69"/>
    </row>
    <row r="166" spans="1:8" ht="42.75">
      <c r="A166" s="85" t="s">
        <v>912</v>
      </c>
      <c r="B166" s="79" t="s">
        <v>913</v>
      </c>
      <c r="C166" s="85" t="s">
        <v>674</v>
      </c>
      <c r="D166" s="69"/>
    </row>
    <row r="167" spans="1:8" ht="42.75">
      <c r="A167" s="85" t="s">
        <v>914</v>
      </c>
      <c r="B167" s="79" t="s">
        <v>915</v>
      </c>
      <c r="C167" s="85" t="s">
        <v>674</v>
      </c>
      <c r="D167" s="69"/>
    </row>
    <row r="168" spans="1:8" ht="28.5">
      <c r="A168" s="76" t="s">
        <v>916</v>
      </c>
      <c r="B168" s="79" t="s">
        <v>917</v>
      </c>
      <c r="C168" s="76" t="s">
        <v>674</v>
      </c>
      <c r="D168" s="69"/>
    </row>
    <row r="169" spans="1:8" ht="28.5">
      <c r="A169" s="76" t="s">
        <v>918</v>
      </c>
      <c r="B169" s="79" t="s">
        <v>919</v>
      </c>
      <c r="C169" s="76" t="s">
        <v>586</v>
      </c>
      <c r="D169" s="69"/>
    </row>
    <row r="170" spans="1:8" ht="42.75">
      <c r="A170" s="85" t="s">
        <v>920</v>
      </c>
      <c r="B170" s="79" t="s">
        <v>921</v>
      </c>
      <c r="C170" s="85" t="s">
        <v>586</v>
      </c>
      <c r="D170" s="69"/>
    </row>
    <row r="171" spans="1:8" ht="42.75">
      <c r="A171" s="85" t="s">
        <v>922</v>
      </c>
      <c r="B171" s="79" t="s">
        <v>923</v>
      </c>
      <c r="C171" s="85" t="s">
        <v>586</v>
      </c>
      <c r="D171" s="69"/>
    </row>
    <row r="172" spans="1:8" ht="14.25">
      <c r="A172" s="76" t="s">
        <v>924</v>
      </c>
      <c r="B172" s="79" t="s">
        <v>925</v>
      </c>
      <c r="C172" s="76" t="s">
        <v>586</v>
      </c>
      <c r="D172" s="69">
        <v>1</v>
      </c>
      <c r="E172" s="67">
        <v>1</v>
      </c>
    </row>
    <row r="173" spans="1:8" ht="28.5">
      <c r="A173" s="76" t="s">
        <v>926</v>
      </c>
      <c r="B173" s="79" t="s">
        <v>927</v>
      </c>
      <c r="C173" s="76" t="s">
        <v>586</v>
      </c>
      <c r="D173" s="69">
        <v>1</v>
      </c>
      <c r="E173" s="67">
        <v>1</v>
      </c>
    </row>
    <row r="174" spans="1:8" ht="14.25">
      <c r="A174" s="76" t="s">
        <v>928</v>
      </c>
      <c r="B174" s="79" t="s">
        <v>929</v>
      </c>
      <c r="C174" s="76" t="s">
        <v>586</v>
      </c>
      <c r="D174" s="69"/>
    </row>
    <row r="175" spans="1:8" ht="28.5">
      <c r="A175" s="85" t="s">
        <v>930</v>
      </c>
      <c r="B175" s="77" t="s">
        <v>931</v>
      </c>
      <c r="C175" s="85" t="s">
        <v>586</v>
      </c>
      <c r="D175" s="69"/>
      <c r="G175" s="1">
        <f>1 +1 + 1 + 1 + 1 +1 + 2 + 1 + 2 + 1 + 1 + 2</f>
        <v>15</v>
      </c>
      <c r="H175" s="1" t="s">
        <v>1234</v>
      </c>
    </row>
    <row r="176" spans="1:8" ht="28.5">
      <c r="A176" s="85" t="s">
        <v>932</v>
      </c>
      <c r="B176" s="77" t="s">
        <v>933</v>
      </c>
      <c r="C176" s="85" t="s">
        <v>586</v>
      </c>
      <c r="D176" s="69"/>
      <c r="G176" s="1">
        <f>1 + 1 + 1 +1 + 1 + 1 +1 + 2 + 1 + 2</f>
        <v>12</v>
      </c>
      <c r="H176" s="1" t="s">
        <v>1235</v>
      </c>
    </row>
    <row r="177" spans="1:5" ht="28.5">
      <c r="A177" s="90" t="s">
        <v>934</v>
      </c>
      <c r="B177" s="77" t="s">
        <v>935</v>
      </c>
      <c r="C177" s="85" t="s">
        <v>586</v>
      </c>
      <c r="D177" s="69"/>
    </row>
    <row r="178" spans="1:5" ht="28.5">
      <c r="A178" s="91" t="s">
        <v>936</v>
      </c>
      <c r="B178" s="79" t="s">
        <v>937</v>
      </c>
      <c r="C178" s="76" t="s">
        <v>586</v>
      </c>
      <c r="D178" s="69"/>
    </row>
    <row r="179" spans="1:5" ht="14.25">
      <c r="A179" s="91" t="s">
        <v>938</v>
      </c>
      <c r="B179" s="77" t="s">
        <v>939</v>
      </c>
      <c r="C179" s="76" t="s">
        <v>586</v>
      </c>
      <c r="D179" s="69" t="s">
        <v>1264</v>
      </c>
      <c r="E179" s="67">
        <v>17</v>
      </c>
    </row>
    <row r="180" spans="1:5" ht="14.25">
      <c r="A180" s="91" t="s">
        <v>940</v>
      </c>
      <c r="B180" s="77" t="s">
        <v>941</v>
      </c>
      <c r="C180" s="76" t="s">
        <v>586</v>
      </c>
      <c r="D180" s="69" t="s">
        <v>1265</v>
      </c>
      <c r="E180" s="67">
        <v>21</v>
      </c>
    </row>
    <row r="181" spans="1:5" ht="28.5">
      <c r="A181" s="91" t="s">
        <v>942</v>
      </c>
      <c r="B181" s="79" t="s">
        <v>943</v>
      </c>
      <c r="C181" s="76" t="s">
        <v>586</v>
      </c>
      <c r="D181" s="69">
        <v>1</v>
      </c>
      <c r="E181" s="67">
        <v>1</v>
      </c>
    </row>
    <row r="182" spans="1:5" ht="14.25">
      <c r="A182" s="91" t="s">
        <v>944</v>
      </c>
      <c r="B182" s="77" t="s">
        <v>945</v>
      </c>
      <c r="C182" s="76" t="s">
        <v>586</v>
      </c>
      <c r="D182" s="69">
        <v>1</v>
      </c>
      <c r="E182" s="67">
        <v>1</v>
      </c>
    </row>
    <row r="183" spans="1:5" ht="28.5">
      <c r="A183" s="91" t="s">
        <v>946</v>
      </c>
      <c r="B183" s="79" t="s">
        <v>947</v>
      </c>
      <c r="C183" s="76" t="s">
        <v>586</v>
      </c>
      <c r="D183" s="69" t="s">
        <v>1266</v>
      </c>
      <c r="E183" s="67">
        <v>12</v>
      </c>
    </row>
    <row r="184" spans="1:5" ht="28.5">
      <c r="A184" s="91" t="s">
        <v>948</v>
      </c>
      <c r="B184" s="79" t="s">
        <v>949</v>
      </c>
      <c r="C184" s="76" t="s">
        <v>586</v>
      </c>
      <c r="D184" s="69">
        <v>2</v>
      </c>
      <c r="E184" s="67">
        <v>2</v>
      </c>
    </row>
    <row r="185" spans="1:5" ht="28.5">
      <c r="A185" s="91" t="s">
        <v>950</v>
      </c>
      <c r="B185" s="79" t="s">
        <v>951</v>
      </c>
      <c r="C185" s="76" t="s">
        <v>586</v>
      </c>
      <c r="D185" s="69">
        <v>1</v>
      </c>
    </row>
    <row r="186" spans="1:5" ht="14.25">
      <c r="A186" s="91" t="s">
        <v>952</v>
      </c>
      <c r="B186" s="79" t="s">
        <v>953</v>
      </c>
      <c r="C186" s="76" t="s">
        <v>586</v>
      </c>
      <c r="D186" s="69" t="s">
        <v>1169</v>
      </c>
      <c r="E186" s="67">
        <v>4</v>
      </c>
    </row>
    <row r="187" spans="1:5" ht="28.5">
      <c r="A187" s="91" t="s">
        <v>954</v>
      </c>
      <c r="B187" s="79" t="s">
        <v>955</v>
      </c>
      <c r="C187" s="76" t="s">
        <v>674</v>
      </c>
      <c r="D187" s="69" t="s">
        <v>1231</v>
      </c>
      <c r="E187" s="67">
        <v>80</v>
      </c>
    </row>
    <row r="188" spans="1:5" ht="14.25">
      <c r="A188" s="91" t="s">
        <v>956</v>
      </c>
      <c r="B188" s="79" t="s">
        <v>957</v>
      </c>
      <c r="C188" s="76" t="s">
        <v>674</v>
      </c>
      <c r="D188" s="69" t="s">
        <v>1231</v>
      </c>
      <c r="E188" s="67">
        <v>20</v>
      </c>
    </row>
    <row r="189" spans="1:5" ht="28.5">
      <c r="A189" s="91" t="s">
        <v>958</v>
      </c>
      <c r="B189" s="79" t="s">
        <v>959</v>
      </c>
      <c r="C189" s="76" t="s">
        <v>674</v>
      </c>
      <c r="D189" s="69" t="s">
        <v>1231</v>
      </c>
      <c r="E189" s="67">
        <v>48</v>
      </c>
    </row>
    <row r="190" spans="1:5" ht="14.25">
      <c r="A190" s="91" t="s">
        <v>960</v>
      </c>
      <c r="B190" s="77" t="s">
        <v>961</v>
      </c>
      <c r="C190" s="76" t="s">
        <v>674</v>
      </c>
      <c r="D190" s="69" t="s">
        <v>1231</v>
      </c>
      <c r="E190" s="67">
        <v>12</v>
      </c>
    </row>
    <row r="191" spans="1:5" ht="42.75">
      <c r="A191" s="90" t="s">
        <v>962</v>
      </c>
      <c r="B191" s="79" t="s">
        <v>963</v>
      </c>
      <c r="C191" s="85" t="s">
        <v>674</v>
      </c>
      <c r="D191" s="69"/>
    </row>
    <row r="192" spans="1:5" ht="42.75">
      <c r="A192" s="90" t="s">
        <v>964</v>
      </c>
      <c r="B192" s="79" t="s">
        <v>965</v>
      </c>
      <c r="C192" s="85" t="s">
        <v>674</v>
      </c>
      <c r="D192" s="69"/>
    </row>
    <row r="193" spans="1:5" ht="12.75" customHeight="1">
      <c r="A193" s="89"/>
      <c r="B193" s="87" t="s">
        <v>966</v>
      </c>
      <c r="C193" s="89"/>
      <c r="D193" s="69"/>
    </row>
    <row r="194" spans="1:5" ht="14.25">
      <c r="A194" s="91" t="s">
        <v>967</v>
      </c>
      <c r="B194" s="77" t="s">
        <v>968</v>
      </c>
      <c r="C194" s="76" t="s">
        <v>586</v>
      </c>
      <c r="D194" s="69" t="s">
        <v>594</v>
      </c>
      <c r="E194" s="67">
        <v>1</v>
      </c>
    </row>
    <row r="195" spans="1:5" ht="14.25">
      <c r="A195" s="91" t="s">
        <v>969</v>
      </c>
      <c r="B195" s="77" t="s">
        <v>970</v>
      </c>
      <c r="C195" s="76" t="s">
        <v>586</v>
      </c>
      <c r="D195" s="69" t="s">
        <v>1231</v>
      </c>
      <c r="E195" s="67">
        <v>1</v>
      </c>
    </row>
    <row r="196" spans="1:5" ht="14.25">
      <c r="A196" s="91" t="s">
        <v>971</v>
      </c>
      <c r="B196" s="77" t="s">
        <v>972</v>
      </c>
      <c r="C196" s="76" t="s">
        <v>586</v>
      </c>
      <c r="D196" s="69" t="s">
        <v>1231</v>
      </c>
      <c r="E196" s="67">
        <v>1</v>
      </c>
    </row>
    <row r="197" spans="1:5" ht="14.25">
      <c r="A197" s="91" t="s">
        <v>973</v>
      </c>
      <c r="B197" s="77" t="s">
        <v>974</v>
      </c>
      <c r="C197" s="76" t="s">
        <v>586</v>
      </c>
      <c r="D197" s="69" t="s">
        <v>1231</v>
      </c>
      <c r="E197" s="67">
        <v>2</v>
      </c>
    </row>
    <row r="198" spans="1:5" ht="14.25">
      <c r="A198" s="91" t="s">
        <v>975</v>
      </c>
      <c r="B198" s="77" t="s">
        <v>976</v>
      </c>
      <c r="C198" s="76" t="s">
        <v>586</v>
      </c>
      <c r="D198" s="69" t="s">
        <v>1231</v>
      </c>
      <c r="E198" s="67">
        <v>4</v>
      </c>
    </row>
    <row r="199" spans="1:5" ht="14.25">
      <c r="A199" s="91" t="s">
        <v>977</v>
      </c>
      <c r="B199" s="77" t="s">
        <v>978</v>
      </c>
      <c r="C199" s="76" t="s">
        <v>674</v>
      </c>
      <c r="D199" s="69" t="s">
        <v>1231</v>
      </c>
      <c r="E199" s="67">
        <v>11</v>
      </c>
    </row>
    <row r="200" spans="1:5" ht="28.5">
      <c r="A200" s="91" t="s">
        <v>979</v>
      </c>
      <c r="B200" s="79" t="s">
        <v>980</v>
      </c>
      <c r="C200" s="76" t="s">
        <v>674</v>
      </c>
      <c r="D200" s="69" t="s">
        <v>1231</v>
      </c>
      <c r="E200" s="67">
        <v>2.2000000000000002</v>
      </c>
    </row>
    <row r="201" spans="1:5" ht="14.25">
      <c r="A201" s="91" t="s">
        <v>981</v>
      </c>
      <c r="B201" s="77" t="s">
        <v>982</v>
      </c>
      <c r="C201" s="76" t="s">
        <v>586</v>
      </c>
      <c r="D201" s="69" t="s">
        <v>1231</v>
      </c>
      <c r="E201" s="67">
        <v>1</v>
      </c>
    </row>
    <row r="202" spans="1:5" ht="14.25">
      <c r="A202" s="91" t="s">
        <v>983</v>
      </c>
      <c r="B202" s="77" t="s">
        <v>984</v>
      </c>
      <c r="C202" s="76" t="s">
        <v>674</v>
      </c>
      <c r="D202" s="69" t="s">
        <v>1231</v>
      </c>
      <c r="E202" s="67">
        <v>10</v>
      </c>
    </row>
    <row r="203" spans="1:5" ht="14.25">
      <c r="A203" s="91" t="s">
        <v>985</v>
      </c>
      <c r="B203" s="77" t="s">
        <v>986</v>
      </c>
      <c r="C203" s="76" t="s">
        <v>586</v>
      </c>
      <c r="D203" s="69" t="s">
        <v>1231</v>
      </c>
      <c r="E203" s="67">
        <v>1</v>
      </c>
    </row>
    <row r="204" spans="1:5" ht="14.25">
      <c r="A204" s="91" t="s">
        <v>987</v>
      </c>
      <c r="B204" s="77" t="s">
        <v>988</v>
      </c>
      <c r="C204" s="76" t="s">
        <v>586</v>
      </c>
      <c r="D204" s="69" t="s">
        <v>1231</v>
      </c>
      <c r="E204" s="67">
        <v>1</v>
      </c>
    </row>
    <row r="205" spans="1:5" ht="14.25">
      <c r="A205" s="91" t="s">
        <v>989</v>
      </c>
      <c r="B205" s="77" t="s">
        <v>990</v>
      </c>
      <c r="C205" s="76" t="s">
        <v>674</v>
      </c>
      <c r="D205" s="69" t="s">
        <v>1231</v>
      </c>
      <c r="E205" s="67">
        <v>28</v>
      </c>
    </row>
    <row r="206" spans="1:5" ht="14.25">
      <c r="A206" s="91" t="s">
        <v>991</v>
      </c>
      <c r="B206" s="77" t="s">
        <v>992</v>
      </c>
      <c r="C206" s="76" t="s">
        <v>674</v>
      </c>
      <c r="D206" s="69" t="s">
        <v>1231</v>
      </c>
      <c r="E206" s="67">
        <v>9</v>
      </c>
    </row>
    <row r="207" spans="1:5" ht="28.5">
      <c r="A207" s="91" t="s">
        <v>993</v>
      </c>
      <c r="B207" s="86" t="s">
        <v>994</v>
      </c>
      <c r="C207" s="76" t="s">
        <v>586</v>
      </c>
      <c r="D207" s="69" t="s">
        <v>1231</v>
      </c>
      <c r="E207" s="67">
        <v>3</v>
      </c>
    </row>
    <row r="208" spans="1:5" ht="14.25">
      <c r="A208" s="91" t="s">
        <v>995</v>
      </c>
      <c r="B208" s="77" t="s">
        <v>996</v>
      </c>
      <c r="C208" s="76" t="s">
        <v>586</v>
      </c>
      <c r="D208" s="69" t="s">
        <v>1231</v>
      </c>
      <c r="E208" s="67">
        <v>3</v>
      </c>
    </row>
    <row r="209" spans="1:7" ht="42.75">
      <c r="A209" s="90" t="s">
        <v>997</v>
      </c>
      <c r="B209" s="79" t="s">
        <v>998</v>
      </c>
      <c r="C209" s="85" t="s">
        <v>586</v>
      </c>
      <c r="D209" s="69" t="s">
        <v>1231</v>
      </c>
      <c r="E209" s="67">
        <v>1</v>
      </c>
    </row>
    <row r="210" spans="1:7" ht="14.25">
      <c r="A210" s="91" t="s">
        <v>999</v>
      </c>
      <c r="B210" s="77" t="s">
        <v>1000</v>
      </c>
      <c r="C210" s="76" t="s">
        <v>586</v>
      </c>
      <c r="D210" s="69" t="s">
        <v>1231</v>
      </c>
      <c r="E210" s="67">
        <v>3</v>
      </c>
    </row>
    <row r="211" spans="1:7" ht="12.75" customHeight="1">
      <c r="A211" s="93" t="s">
        <v>1001</v>
      </c>
      <c r="B211" s="155" t="s">
        <v>1002</v>
      </c>
      <c r="C211" s="156"/>
      <c r="D211" s="69"/>
    </row>
    <row r="212" spans="1:7" ht="57">
      <c r="A212" s="90" t="s">
        <v>1003</v>
      </c>
      <c r="B212" s="77" t="s">
        <v>1004</v>
      </c>
      <c r="C212" s="85" t="s">
        <v>573</v>
      </c>
      <c r="D212" s="69" t="s">
        <v>1267</v>
      </c>
      <c r="E212" s="67">
        <v>35.729999999999997</v>
      </c>
      <c r="F212" s="1">
        <f>(1.63*1.75*3+1.75*0.81+(0.11+0.07+0.07+0.03)*1.75)*2</f>
        <v>20.930000000000003</v>
      </c>
      <c r="G212" s="1">
        <f>(1.22*1.74+1.4*1.74*2+(0.09*2+0.17+0.27)*1.74)*2</f>
        <v>16.147199999999998</v>
      </c>
    </row>
    <row r="213" spans="1:7" ht="14.25">
      <c r="A213" s="91" t="s">
        <v>1005</v>
      </c>
      <c r="B213" s="79" t="s">
        <v>1006</v>
      </c>
      <c r="C213" s="76" t="s">
        <v>573</v>
      </c>
      <c r="D213" s="69"/>
    </row>
    <row r="214" spans="1:7" ht="28.5">
      <c r="A214" s="91" t="s">
        <v>1007</v>
      </c>
      <c r="B214" s="79" t="s">
        <v>1008</v>
      </c>
      <c r="C214" s="76" t="s">
        <v>586</v>
      </c>
      <c r="D214" s="69"/>
    </row>
    <row r="215" spans="1:7" ht="28.5">
      <c r="A215" s="90" t="s">
        <v>1009</v>
      </c>
      <c r="B215" s="79" t="s">
        <v>1010</v>
      </c>
      <c r="C215" s="85" t="s">
        <v>586</v>
      </c>
      <c r="D215" s="69"/>
    </row>
    <row r="216" spans="1:7" ht="14.25">
      <c r="A216" s="91" t="s">
        <v>1011</v>
      </c>
      <c r="B216" s="77" t="s">
        <v>1012</v>
      </c>
      <c r="C216" s="76" t="s">
        <v>586</v>
      </c>
      <c r="D216" s="69"/>
    </row>
    <row r="217" spans="1:7" ht="57">
      <c r="A217" s="85" t="s">
        <v>1013</v>
      </c>
      <c r="B217" s="79" t="s">
        <v>1014</v>
      </c>
      <c r="C217" s="85" t="s">
        <v>586</v>
      </c>
      <c r="D217" s="69"/>
    </row>
    <row r="218" spans="1:7" ht="57">
      <c r="A218" s="76" t="s">
        <v>1015</v>
      </c>
      <c r="B218" s="79" t="s">
        <v>1016</v>
      </c>
      <c r="C218" s="76" t="s">
        <v>586</v>
      </c>
      <c r="D218" s="69"/>
    </row>
    <row r="219" spans="1:7" ht="28.5">
      <c r="A219" s="76" t="s">
        <v>1017</v>
      </c>
      <c r="B219" s="79" t="s">
        <v>1018</v>
      </c>
      <c r="C219" s="76" t="s">
        <v>573</v>
      </c>
      <c r="D219" s="69"/>
    </row>
    <row r="220" spans="1:7" ht="14.25">
      <c r="A220" s="76" t="s">
        <v>1019</v>
      </c>
      <c r="B220" s="79" t="s">
        <v>1020</v>
      </c>
      <c r="C220" s="76" t="s">
        <v>674</v>
      </c>
      <c r="D220" s="69"/>
    </row>
    <row r="221" spans="1:7" ht="28.5">
      <c r="A221" s="76" t="s">
        <v>1021</v>
      </c>
      <c r="B221" s="79" t="s">
        <v>1022</v>
      </c>
      <c r="C221" s="76" t="s">
        <v>573</v>
      </c>
      <c r="D221" s="69"/>
    </row>
    <row r="222" spans="1:7" ht="28.5">
      <c r="A222" s="76" t="s">
        <v>1023</v>
      </c>
      <c r="B222" s="79" t="s">
        <v>1024</v>
      </c>
      <c r="C222" s="76" t="s">
        <v>586</v>
      </c>
      <c r="D222" s="69"/>
    </row>
    <row r="223" spans="1:7" ht="28.5">
      <c r="A223" s="76" t="s">
        <v>1025</v>
      </c>
      <c r="B223" s="79" t="s">
        <v>1026</v>
      </c>
      <c r="C223" s="76" t="s">
        <v>586</v>
      </c>
      <c r="D223" s="69"/>
    </row>
    <row r="224" spans="1:7" ht="14.25">
      <c r="A224" s="76" t="s">
        <v>1027</v>
      </c>
      <c r="B224" s="79" t="s">
        <v>1028</v>
      </c>
      <c r="C224" s="76" t="s">
        <v>674</v>
      </c>
      <c r="D224" s="69" t="s">
        <v>1268</v>
      </c>
      <c r="E224" s="67">
        <v>10</v>
      </c>
      <c r="F224" s="1">
        <f>3.1+1.5+2.15+0.95+1.45+2.55+0.95</f>
        <v>12.649999999999999</v>
      </c>
    </row>
    <row r="225" spans="1:8" ht="57">
      <c r="A225" s="76" t="s">
        <v>1029</v>
      </c>
      <c r="B225" s="79" t="s">
        <v>1030</v>
      </c>
      <c r="C225" s="76" t="s">
        <v>674</v>
      </c>
      <c r="D225" s="69" t="s">
        <v>1269</v>
      </c>
      <c r="E225" s="67">
        <f>2.67+3.11</f>
        <v>5.7799999999999994</v>
      </c>
    </row>
    <row r="226" spans="1:8" ht="28.5">
      <c r="A226" s="85" t="s">
        <v>1031</v>
      </c>
      <c r="B226" s="79" t="s">
        <v>1032</v>
      </c>
      <c r="C226" s="85" t="s">
        <v>586</v>
      </c>
      <c r="D226" s="69">
        <v>2</v>
      </c>
      <c r="E226" s="67">
        <v>2</v>
      </c>
    </row>
    <row r="227" spans="1:8" ht="28.5">
      <c r="A227" s="85" t="s">
        <v>1033</v>
      </c>
      <c r="B227" s="79" t="s">
        <v>1034</v>
      </c>
      <c r="C227" s="85" t="s">
        <v>586</v>
      </c>
      <c r="D227" s="69">
        <v>1</v>
      </c>
      <c r="E227" s="67">
        <v>1</v>
      </c>
    </row>
    <row r="228" spans="1:8" ht="28.5">
      <c r="A228" s="85" t="s">
        <v>1035</v>
      </c>
      <c r="B228" s="79" t="s">
        <v>1036</v>
      </c>
      <c r="C228" s="85" t="s">
        <v>586</v>
      </c>
      <c r="D228" s="69"/>
    </row>
    <row r="229" spans="1:8" ht="28.5">
      <c r="A229" s="76" t="s">
        <v>1037</v>
      </c>
      <c r="B229" s="79" t="s">
        <v>1038</v>
      </c>
      <c r="C229" s="76" t="s">
        <v>586</v>
      </c>
      <c r="D229" s="69"/>
    </row>
    <row r="230" spans="1:8" ht="14.25" customHeight="1">
      <c r="A230" s="80" t="s">
        <v>1039</v>
      </c>
      <c r="B230" s="155" t="s">
        <v>1040</v>
      </c>
      <c r="C230" s="156"/>
      <c r="D230" s="69"/>
    </row>
    <row r="231" spans="1:8" ht="14.25">
      <c r="A231" s="76" t="s">
        <v>1041</v>
      </c>
      <c r="B231" s="79" t="s">
        <v>1042</v>
      </c>
      <c r="C231" s="76" t="s">
        <v>573</v>
      </c>
      <c r="D231" s="69"/>
    </row>
    <row r="232" spans="1:8" ht="28.5">
      <c r="A232" s="85" t="s">
        <v>1043</v>
      </c>
      <c r="B232" s="79" t="s">
        <v>1044</v>
      </c>
      <c r="C232" s="85" t="s">
        <v>573</v>
      </c>
      <c r="D232" s="69"/>
    </row>
    <row r="233" spans="1:8" ht="28.5">
      <c r="A233" s="90" t="s">
        <v>1045</v>
      </c>
      <c r="B233" s="79" t="s">
        <v>1046</v>
      </c>
      <c r="C233" s="85" t="s">
        <v>599</v>
      </c>
      <c r="D233" s="69"/>
    </row>
    <row r="234" spans="1:8" ht="14.25">
      <c r="A234" s="91" t="s">
        <v>1047</v>
      </c>
      <c r="B234" s="79" t="s">
        <v>1048</v>
      </c>
      <c r="C234" s="76" t="s">
        <v>573</v>
      </c>
      <c r="D234" s="69"/>
    </row>
    <row r="235" spans="1:8" ht="45.75" customHeight="1">
      <c r="A235" s="91" t="s">
        <v>1049</v>
      </c>
      <c r="B235" s="79" t="s">
        <v>1050</v>
      </c>
      <c r="C235" s="76" t="s">
        <v>573</v>
      </c>
      <c r="D235" s="69"/>
    </row>
    <row r="236" spans="1:8" ht="99.75">
      <c r="A236" s="90" t="s">
        <v>1051</v>
      </c>
      <c r="B236" s="86" t="s">
        <v>1052</v>
      </c>
      <c r="C236" s="85" t="s">
        <v>573</v>
      </c>
      <c r="D236" s="69"/>
    </row>
    <row r="237" spans="1:8" ht="57.2" customHeight="1">
      <c r="A237" s="90" t="s">
        <v>1053</v>
      </c>
      <c r="B237" s="79" t="s">
        <v>1054</v>
      </c>
      <c r="C237" s="85" t="s">
        <v>573</v>
      </c>
      <c r="D237" s="69"/>
    </row>
    <row r="238" spans="1:8" ht="42.75">
      <c r="A238" s="90" t="s">
        <v>1055</v>
      </c>
      <c r="B238" s="79" t="s">
        <v>1056</v>
      </c>
      <c r="C238" s="85" t="s">
        <v>573</v>
      </c>
      <c r="D238" s="69" t="s">
        <v>1270</v>
      </c>
      <c r="E238" s="67">
        <v>19.77</v>
      </c>
      <c r="F238" s="1">
        <f>3.8+3.73</f>
        <v>7.5299999999999994</v>
      </c>
      <c r="G238" s="1">
        <f>(5.27+5.43)/2</f>
        <v>5.35</v>
      </c>
      <c r="H238" s="1">
        <f>3.77*5.35 + 3.44*3.1</f>
        <v>30.833500000000001</v>
      </c>
    </row>
    <row r="239" spans="1:8" ht="12.75" customHeight="1">
      <c r="A239" s="93" t="s">
        <v>1057</v>
      </c>
      <c r="B239" s="155" t="s">
        <v>1058</v>
      </c>
      <c r="C239" s="156"/>
      <c r="D239" s="69"/>
      <c r="F239" s="1">
        <f>F238/2</f>
        <v>3.7649999999999997</v>
      </c>
    </row>
    <row r="240" spans="1:8" ht="71.25">
      <c r="A240" s="90" t="s">
        <v>1059</v>
      </c>
      <c r="B240" s="79" t="s">
        <v>1060</v>
      </c>
      <c r="C240" s="85" t="s">
        <v>586</v>
      </c>
      <c r="D240" s="69">
        <v>3</v>
      </c>
      <c r="E240" s="67">
        <v>3</v>
      </c>
    </row>
    <row r="241" spans="1:6" ht="57">
      <c r="A241" s="90" t="s">
        <v>1061</v>
      </c>
      <c r="B241" s="79" t="s">
        <v>1062</v>
      </c>
      <c r="C241" s="85" t="s">
        <v>586</v>
      </c>
      <c r="D241" s="69">
        <v>1</v>
      </c>
      <c r="E241" s="67">
        <v>1</v>
      </c>
    </row>
    <row r="242" spans="1:6" ht="57">
      <c r="A242" s="90" t="s">
        <v>1063</v>
      </c>
      <c r="B242" s="79" t="s">
        <v>1064</v>
      </c>
      <c r="C242" s="85" t="s">
        <v>586</v>
      </c>
      <c r="D242" s="69">
        <v>13</v>
      </c>
      <c r="E242" s="67">
        <v>13</v>
      </c>
    </row>
    <row r="243" spans="1:6" ht="28.5">
      <c r="A243" s="85" t="s">
        <v>1065</v>
      </c>
      <c r="B243" s="79" t="s">
        <v>1066</v>
      </c>
      <c r="C243" s="85" t="s">
        <v>573</v>
      </c>
      <c r="D243" s="69" t="s">
        <v>1271</v>
      </c>
      <c r="E243" s="67">
        <v>11</v>
      </c>
      <c r="F243" s="1">
        <f>2.6*2.1*2 + 2*2.1</f>
        <v>15.120000000000001</v>
      </c>
    </row>
    <row r="244" spans="1:6" ht="28.5">
      <c r="A244" s="76" t="s">
        <v>1067</v>
      </c>
      <c r="B244" s="79" t="s">
        <v>1068</v>
      </c>
      <c r="C244" s="76" t="s">
        <v>573</v>
      </c>
      <c r="D244" s="69"/>
    </row>
    <row r="245" spans="1:6" ht="28.5">
      <c r="A245" s="85" t="s">
        <v>1069</v>
      </c>
      <c r="B245" s="77" t="s">
        <v>1070</v>
      </c>
      <c r="C245" s="85" t="s">
        <v>573</v>
      </c>
      <c r="D245" s="69" t="s">
        <v>1272</v>
      </c>
      <c r="E245" s="67">
        <f>0.9*1.82+1.8*1.85</f>
        <v>4.968</v>
      </c>
    </row>
    <row r="246" spans="1:6" ht="42.75">
      <c r="A246" s="85" t="s">
        <v>1071</v>
      </c>
      <c r="B246" s="86" t="s">
        <v>1072</v>
      </c>
      <c r="C246" s="85" t="s">
        <v>573</v>
      </c>
      <c r="D246" s="69" t="s">
        <v>1273</v>
      </c>
      <c r="E246" s="67">
        <f>0.7*1.7*12</f>
        <v>14.28</v>
      </c>
    </row>
    <row r="247" spans="1:6" ht="45.75" customHeight="1">
      <c r="A247" s="76" t="s">
        <v>1073</v>
      </c>
      <c r="B247" s="79" t="s">
        <v>1074</v>
      </c>
      <c r="C247" s="76" t="s">
        <v>573</v>
      </c>
      <c r="D247" s="69"/>
    </row>
    <row r="248" spans="1:6" ht="33.75" customHeight="1">
      <c r="A248" s="85" t="s">
        <v>1075</v>
      </c>
      <c r="B248" s="79" t="s">
        <v>1076</v>
      </c>
      <c r="C248" s="85" t="s">
        <v>573</v>
      </c>
      <c r="D248" s="69"/>
    </row>
    <row r="249" spans="1:6" ht="34.35" customHeight="1">
      <c r="A249" s="85" t="s">
        <v>1077</v>
      </c>
      <c r="B249" s="79" t="s">
        <v>1078</v>
      </c>
      <c r="C249" s="85" t="s">
        <v>573</v>
      </c>
      <c r="D249" s="69"/>
    </row>
    <row r="250" spans="1:6" ht="42.75">
      <c r="A250" s="85" t="s">
        <v>1079</v>
      </c>
      <c r="B250" s="86" t="s">
        <v>1080</v>
      </c>
      <c r="C250" s="85" t="s">
        <v>586</v>
      </c>
      <c r="D250" s="69" t="s">
        <v>1274</v>
      </c>
      <c r="E250" s="67">
        <v>17</v>
      </c>
    </row>
    <row r="251" spans="1:6" ht="14.25">
      <c r="A251" s="76" t="s">
        <v>1081</v>
      </c>
      <c r="B251" s="77" t="s">
        <v>1082</v>
      </c>
      <c r="C251" s="76" t="s">
        <v>586</v>
      </c>
      <c r="D251" s="69"/>
    </row>
    <row r="252" spans="1:6" ht="12.75" customHeight="1">
      <c r="A252" s="80" t="s">
        <v>1083</v>
      </c>
      <c r="B252" s="155" t="s">
        <v>1084</v>
      </c>
      <c r="C252" s="156"/>
      <c r="D252" s="69"/>
    </row>
    <row r="253" spans="1:6" ht="42.75">
      <c r="A253" s="85" t="s">
        <v>1085</v>
      </c>
      <c r="B253" s="79" t="s">
        <v>1086</v>
      </c>
      <c r="C253" s="85" t="s">
        <v>573</v>
      </c>
      <c r="D253" s="69" t="s">
        <v>1253</v>
      </c>
      <c r="E253" s="67">
        <v>15.73</v>
      </c>
    </row>
    <row r="254" spans="1:6" ht="71.25">
      <c r="A254" s="85" t="s">
        <v>1087</v>
      </c>
      <c r="B254" s="77" t="s">
        <v>1088</v>
      </c>
      <c r="C254" s="85" t="s">
        <v>586</v>
      </c>
      <c r="D254" s="69" t="s">
        <v>1253</v>
      </c>
      <c r="E254" s="67">
        <v>5</v>
      </c>
    </row>
    <row r="255" spans="1:6" ht="28.5">
      <c r="A255" s="76" t="s">
        <v>1089</v>
      </c>
      <c r="B255" s="79" t="s">
        <v>1090</v>
      </c>
      <c r="C255" s="76" t="s">
        <v>573</v>
      </c>
      <c r="D255" s="69"/>
    </row>
    <row r="256" spans="1:6" ht="14.25" customHeight="1">
      <c r="A256" s="80" t="s">
        <v>1091</v>
      </c>
      <c r="B256" s="155" t="s">
        <v>1092</v>
      </c>
      <c r="C256" s="156"/>
      <c r="D256" s="69"/>
    </row>
    <row r="257" spans="1:4" ht="25.5" customHeight="1">
      <c r="A257" s="76" t="s">
        <v>1093</v>
      </c>
      <c r="B257" s="86" t="s">
        <v>1094</v>
      </c>
      <c r="C257" s="76" t="s">
        <v>586</v>
      </c>
      <c r="D257" s="69"/>
    </row>
    <row r="258" spans="1:4" ht="14.25">
      <c r="A258" s="91" t="s">
        <v>1095</v>
      </c>
      <c r="B258" s="77" t="s">
        <v>1096</v>
      </c>
      <c r="C258" s="76" t="s">
        <v>586</v>
      </c>
      <c r="D258" s="69"/>
    </row>
    <row r="259" spans="1:4" ht="14.25">
      <c r="A259" s="91" t="s">
        <v>1097</v>
      </c>
      <c r="B259" s="77" t="s">
        <v>1098</v>
      </c>
      <c r="C259" s="76" t="s">
        <v>573</v>
      </c>
      <c r="D259" s="69"/>
    </row>
    <row r="269" spans="1:4">
      <c r="B269" s="95" t="s">
        <v>1140</v>
      </c>
    </row>
  </sheetData>
  <mergeCells count="14">
    <mergeCell ref="B252:C252"/>
    <mergeCell ref="B256:C256"/>
    <mergeCell ref="B68:C68"/>
    <mergeCell ref="B88:C88"/>
    <mergeCell ref="B158:C158"/>
    <mergeCell ref="B211:C211"/>
    <mergeCell ref="B230:C230"/>
    <mergeCell ref="B239:C239"/>
    <mergeCell ref="A1:D2"/>
    <mergeCell ref="B13:C13"/>
    <mergeCell ref="B30:C30"/>
    <mergeCell ref="B43:C43"/>
    <mergeCell ref="B51:C51"/>
    <mergeCell ref="B63:C63"/>
  </mergeCells>
  <pageMargins left="0.7" right="0.7" top="0.75" bottom="0.75" header="0.3" footer="0.3"/>
  <pageSetup paperSize="9" scale="51" orientation="portrait" horizontalDpi="360" verticalDpi="36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AF764-DC7A-4402-BC3D-0EBA8C69277C}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99688-8BCB-49E8-9D7C-02D69870AE26}">
  <dimension ref="A1:G259"/>
  <sheetViews>
    <sheetView view="pageBreakPreview" topLeftCell="A17" zoomScale="80" zoomScaleNormal="80" zoomScaleSheetLayoutView="80" workbookViewId="0">
      <selection activeCell="D25" sqref="D25"/>
    </sheetView>
  </sheetViews>
  <sheetFormatPr defaultRowHeight="15"/>
  <cols>
    <col min="1" max="1" width="10.140625" style="94" customWidth="1"/>
    <col min="2" max="2" width="59.140625" style="95" customWidth="1"/>
    <col min="3" max="3" width="6.140625" style="94" customWidth="1"/>
    <col min="4" max="4" width="72.28515625" style="73" customWidth="1"/>
    <col min="5" max="5" width="13.42578125" style="67" customWidth="1"/>
    <col min="6" max="6" width="9.140625" style="1"/>
    <col min="7" max="7" width="13.140625" style="1" customWidth="1"/>
    <col min="8" max="16384" width="9.140625" style="1"/>
  </cols>
  <sheetData>
    <row r="1" spans="1:7" ht="12.75" customHeight="1">
      <c r="A1" s="157" t="s">
        <v>565</v>
      </c>
      <c r="B1" s="158"/>
      <c r="C1" s="158"/>
      <c r="D1" s="158"/>
    </row>
    <row r="2" spans="1:7" ht="12" customHeight="1">
      <c r="A2" s="157"/>
      <c r="B2" s="158"/>
      <c r="C2" s="158"/>
      <c r="D2" s="158"/>
    </row>
    <row r="3" spans="1:7" ht="25.5" customHeight="1">
      <c r="A3" s="68" t="s">
        <v>566</v>
      </c>
      <c r="B3" s="68" t="s">
        <v>567</v>
      </c>
      <c r="C3" s="68" t="s">
        <v>568</v>
      </c>
      <c r="D3" s="69"/>
    </row>
    <row r="4" spans="1:7">
      <c r="A4" s="70" t="s">
        <v>569</v>
      </c>
      <c r="B4" s="71" t="s">
        <v>570</v>
      </c>
      <c r="C4" s="72"/>
      <c r="E4" s="74"/>
      <c r="G4" s="75"/>
    </row>
    <row r="5" spans="1:7" ht="14.25">
      <c r="A5" s="76" t="s">
        <v>571</v>
      </c>
      <c r="B5" s="77" t="s">
        <v>572</v>
      </c>
      <c r="C5" s="78" t="s">
        <v>573</v>
      </c>
      <c r="D5" s="69" t="s">
        <v>574</v>
      </c>
      <c r="E5" s="67">
        <v>544.94000000000005</v>
      </c>
    </row>
    <row r="6" spans="1:7" ht="14.25">
      <c r="A6" s="76" t="s">
        <v>575</v>
      </c>
      <c r="B6" s="77" t="s">
        <v>576</v>
      </c>
      <c r="C6" s="76" t="s">
        <v>573</v>
      </c>
      <c r="D6" s="69" t="s">
        <v>577</v>
      </c>
      <c r="E6" s="67">
        <v>6</v>
      </c>
    </row>
    <row r="7" spans="1:7" ht="28.5">
      <c r="A7" s="76" t="s">
        <v>578</v>
      </c>
      <c r="B7" s="79" t="s">
        <v>579</v>
      </c>
      <c r="C7" s="76" t="s">
        <v>573</v>
      </c>
      <c r="D7" s="69" t="s">
        <v>580</v>
      </c>
      <c r="E7" s="67">
        <f>53*2.1</f>
        <v>111.30000000000001</v>
      </c>
    </row>
    <row r="8" spans="1:7" ht="28.5">
      <c r="A8" s="76" t="s">
        <v>581</v>
      </c>
      <c r="B8" s="79" t="s">
        <v>582</v>
      </c>
      <c r="C8" s="76" t="s">
        <v>573</v>
      </c>
      <c r="D8" s="69" t="s">
        <v>583</v>
      </c>
      <c r="E8" s="67">
        <v>544.94000000000005</v>
      </c>
    </row>
    <row r="9" spans="1:7" ht="28.5">
      <c r="A9" s="76" t="s">
        <v>584</v>
      </c>
      <c r="B9" s="79" t="s">
        <v>585</v>
      </c>
      <c r="C9" s="76" t="s">
        <v>586</v>
      </c>
      <c r="D9" s="69" t="s">
        <v>587</v>
      </c>
      <c r="E9" s="67">
        <v>1</v>
      </c>
      <c r="G9" s="1">
        <f>4.1*6.3</f>
        <v>25.83</v>
      </c>
    </row>
    <row r="10" spans="1:7" ht="14.25">
      <c r="A10" s="76" t="s">
        <v>588</v>
      </c>
      <c r="B10" s="77" t="s">
        <v>589</v>
      </c>
      <c r="C10" s="76" t="s">
        <v>586</v>
      </c>
      <c r="D10" s="69"/>
    </row>
    <row r="11" spans="1:7" ht="14.25">
      <c r="A11" s="76" t="s">
        <v>590</v>
      </c>
      <c r="B11" s="77" t="s">
        <v>591</v>
      </c>
      <c r="C11" s="76" t="s">
        <v>586</v>
      </c>
      <c r="D11" s="69"/>
    </row>
    <row r="12" spans="1:7" ht="14.25">
      <c r="A12" s="76" t="s">
        <v>592</v>
      </c>
      <c r="B12" s="77" t="s">
        <v>593</v>
      </c>
      <c r="C12" s="76" t="s">
        <v>586</v>
      </c>
      <c r="D12" s="69" t="s">
        <v>594</v>
      </c>
      <c r="E12" s="67">
        <v>1</v>
      </c>
    </row>
    <row r="13" spans="1:7" ht="14.25" customHeight="1">
      <c r="A13" s="80" t="s">
        <v>595</v>
      </c>
      <c r="B13" s="155" t="s">
        <v>596</v>
      </c>
      <c r="C13" s="156"/>
      <c r="D13" s="69"/>
      <c r="E13" s="81"/>
    </row>
    <row r="14" spans="1:7" ht="144.75">
      <c r="A14" s="76" t="s">
        <v>597</v>
      </c>
      <c r="B14" s="82" t="s">
        <v>598</v>
      </c>
      <c r="C14" s="76" t="s">
        <v>599</v>
      </c>
      <c r="D14" s="69" t="s">
        <v>600</v>
      </c>
      <c r="E14" s="83">
        <v>44.18</v>
      </c>
      <c r="G14" s="1">
        <f>8.6+24.95+33.87</f>
        <v>67.419999999999987</v>
      </c>
    </row>
    <row r="15" spans="1:7" ht="14.25">
      <c r="A15" s="76" t="s">
        <v>601</v>
      </c>
      <c r="B15" s="79" t="s">
        <v>602</v>
      </c>
      <c r="C15" s="76" t="s">
        <v>599</v>
      </c>
      <c r="D15" s="69"/>
    </row>
    <row r="16" spans="1:7" ht="28.5">
      <c r="A16" s="76" t="s">
        <v>603</v>
      </c>
      <c r="B16" s="79" t="s">
        <v>604</v>
      </c>
      <c r="C16" s="76" t="s">
        <v>573</v>
      </c>
      <c r="D16" s="69" t="s">
        <v>605</v>
      </c>
      <c r="E16" s="84">
        <v>45.17</v>
      </c>
    </row>
    <row r="17" spans="1:5" ht="28.5">
      <c r="A17" s="76" t="s">
        <v>606</v>
      </c>
      <c r="B17" s="79" t="s">
        <v>607</v>
      </c>
      <c r="C17" s="76" t="s">
        <v>599</v>
      </c>
      <c r="D17" s="69" t="s">
        <v>608</v>
      </c>
      <c r="E17" s="84">
        <v>8.6</v>
      </c>
    </row>
    <row r="18" spans="1:5" ht="28.5">
      <c r="A18" s="76" t="s">
        <v>609</v>
      </c>
      <c r="B18" s="79" t="s">
        <v>610</v>
      </c>
      <c r="C18" s="76" t="s">
        <v>573</v>
      </c>
      <c r="D18" s="69" t="s">
        <v>611</v>
      </c>
      <c r="E18" s="84">
        <f>100.43+138.47</f>
        <v>238.9</v>
      </c>
    </row>
    <row r="19" spans="1:5" ht="28.5">
      <c r="A19" s="76" t="s">
        <v>612</v>
      </c>
      <c r="B19" s="79" t="s">
        <v>613</v>
      </c>
      <c r="C19" s="76" t="s">
        <v>614</v>
      </c>
      <c r="D19" s="69" t="s">
        <v>615</v>
      </c>
      <c r="E19" s="84">
        <f>36.2+152.6</f>
        <v>188.8</v>
      </c>
    </row>
    <row r="20" spans="1:5" ht="28.5">
      <c r="A20" s="76" t="s">
        <v>616</v>
      </c>
      <c r="B20" s="79" t="s">
        <v>617</v>
      </c>
      <c r="C20" s="76" t="s">
        <v>614</v>
      </c>
      <c r="D20" s="69" t="s">
        <v>618</v>
      </c>
      <c r="E20" s="67">
        <f>107.2+19</f>
        <v>126.2</v>
      </c>
    </row>
    <row r="21" spans="1:5" ht="28.5">
      <c r="A21" s="76" t="s">
        <v>619</v>
      </c>
      <c r="B21" s="79" t="s">
        <v>620</v>
      </c>
      <c r="C21" s="76" t="s">
        <v>614</v>
      </c>
      <c r="D21" s="69" t="s">
        <v>621</v>
      </c>
      <c r="E21" s="84">
        <f>228.4+271.4</f>
        <v>499.79999999999995</v>
      </c>
    </row>
    <row r="22" spans="1:5" ht="28.5">
      <c r="A22" s="76" t="s">
        <v>622</v>
      </c>
      <c r="B22" s="79" t="s">
        <v>623</v>
      </c>
      <c r="C22" s="76" t="s">
        <v>614</v>
      </c>
      <c r="D22" s="69" t="s">
        <v>624</v>
      </c>
      <c r="E22" s="84">
        <f>286.1+33.2</f>
        <v>319.3</v>
      </c>
    </row>
    <row r="23" spans="1:5" ht="28.5">
      <c r="A23" s="76" t="s">
        <v>625</v>
      </c>
      <c r="B23" s="79" t="s">
        <v>626</v>
      </c>
      <c r="C23" s="76" t="s">
        <v>614</v>
      </c>
      <c r="D23" s="69" t="s">
        <v>627</v>
      </c>
      <c r="E23" s="67">
        <f>11.1+6.4</f>
        <v>17.5</v>
      </c>
    </row>
    <row r="24" spans="1:5" ht="28.5">
      <c r="A24" s="76" t="s">
        <v>628</v>
      </c>
      <c r="B24" s="79" t="s">
        <v>629</v>
      </c>
      <c r="C24" s="76" t="s">
        <v>614</v>
      </c>
      <c r="D24" s="69" t="s">
        <v>630</v>
      </c>
      <c r="E24" s="67">
        <v>10.1</v>
      </c>
    </row>
    <row r="25" spans="1:5" ht="34.35" customHeight="1">
      <c r="A25" s="85" t="s">
        <v>631</v>
      </c>
      <c r="B25" s="77" t="s">
        <v>632</v>
      </c>
      <c r="C25" s="85" t="s">
        <v>599</v>
      </c>
      <c r="D25" s="69" t="s">
        <v>633</v>
      </c>
      <c r="E25" s="84">
        <f>11.97+10.01</f>
        <v>21.98</v>
      </c>
    </row>
    <row r="26" spans="1:5" ht="28.5">
      <c r="A26" s="76" t="s">
        <v>634</v>
      </c>
      <c r="B26" s="79" t="s">
        <v>635</v>
      </c>
      <c r="C26" s="76" t="s">
        <v>599</v>
      </c>
      <c r="D26" s="69" t="s">
        <v>636</v>
      </c>
      <c r="E26" s="84">
        <f>E25</f>
        <v>21.98</v>
      </c>
    </row>
    <row r="27" spans="1:5" ht="42.75">
      <c r="A27" s="85" t="s">
        <v>637</v>
      </c>
      <c r="B27" s="79" t="s">
        <v>638</v>
      </c>
      <c r="C27" s="85" t="s">
        <v>573</v>
      </c>
      <c r="D27" s="69" t="s">
        <v>639</v>
      </c>
      <c r="E27" s="67">
        <v>107.48</v>
      </c>
    </row>
    <row r="28" spans="1:5" ht="28.5">
      <c r="A28" s="85" t="s">
        <v>640</v>
      </c>
      <c r="B28" s="79" t="s">
        <v>641</v>
      </c>
      <c r="C28" s="85" t="s">
        <v>573</v>
      </c>
      <c r="D28" s="69"/>
    </row>
    <row r="29" spans="1:5" ht="28.5">
      <c r="A29" s="76" t="s">
        <v>642</v>
      </c>
      <c r="B29" s="79" t="s">
        <v>643</v>
      </c>
      <c r="C29" s="76" t="s">
        <v>586</v>
      </c>
      <c r="D29" s="69"/>
    </row>
    <row r="30" spans="1:5" ht="12.75" customHeight="1">
      <c r="A30" s="80" t="s">
        <v>644</v>
      </c>
      <c r="B30" s="155" t="s">
        <v>645</v>
      </c>
      <c r="C30" s="156"/>
      <c r="D30" s="69"/>
    </row>
    <row r="31" spans="1:5" ht="42.75">
      <c r="A31" s="85" t="s">
        <v>646</v>
      </c>
      <c r="B31" s="79" t="s">
        <v>647</v>
      </c>
      <c r="C31" s="85" t="s">
        <v>614</v>
      </c>
      <c r="D31" s="69"/>
    </row>
    <row r="32" spans="1:5" ht="57">
      <c r="A32" s="76" t="s">
        <v>648</v>
      </c>
      <c r="B32" s="86" t="s">
        <v>649</v>
      </c>
      <c r="C32" s="76" t="s">
        <v>614</v>
      </c>
      <c r="D32" s="69"/>
    </row>
    <row r="33" spans="1:4" ht="57">
      <c r="A33" s="76" t="s">
        <v>650</v>
      </c>
      <c r="B33" s="86" t="s">
        <v>651</v>
      </c>
      <c r="C33" s="76" t="s">
        <v>614</v>
      </c>
      <c r="D33" s="69"/>
    </row>
    <row r="34" spans="1:4" ht="57">
      <c r="A34" s="76" t="s">
        <v>652</v>
      </c>
      <c r="B34" s="86" t="s">
        <v>653</v>
      </c>
      <c r="C34" s="76" t="s">
        <v>614</v>
      </c>
      <c r="D34" s="69"/>
    </row>
    <row r="35" spans="1:4" ht="57">
      <c r="A35" s="76" t="s">
        <v>654</v>
      </c>
      <c r="B35" s="86" t="s">
        <v>655</v>
      </c>
      <c r="C35" s="76" t="s">
        <v>614</v>
      </c>
      <c r="D35" s="69"/>
    </row>
    <row r="36" spans="1:4" ht="57">
      <c r="A36" s="85" t="s">
        <v>656</v>
      </c>
      <c r="B36" s="86" t="s">
        <v>657</v>
      </c>
      <c r="C36" s="85" t="s">
        <v>614</v>
      </c>
      <c r="D36" s="69"/>
    </row>
    <row r="37" spans="1:4" ht="57">
      <c r="A37" s="76" t="s">
        <v>658</v>
      </c>
      <c r="B37" s="86" t="s">
        <v>659</v>
      </c>
      <c r="C37" s="76" t="s">
        <v>614</v>
      </c>
      <c r="D37" s="69"/>
    </row>
    <row r="38" spans="1:4" ht="42.75">
      <c r="A38" s="85" t="s">
        <v>660</v>
      </c>
      <c r="B38" s="79" t="s">
        <v>661</v>
      </c>
      <c r="C38" s="85" t="s">
        <v>573</v>
      </c>
      <c r="D38" s="69"/>
    </row>
    <row r="39" spans="1:4" ht="28.5">
      <c r="A39" s="85" t="s">
        <v>662</v>
      </c>
      <c r="B39" s="77" t="s">
        <v>663</v>
      </c>
      <c r="C39" s="85" t="s">
        <v>599</v>
      </c>
      <c r="D39" s="69"/>
    </row>
    <row r="40" spans="1:4" ht="28.5">
      <c r="A40" s="76" t="s">
        <v>664</v>
      </c>
      <c r="B40" s="79" t="s">
        <v>665</v>
      </c>
      <c r="C40" s="76" t="s">
        <v>599</v>
      </c>
      <c r="D40" s="69"/>
    </row>
    <row r="41" spans="1:4" ht="45.75" customHeight="1">
      <c r="A41" s="76" t="s">
        <v>666</v>
      </c>
      <c r="B41" s="77" t="s">
        <v>667</v>
      </c>
      <c r="C41" s="76" t="s">
        <v>573</v>
      </c>
      <c r="D41" s="69"/>
    </row>
    <row r="42" spans="1:4" ht="28.5">
      <c r="A42" s="76" t="s">
        <v>668</v>
      </c>
      <c r="B42" s="79" t="s">
        <v>643</v>
      </c>
      <c r="C42" s="76" t="s">
        <v>586</v>
      </c>
      <c r="D42" s="69"/>
    </row>
    <row r="43" spans="1:4" ht="14.25" customHeight="1">
      <c r="A43" s="80" t="s">
        <v>669</v>
      </c>
      <c r="B43" s="155" t="s">
        <v>124</v>
      </c>
      <c r="C43" s="156"/>
      <c r="D43" s="69"/>
    </row>
    <row r="44" spans="1:4" ht="71.25">
      <c r="A44" s="85" t="s">
        <v>670</v>
      </c>
      <c r="B44" s="79" t="s">
        <v>671</v>
      </c>
      <c r="C44" s="85" t="s">
        <v>573</v>
      </c>
      <c r="D44" s="69"/>
    </row>
    <row r="45" spans="1:4" ht="14.25">
      <c r="A45" s="76" t="s">
        <v>672</v>
      </c>
      <c r="B45" s="77" t="s">
        <v>673</v>
      </c>
      <c r="C45" s="76" t="s">
        <v>674</v>
      </c>
      <c r="D45" s="69"/>
    </row>
    <row r="46" spans="1:4" ht="14.25">
      <c r="A46" s="76" t="s">
        <v>675</v>
      </c>
      <c r="B46" s="77" t="s">
        <v>676</v>
      </c>
      <c r="C46" s="76" t="s">
        <v>674</v>
      </c>
      <c r="D46" s="69"/>
    </row>
    <row r="47" spans="1:4" ht="14.25">
      <c r="A47" s="76" t="s">
        <v>677</v>
      </c>
      <c r="B47" s="77" t="s">
        <v>678</v>
      </c>
      <c r="C47" s="76" t="s">
        <v>674</v>
      </c>
      <c r="D47" s="69"/>
    </row>
    <row r="48" spans="1:4" ht="14.25">
      <c r="A48" s="76" t="s">
        <v>679</v>
      </c>
      <c r="B48" s="79" t="s">
        <v>680</v>
      </c>
      <c r="C48" s="76" t="s">
        <v>674</v>
      </c>
      <c r="D48" s="69"/>
    </row>
    <row r="49" spans="1:4" ht="28.5">
      <c r="A49" s="76" t="s">
        <v>681</v>
      </c>
      <c r="B49" s="79" t="s">
        <v>682</v>
      </c>
      <c r="C49" s="76" t="s">
        <v>674</v>
      </c>
      <c r="D49" s="69"/>
    </row>
    <row r="50" spans="1:4" ht="28.5">
      <c r="A50" s="76" t="s">
        <v>683</v>
      </c>
      <c r="B50" s="79" t="s">
        <v>684</v>
      </c>
      <c r="C50" s="76" t="s">
        <v>674</v>
      </c>
      <c r="D50" s="69"/>
    </row>
    <row r="51" spans="1:4" ht="14.25" customHeight="1">
      <c r="A51" s="80" t="s">
        <v>685</v>
      </c>
      <c r="B51" s="155" t="s">
        <v>686</v>
      </c>
      <c r="C51" s="156"/>
      <c r="D51" s="69"/>
    </row>
    <row r="52" spans="1:4" ht="57">
      <c r="A52" s="76" t="s">
        <v>687</v>
      </c>
      <c r="B52" s="86" t="s">
        <v>688</v>
      </c>
      <c r="C52" s="76" t="s">
        <v>573</v>
      </c>
      <c r="D52" s="69"/>
    </row>
    <row r="53" spans="1:4" ht="28.5">
      <c r="A53" s="76" t="s">
        <v>689</v>
      </c>
      <c r="B53" s="79" t="s">
        <v>690</v>
      </c>
      <c r="C53" s="76" t="s">
        <v>573</v>
      </c>
      <c r="D53" s="69"/>
    </row>
    <row r="54" spans="1:4" ht="57">
      <c r="A54" s="85" t="s">
        <v>691</v>
      </c>
      <c r="B54" s="79" t="s">
        <v>692</v>
      </c>
      <c r="C54" s="85" t="s">
        <v>573</v>
      </c>
      <c r="D54" s="69"/>
    </row>
    <row r="55" spans="1:4" ht="32.25" customHeight="1">
      <c r="A55" s="76" t="s">
        <v>693</v>
      </c>
      <c r="B55" s="79" t="s">
        <v>694</v>
      </c>
      <c r="C55" s="76" t="s">
        <v>573</v>
      </c>
      <c r="D55" s="69"/>
    </row>
    <row r="56" spans="1:4" ht="28.5">
      <c r="A56" s="85" t="s">
        <v>695</v>
      </c>
      <c r="B56" s="79" t="s">
        <v>696</v>
      </c>
      <c r="C56" s="85" t="s">
        <v>573</v>
      </c>
      <c r="D56" s="69"/>
    </row>
    <row r="57" spans="1:4" ht="28.5">
      <c r="A57" s="76" t="s">
        <v>697</v>
      </c>
      <c r="B57" s="79" t="s">
        <v>698</v>
      </c>
      <c r="C57" s="76" t="s">
        <v>573</v>
      </c>
      <c r="D57" s="69"/>
    </row>
    <row r="58" spans="1:4" ht="14.25">
      <c r="A58" s="76" t="s">
        <v>699</v>
      </c>
      <c r="B58" s="79" t="s">
        <v>700</v>
      </c>
      <c r="C58" s="76" t="s">
        <v>573</v>
      </c>
      <c r="D58" s="69"/>
    </row>
    <row r="59" spans="1:4" ht="42.75">
      <c r="A59" s="85" t="s">
        <v>701</v>
      </c>
      <c r="B59" s="79" t="s">
        <v>702</v>
      </c>
      <c r="C59" s="85" t="s">
        <v>573</v>
      </c>
      <c r="D59" s="69"/>
    </row>
    <row r="60" spans="1:4" ht="28.5">
      <c r="A60" s="76" t="s">
        <v>703</v>
      </c>
      <c r="B60" s="79" t="s">
        <v>704</v>
      </c>
      <c r="C60" s="76" t="s">
        <v>573</v>
      </c>
      <c r="D60" s="69"/>
    </row>
    <row r="61" spans="1:4" ht="28.5">
      <c r="A61" s="76" t="s">
        <v>705</v>
      </c>
      <c r="B61" s="79" t="s">
        <v>706</v>
      </c>
      <c r="C61" s="76" t="s">
        <v>573</v>
      </c>
      <c r="D61" s="69"/>
    </row>
    <row r="62" spans="1:4" ht="28.5">
      <c r="A62" s="76" t="s">
        <v>707</v>
      </c>
      <c r="B62" s="79" t="s">
        <v>708</v>
      </c>
      <c r="C62" s="76" t="s">
        <v>573</v>
      </c>
      <c r="D62" s="69"/>
    </row>
    <row r="63" spans="1:4" ht="12.75" customHeight="1">
      <c r="A63" s="80" t="s">
        <v>709</v>
      </c>
      <c r="B63" s="155" t="s">
        <v>165</v>
      </c>
      <c r="C63" s="156"/>
      <c r="D63" s="69"/>
    </row>
    <row r="64" spans="1:4" ht="42.75">
      <c r="A64" s="85" t="s">
        <v>710</v>
      </c>
      <c r="B64" s="79" t="s">
        <v>711</v>
      </c>
      <c r="C64" s="85" t="s">
        <v>573</v>
      </c>
      <c r="D64" s="69"/>
    </row>
    <row r="65" spans="1:4" ht="57">
      <c r="A65" s="76" t="s">
        <v>712</v>
      </c>
      <c r="B65" s="79" t="s">
        <v>713</v>
      </c>
      <c r="C65" s="76" t="s">
        <v>573</v>
      </c>
      <c r="D65" s="69"/>
    </row>
    <row r="66" spans="1:4" ht="28.5">
      <c r="A66" s="85" t="s">
        <v>714</v>
      </c>
      <c r="B66" s="79" t="s">
        <v>715</v>
      </c>
      <c r="C66" s="85" t="s">
        <v>674</v>
      </c>
      <c r="D66" s="69"/>
    </row>
    <row r="67" spans="1:4" ht="42.75">
      <c r="A67" s="85" t="s">
        <v>716</v>
      </c>
      <c r="B67" s="79" t="s">
        <v>717</v>
      </c>
      <c r="C67" s="85" t="s">
        <v>674</v>
      </c>
      <c r="D67" s="69"/>
    </row>
    <row r="68" spans="1:4" ht="12.75" customHeight="1">
      <c r="A68" s="80" t="s">
        <v>718</v>
      </c>
      <c r="B68" s="155" t="s">
        <v>719</v>
      </c>
      <c r="C68" s="156"/>
      <c r="D68" s="69"/>
    </row>
    <row r="69" spans="1:4" ht="12.75" customHeight="1">
      <c r="A69" s="76" t="s">
        <v>720</v>
      </c>
      <c r="B69" s="87" t="s">
        <v>721</v>
      </c>
      <c r="C69" s="88"/>
      <c r="D69" s="69"/>
    </row>
    <row r="70" spans="1:4" ht="28.5">
      <c r="A70" s="85" t="s">
        <v>722</v>
      </c>
      <c r="B70" s="77" t="s">
        <v>723</v>
      </c>
      <c r="C70" s="85" t="s">
        <v>573</v>
      </c>
      <c r="D70" s="69"/>
    </row>
    <row r="71" spans="1:4" ht="14.25">
      <c r="A71" s="76" t="s">
        <v>724</v>
      </c>
      <c r="B71" s="77" t="s">
        <v>725</v>
      </c>
      <c r="C71" s="76" t="s">
        <v>573</v>
      </c>
      <c r="D71" s="69"/>
    </row>
    <row r="72" spans="1:4" ht="42.75">
      <c r="A72" s="85" t="s">
        <v>726</v>
      </c>
      <c r="B72" s="86" t="s">
        <v>727</v>
      </c>
      <c r="C72" s="85" t="s">
        <v>573</v>
      </c>
      <c r="D72" s="69"/>
    </row>
    <row r="73" spans="1:4" ht="28.5">
      <c r="A73" s="76" t="s">
        <v>728</v>
      </c>
      <c r="B73" s="79" t="s">
        <v>729</v>
      </c>
      <c r="C73" s="76" t="s">
        <v>573</v>
      </c>
      <c r="D73" s="69"/>
    </row>
    <row r="74" spans="1:4" ht="45.75" customHeight="1">
      <c r="A74" s="76" t="s">
        <v>730</v>
      </c>
      <c r="B74" s="77" t="s">
        <v>731</v>
      </c>
      <c r="C74" s="76" t="s">
        <v>573</v>
      </c>
      <c r="D74" s="69"/>
    </row>
    <row r="75" spans="1:4" ht="57">
      <c r="A75" s="76" t="s">
        <v>732</v>
      </c>
      <c r="B75" s="86" t="s">
        <v>733</v>
      </c>
      <c r="C75" s="76" t="s">
        <v>573</v>
      </c>
      <c r="D75" s="69"/>
    </row>
    <row r="76" spans="1:4" ht="14.25">
      <c r="A76" s="76" t="s">
        <v>734</v>
      </c>
      <c r="B76" s="77" t="s">
        <v>735</v>
      </c>
      <c r="C76" s="76" t="s">
        <v>599</v>
      </c>
      <c r="D76" s="69"/>
    </row>
    <row r="77" spans="1:4" ht="42.75">
      <c r="A77" s="85" t="s">
        <v>736</v>
      </c>
      <c r="B77" s="86" t="s">
        <v>737</v>
      </c>
      <c r="C77" s="85" t="s">
        <v>573</v>
      </c>
      <c r="D77" s="69"/>
    </row>
    <row r="78" spans="1:4" ht="14.25">
      <c r="A78" s="76" t="s">
        <v>738</v>
      </c>
      <c r="B78" s="77" t="s">
        <v>739</v>
      </c>
      <c r="C78" s="76" t="s">
        <v>599</v>
      </c>
      <c r="D78" s="69"/>
    </row>
    <row r="79" spans="1:4" ht="28.5">
      <c r="A79" s="76" t="s">
        <v>740</v>
      </c>
      <c r="B79" s="86" t="s">
        <v>741</v>
      </c>
      <c r="C79" s="76" t="s">
        <v>573</v>
      </c>
      <c r="D79" s="69"/>
    </row>
    <row r="80" spans="1:4" ht="12.75" customHeight="1">
      <c r="A80" s="80" t="s">
        <v>742</v>
      </c>
      <c r="B80" s="87" t="s">
        <v>743</v>
      </c>
      <c r="C80" s="89"/>
      <c r="D80" s="69"/>
    </row>
    <row r="81" spans="1:4" ht="28.5">
      <c r="A81" s="76" t="s">
        <v>744</v>
      </c>
      <c r="B81" s="79" t="s">
        <v>745</v>
      </c>
      <c r="C81" s="76" t="s">
        <v>599</v>
      </c>
      <c r="D81" s="69"/>
    </row>
    <row r="82" spans="1:4" ht="28.5">
      <c r="A82" s="76" t="s">
        <v>746</v>
      </c>
      <c r="B82" s="79" t="s">
        <v>747</v>
      </c>
      <c r="C82" s="76" t="s">
        <v>573</v>
      </c>
      <c r="D82" s="69"/>
    </row>
    <row r="83" spans="1:4" ht="42.75">
      <c r="A83" s="85" t="s">
        <v>748</v>
      </c>
      <c r="B83" s="79" t="s">
        <v>749</v>
      </c>
      <c r="C83" s="85" t="s">
        <v>573</v>
      </c>
      <c r="D83" s="69"/>
    </row>
    <row r="84" spans="1:4" ht="42.75">
      <c r="A84" s="85" t="s">
        <v>750</v>
      </c>
      <c r="B84" s="77" t="s">
        <v>751</v>
      </c>
      <c r="C84" s="85" t="s">
        <v>573</v>
      </c>
      <c r="D84" s="69"/>
    </row>
    <row r="85" spans="1:4" ht="42.75">
      <c r="A85" s="76" t="s">
        <v>752</v>
      </c>
      <c r="B85" s="77" t="s">
        <v>753</v>
      </c>
      <c r="C85" s="76" t="s">
        <v>573</v>
      </c>
      <c r="D85" s="69"/>
    </row>
    <row r="86" spans="1:4" ht="28.5">
      <c r="A86" s="76" t="s">
        <v>754</v>
      </c>
      <c r="B86" s="79" t="s">
        <v>755</v>
      </c>
      <c r="C86" s="76" t="s">
        <v>674</v>
      </c>
      <c r="D86" s="69"/>
    </row>
    <row r="87" spans="1:4" ht="12" customHeight="1">
      <c r="A87" s="89"/>
      <c r="B87" s="89"/>
      <c r="C87" s="89"/>
      <c r="D87" s="69"/>
    </row>
    <row r="88" spans="1:4" ht="12.75" customHeight="1">
      <c r="A88" s="80" t="s">
        <v>756</v>
      </c>
      <c r="B88" s="155" t="s">
        <v>757</v>
      </c>
      <c r="C88" s="156"/>
      <c r="D88" s="69"/>
    </row>
    <row r="89" spans="1:4" ht="42.75">
      <c r="A89" s="85" t="s">
        <v>758</v>
      </c>
      <c r="B89" s="77" t="s">
        <v>759</v>
      </c>
      <c r="C89" s="85" t="s">
        <v>586</v>
      </c>
      <c r="D89" s="69"/>
    </row>
    <row r="90" spans="1:4" ht="28.5">
      <c r="A90" s="76" t="s">
        <v>760</v>
      </c>
      <c r="B90" s="86" t="s">
        <v>761</v>
      </c>
      <c r="C90" s="76" t="s">
        <v>586</v>
      </c>
      <c r="D90" s="69"/>
    </row>
    <row r="91" spans="1:4" ht="28.5">
      <c r="A91" s="85" t="s">
        <v>762</v>
      </c>
      <c r="B91" s="79" t="s">
        <v>763</v>
      </c>
      <c r="C91" s="85" t="s">
        <v>586</v>
      </c>
      <c r="D91" s="69"/>
    </row>
    <row r="92" spans="1:4" ht="42.75">
      <c r="A92" s="85" t="s">
        <v>764</v>
      </c>
      <c r="B92" s="79" t="s">
        <v>765</v>
      </c>
      <c r="C92" s="85" t="s">
        <v>586</v>
      </c>
      <c r="D92" s="69"/>
    </row>
    <row r="93" spans="1:4" ht="42.75">
      <c r="A93" s="85" t="s">
        <v>766</v>
      </c>
      <c r="B93" s="79" t="s">
        <v>767</v>
      </c>
      <c r="C93" s="85" t="s">
        <v>586</v>
      </c>
      <c r="D93" s="69"/>
    </row>
    <row r="94" spans="1:4" ht="42.75">
      <c r="A94" s="85" t="s">
        <v>768</v>
      </c>
      <c r="B94" s="79" t="s">
        <v>769</v>
      </c>
      <c r="C94" s="85" t="s">
        <v>586</v>
      </c>
      <c r="D94" s="69"/>
    </row>
    <row r="95" spans="1:4" ht="42.75">
      <c r="A95" s="85" t="s">
        <v>770</v>
      </c>
      <c r="B95" s="79" t="s">
        <v>771</v>
      </c>
      <c r="C95" s="85" t="s">
        <v>586</v>
      </c>
      <c r="D95" s="69"/>
    </row>
    <row r="96" spans="1:4" ht="42.75">
      <c r="A96" s="85" t="s">
        <v>772</v>
      </c>
      <c r="B96" s="79" t="s">
        <v>773</v>
      </c>
      <c r="C96" s="85" t="s">
        <v>586</v>
      </c>
      <c r="D96" s="69"/>
    </row>
    <row r="97" spans="1:4" ht="42.75">
      <c r="A97" s="85" t="s">
        <v>774</v>
      </c>
      <c r="B97" s="79" t="s">
        <v>775</v>
      </c>
      <c r="C97" s="85" t="s">
        <v>586</v>
      </c>
      <c r="D97" s="69"/>
    </row>
    <row r="98" spans="1:4" ht="42.75">
      <c r="A98" s="85" t="s">
        <v>776</v>
      </c>
      <c r="B98" s="79" t="s">
        <v>777</v>
      </c>
      <c r="C98" s="85" t="s">
        <v>586</v>
      </c>
      <c r="D98" s="69"/>
    </row>
    <row r="99" spans="1:4" ht="42.75">
      <c r="A99" s="90" t="s">
        <v>778</v>
      </c>
      <c r="B99" s="79" t="s">
        <v>779</v>
      </c>
      <c r="C99" s="85" t="s">
        <v>586</v>
      </c>
      <c r="D99" s="69"/>
    </row>
    <row r="100" spans="1:4" ht="42.75">
      <c r="A100" s="90" t="s">
        <v>780</v>
      </c>
      <c r="B100" s="79" t="s">
        <v>781</v>
      </c>
      <c r="C100" s="85" t="s">
        <v>586</v>
      </c>
      <c r="D100" s="69"/>
    </row>
    <row r="101" spans="1:4" ht="42.75">
      <c r="A101" s="90" t="s">
        <v>782</v>
      </c>
      <c r="B101" s="79" t="s">
        <v>783</v>
      </c>
      <c r="C101" s="85" t="s">
        <v>586</v>
      </c>
      <c r="D101" s="69"/>
    </row>
    <row r="102" spans="1:4" ht="45.75" customHeight="1">
      <c r="A102" s="91" t="s">
        <v>784</v>
      </c>
      <c r="B102" s="77" t="s">
        <v>785</v>
      </c>
      <c r="C102" s="76" t="s">
        <v>586</v>
      </c>
      <c r="D102" s="69"/>
    </row>
    <row r="103" spans="1:4" ht="14.25">
      <c r="A103" s="91" t="s">
        <v>786</v>
      </c>
      <c r="B103" s="79" t="s">
        <v>787</v>
      </c>
      <c r="C103" s="76" t="s">
        <v>586</v>
      </c>
      <c r="D103" s="69"/>
    </row>
    <row r="104" spans="1:4" ht="42.75">
      <c r="A104" s="91" t="s">
        <v>788</v>
      </c>
      <c r="B104" s="77" t="s">
        <v>789</v>
      </c>
      <c r="C104" s="76" t="s">
        <v>586</v>
      </c>
      <c r="D104" s="69"/>
    </row>
    <row r="105" spans="1:4" ht="28.5">
      <c r="A105" s="91" t="s">
        <v>790</v>
      </c>
      <c r="B105" s="79" t="s">
        <v>791</v>
      </c>
      <c r="C105" s="76" t="s">
        <v>586</v>
      </c>
      <c r="D105" s="69"/>
    </row>
    <row r="106" spans="1:4" ht="42.75">
      <c r="A106" s="91" t="s">
        <v>792</v>
      </c>
      <c r="B106" s="77" t="s">
        <v>793</v>
      </c>
      <c r="C106" s="76" t="s">
        <v>586</v>
      </c>
      <c r="D106" s="69"/>
    </row>
    <row r="107" spans="1:4" ht="42.75">
      <c r="A107" s="90" t="s">
        <v>794</v>
      </c>
      <c r="B107" s="79" t="s">
        <v>795</v>
      </c>
      <c r="C107" s="85" t="s">
        <v>586</v>
      </c>
      <c r="D107" s="69"/>
    </row>
    <row r="108" spans="1:4" ht="42.75">
      <c r="A108" s="90" t="s">
        <v>796</v>
      </c>
      <c r="B108" s="79" t="s">
        <v>797</v>
      </c>
      <c r="C108" s="85" t="s">
        <v>586</v>
      </c>
      <c r="D108" s="69"/>
    </row>
    <row r="109" spans="1:4" ht="42.75">
      <c r="A109" s="90" t="s">
        <v>798</v>
      </c>
      <c r="B109" s="79" t="s">
        <v>799</v>
      </c>
      <c r="C109" s="85" t="s">
        <v>586</v>
      </c>
      <c r="D109" s="69"/>
    </row>
    <row r="110" spans="1:4" ht="32.25" customHeight="1">
      <c r="A110" s="91" t="s">
        <v>800</v>
      </c>
      <c r="B110" s="79" t="s">
        <v>801</v>
      </c>
      <c r="C110" s="76" t="s">
        <v>586</v>
      </c>
      <c r="D110" s="69"/>
    </row>
    <row r="111" spans="1:4" ht="28.5">
      <c r="A111" s="91" t="s">
        <v>802</v>
      </c>
      <c r="B111" s="79" t="s">
        <v>803</v>
      </c>
      <c r="C111" s="76" t="s">
        <v>586</v>
      </c>
      <c r="D111" s="69"/>
    </row>
    <row r="112" spans="1:4" ht="28.5">
      <c r="A112" s="91" t="s">
        <v>804</v>
      </c>
      <c r="B112" s="79" t="s">
        <v>805</v>
      </c>
      <c r="C112" s="76" t="s">
        <v>586</v>
      </c>
      <c r="D112" s="69"/>
    </row>
    <row r="113" spans="1:4" ht="42.75">
      <c r="A113" s="90" t="s">
        <v>806</v>
      </c>
      <c r="B113" s="79" t="s">
        <v>807</v>
      </c>
      <c r="C113" s="85" t="s">
        <v>586</v>
      </c>
      <c r="D113" s="69"/>
    </row>
    <row r="114" spans="1:4" ht="28.5">
      <c r="A114" s="91" t="s">
        <v>808</v>
      </c>
      <c r="B114" s="79" t="s">
        <v>809</v>
      </c>
      <c r="C114" s="76" t="s">
        <v>586</v>
      </c>
      <c r="D114" s="69"/>
    </row>
    <row r="115" spans="1:4" ht="28.5">
      <c r="A115" s="91" t="s">
        <v>810</v>
      </c>
      <c r="B115" s="79" t="s">
        <v>811</v>
      </c>
      <c r="C115" s="76" t="s">
        <v>586</v>
      </c>
      <c r="D115" s="69"/>
    </row>
    <row r="116" spans="1:4" ht="42.75">
      <c r="A116" s="90" t="s">
        <v>812</v>
      </c>
      <c r="B116" s="79" t="s">
        <v>813</v>
      </c>
      <c r="C116" s="85" t="s">
        <v>586</v>
      </c>
      <c r="D116" s="69"/>
    </row>
    <row r="117" spans="1:4" ht="42.75">
      <c r="A117" s="90" t="s">
        <v>814</v>
      </c>
      <c r="B117" s="79" t="s">
        <v>815</v>
      </c>
      <c r="C117" s="85" t="s">
        <v>674</v>
      </c>
      <c r="D117" s="69"/>
    </row>
    <row r="118" spans="1:4" ht="45" customHeight="1">
      <c r="A118" s="90" t="s">
        <v>816</v>
      </c>
      <c r="B118" s="79" t="s">
        <v>817</v>
      </c>
      <c r="C118" s="85" t="s">
        <v>674</v>
      </c>
      <c r="D118" s="69"/>
    </row>
    <row r="119" spans="1:4" ht="44.25" customHeight="1">
      <c r="A119" s="90" t="s">
        <v>818</v>
      </c>
      <c r="B119" s="79" t="s">
        <v>819</v>
      </c>
      <c r="C119" s="85" t="s">
        <v>674</v>
      </c>
      <c r="D119" s="69"/>
    </row>
    <row r="120" spans="1:4" ht="42.75">
      <c r="A120" s="90" t="s">
        <v>820</v>
      </c>
      <c r="B120" s="79" t="s">
        <v>821</v>
      </c>
      <c r="C120" s="85" t="s">
        <v>674</v>
      </c>
      <c r="D120" s="69"/>
    </row>
    <row r="121" spans="1:4" ht="33" customHeight="1">
      <c r="A121" s="91" t="s">
        <v>822</v>
      </c>
      <c r="B121" s="79" t="s">
        <v>823</v>
      </c>
      <c r="C121" s="76" t="s">
        <v>674</v>
      </c>
      <c r="D121" s="69"/>
    </row>
    <row r="122" spans="1:4" ht="28.5">
      <c r="A122" s="91" t="s">
        <v>824</v>
      </c>
      <c r="B122" s="79" t="s">
        <v>825</v>
      </c>
      <c r="C122" s="76" t="s">
        <v>674</v>
      </c>
      <c r="D122" s="69"/>
    </row>
    <row r="123" spans="1:4" ht="56.25" customHeight="1">
      <c r="A123" s="91" t="s">
        <v>826</v>
      </c>
      <c r="B123" s="92" t="s">
        <v>827</v>
      </c>
      <c r="C123" s="76" t="s">
        <v>586</v>
      </c>
      <c r="D123" s="69"/>
    </row>
    <row r="124" spans="1:4" ht="28.5">
      <c r="A124" s="91" t="s">
        <v>828</v>
      </c>
      <c r="B124" s="79" t="s">
        <v>829</v>
      </c>
      <c r="C124" s="76" t="s">
        <v>586</v>
      </c>
      <c r="D124" s="69"/>
    </row>
    <row r="125" spans="1:4" ht="28.5">
      <c r="A125" s="91" t="s">
        <v>830</v>
      </c>
      <c r="B125" s="79" t="s">
        <v>831</v>
      </c>
      <c r="C125" s="76" t="s">
        <v>586</v>
      </c>
      <c r="D125" s="69"/>
    </row>
    <row r="126" spans="1:4" ht="28.5">
      <c r="A126" s="91" t="s">
        <v>832</v>
      </c>
      <c r="B126" s="79" t="s">
        <v>833</v>
      </c>
      <c r="C126" s="76" t="s">
        <v>586</v>
      </c>
      <c r="D126" s="69"/>
    </row>
    <row r="127" spans="1:4" ht="28.5">
      <c r="A127" s="91" t="s">
        <v>834</v>
      </c>
      <c r="B127" s="79" t="s">
        <v>835</v>
      </c>
      <c r="C127" s="76" t="s">
        <v>586</v>
      </c>
      <c r="D127" s="69"/>
    </row>
    <row r="128" spans="1:4" ht="28.5">
      <c r="A128" s="91" t="s">
        <v>836</v>
      </c>
      <c r="B128" s="79" t="s">
        <v>837</v>
      </c>
      <c r="C128" s="76" t="s">
        <v>586</v>
      </c>
      <c r="D128" s="69"/>
    </row>
    <row r="129" spans="1:4" ht="42.75">
      <c r="A129" s="90" t="s">
        <v>838</v>
      </c>
      <c r="B129" s="92" t="s">
        <v>839</v>
      </c>
      <c r="C129" s="85" t="s">
        <v>586</v>
      </c>
      <c r="D129" s="69"/>
    </row>
    <row r="130" spans="1:4" ht="28.5">
      <c r="A130" s="90" t="s">
        <v>840</v>
      </c>
      <c r="B130" s="79" t="s">
        <v>841</v>
      </c>
      <c r="C130" s="85" t="s">
        <v>586</v>
      </c>
      <c r="D130" s="69"/>
    </row>
    <row r="131" spans="1:4" ht="28.5">
      <c r="A131" s="91" t="s">
        <v>842</v>
      </c>
      <c r="B131" s="79" t="s">
        <v>843</v>
      </c>
      <c r="C131" s="76" t="s">
        <v>586</v>
      </c>
      <c r="D131" s="69"/>
    </row>
    <row r="132" spans="1:4" ht="28.5">
      <c r="A132" s="91" t="s">
        <v>844</v>
      </c>
      <c r="B132" s="79" t="s">
        <v>845</v>
      </c>
      <c r="C132" s="76" t="s">
        <v>586</v>
      </c>
      <c r="D132" s="69"/>
    </row>
    <row r="133" spans="1:4" ht="42.75">
      <c r="A133" s="90" t="s">
        <v>846</v>
      </c>
      <c r="B133" s="92" t="s">
        <v>847</v>
      </c>
      <c r="C133" s="85" t="s">
        <v>586</v>
      </c>
      <c r="D133" s="69"/>
    </row>
    <row r="134" spans="1:4" ht="42.75">
      <c r="A134" s="90" t="s">
        <v>848</v>
      </c>
      <c r="B134" s="79" t="s">
        <v>849</v>
      </c>
      <c r="C134" s="85" t="s">
        <v>586</v>
      </c>
      <c r="D134" s="69"/>
    </row>
    <row r="135" spans="1:4" ht="57">
      <c r="A135" s="91" t="s">
        <v>850</v>
      </c>
      <c r="B135" s="79" t="s">
        <v>851</v>
      </c>
      <c r="C135" s="76" t="s">
        <v>586</v>
      </c>
      <c r="D135" s="69"/>
    </row>
    <row r="136" spans="1:4" ht="14.25">
      <c r="A136" s="91" t="s">
        <v>852</v>
      </c>
      <c r="B136" s="79" t="s">
        <v>853</v>
      </c>
      <c r="C136" s="76" t="s">
        <v>586</v>
      </c>
      <c r="D136" s="69"/>
    </row>
    <row r="137" spans="1:4" ht="28.5">
      <c r="A137" s="91" t="s">
        <v>854</v>
      </c>
      <c r="B137" s="79" t="s">
        <v>855</v>
      </c>
      <c r="C137" s="76" t="s">
        <v>586</v>
      </c>
      <c r="D137" s="69"/>
    </row>
    <row r="138" spans="1:4" ht="28.5">
      <c r="A138" s="91" t="s">
        <v>856</v>
      </c>
      <c r="B138" s="92" t="s">
        <v>857</v>
      </c>
      <c r="C138" s="76" t="s">
        <v>586</v>
      </c>
      <c r="D138" s="69"/>
    </row>
    <row r="139" spans="1:4" ht="28.5">
      <c r="A139" s="91" t="s">
        <v>858</v>
      </c>
      <c r="B139" s="79" t="s">
        <v>859</v>
      </c>
      <c r="C139" s="76" t="s">
        <v>586</v>
      </c>
      <c r="D139" s="69"/>
    </row>
    <row r="140" spans="1:4" ht="14.25">
      <c r="A140" s="91" t="s">
        <v>860</v>
      </c>
      <c r="B140" s="79" t="s">
        <v>861</v>
      </c>
      <c r="C140" s="76" t="s">
        <v>586</v>
      </c>
      <c r="D140" s="69"/>
    </row>
    <row r="141" spans="1:4" ht="42.75">
      <c r="A141" s="90" t="s">
        <v>862</v>
      </c>
      <c r="B141" s="79" t="s">
        <v>863</v>
      </c>
      <c r="C141" s="85" t="s">
        <v>586</v>
      </c>
      <c r="D141" s="69"/>
    </row>
    <row r="142" spans="1:4" ht="14.25">
      <c r="A142" s="91" t="s">
        <v>864</v>
      </c>
      <c r="B142" s="79" t="s">
        <v>865</v>
      </c>
      <c r="C142" s="76" t="s">
        <v>573</v>
      </c>
      <c r="D142" s="69"/>
    </row>
    <row r="143" spans="1:4" ht="42.75">
      <c r="A143" s="90" t="s">
        <v>866</v>
      </c>
      <c r="B143" s="79" t="s">
        <v>867</v>
      </c>
      <c r="C143" s="85" t="s">
        <v>586</v>
      </c>
      <c r="D143" s="69"/>
    </row>
    <row r="144" spans="1:4" ht="28.5">
      <c r="A144" s="90" t="s">
        <v>868</v>
      </c>
      <c r="B144" s="79" t="s">
        <v>869</v>
      </c>
      <c r="C144" s="85" t="s">
        <v>586</v>
      </c>
      <c r="D144" s="69"/>
    </row>
    <row r="145" spans="1:4" ht="28.5">
      <c r="A145" s="76" t="s">
        <v>870</v>
      </c>
      <c r="B145" s="79" t="s">
        <v>871</v>
      </c>
      <c r="C145" s="76" t="s">
        <v>586</v>
      </c>
      <c r="D145" s="69"/>
    </row>
    <row r="146" spans="1:4" ht="28.5">
      <c r="A146" s="76" t="s">
        <v>872</v>
      </c>
      <c r="B146" s="79" t="s">
        <v>873</v>
      </c>
      <c r="C146" s="76" t="s">
        <v>586</v>
      </c>
      <c r="D146" s="69"/>
    </row>
    <row r="147" spans="1:4" ht="28.5">
      <c r="A147" s="85" t="s">
        <v>874</v>
      </c>
      <c r="B147" s="77" t="s">
        <v>875</v>
      </c>
      <c r="C147" s="85" t="s">
        <v>586</v>
      </c>
      <c r="D147" s="69"/>
    </row>
    <row r="148" spans="1:4" ht="14.25">
      <c r="A148" s="76" t="s">
        <v>876</v>
      </c>
      <c r="B148" s="79" t="s">
        <v>877</v>
      </c>
      <c r="C148" s="76" t="s">
        <v>586</v>
      </c>
      <c r="D148" s="69"/>
    </row>
    <row r="149" spans="1:4" ht="25.5" customHeight="1">
      <c r="A149" s="76" t="s">
        <v>878</v>
      </c>
      <c r="B149" s="79" t="s">
        <v>879</v>
      </c>
      <c r="C149" s="76" t="s">
        <v>586</v>
      </c>
      <c r="D149" s="69"/>
    </row>
    <row r="150" spans="1:4" ht="42.75">
      <c r="A150" s="85" t="s">
        <v>880</v>
      </c>
      <c r="B150" s="79" t="s">
        <v>881</v>
      </c>
      <c r="C150" s="85" t="s">
        <v>586</v>
      </c>
      <c r="D150" s="69"/>
    </row>
    <row r="151" spans="1:4" ht="42.75">
      <c r="A151" s="85" t="s">
        <v>882</v>
      </c>
      <c r="B151" s="79" t="s">
        <v>883</v>
      </c>
      <c r="C151" s="85" t="s">
        <v>586</v>
      </c>
      <c r="D151" s="69"/>
    </row>
    <row r="152" spans="1:4" ht="28.5">
      <c r="A152" s="85" t="s">
        <v>884</v>
      </c>
      <c r="B152" s="86" t="s">
        <v>885</v>
      </c>
      <c r="C152" s="85" t="s">
        <v>586</v>
      </c>
      <c r="D152" s="69"/>
    </row>
    <row r="153" spans="1:4" ht="28.5">
      <c r="A153" s="85" t="s">
        <v>886</v>
      </c>
      <c r="B153" s="92" t="s">
        <v>887</v>
      </c>
      <c r="C153" s="85" t="s">
        <v>586</v>
      </c>
      <c r="D153" s="69"/>
    </row>
    <row r="154" spans="1:4" ht="28.5">
      <c r="A154" s="76" t="s">
        <v>888</v>
      </c>
      <c r="B154" s="92" t="s">
        <v>889</v>
      </c>
      <c r="C154" s="76" t="s">
        <v>586</v>
      </c>
      <c r="D154" s="69"/>
    </row>
    <row r="155" spans="1:4" ht="14.25">
      <c r="A155" s="76" t="s">
        <v>890</v>
      </c>
      <c r="B155" s="77" t="s">
        <v>891</v>
      </c>
      <c r="C155" s="76" t="s">
        <v>586</v>
      </c>
      <c r="D155" s="69"/>
    </row>
    <row r="156" spans="1:4" ht="69" customHeight="1">
      <c r="A156" s="85" t="s">
        <v>892</v>
      </c>
      <c r="B156" s="79" t="s">
        <v>893</v>
      </c>
      <c r="C156" s="85" t="s">
        <v>586</v>
      </c>
      <c r="D156" s="69"/>
    </row>
    <row r="157" spans="1:4" ht="28.5">
      <c r="A157" s="85" t="s">
        <v>894</v>
      </c>
      <c r="B157" s="77" t="s">
        <v>895</v>
      </c>
      <c r="C157" s="85" t="s">
        <v>674</v>
      </c>
      <c r="D157" s="69"/>
    </row>
    <row r="158" spans="1:4" ht="12.75" customHeight="1">
      <c r="A158" s="80" t="s">
        <v>896</v>
      </c>
      <c r="B158" s="155" t="s">
        <v>897</v>
      </c>
      <c r="C158" s="156"/>
      <c r="D158" s="69"/>
    </row>
    <row r="159" spans="1:4" ht="14.25">
      <c r="A159" s="76" t="s">
        <v>898</v>
      </c>
      <c r="B159" s="77" t="s">
        <v>899</v>
      </c>
      <c r="C159" s="76" t="s">
        <v>586</v>
      </c>
      <c r="D159" s="69"/>
    </row>
    <row r="160" spans="1:4" ht="28.5">
      <c r="A160" s="76" t="s">
        <v>900</v>
      </c>
      <c r="B160" s="79" t="s">
        <v>901</v>
      </c>
      <c r="C160" s="76" t="s">
        <v>586</v>
      </c>
      <c r="D160" s="69"/>
    </row>
    <row r="161" spans="1:4" ht="42.75">
      <c r="A161" s="85" t="s">
        <v>902</v>
      </c>
      <c r="B161" s="79" t="s">
        <v>903</v>
      </c>
      <c r="C161" s="85" t="s">
        <v>586</v>
      </c>
      <c r="D161" s="69"/>
    </row>
    <row r="162" spans="1:4" ht="42.75">
      <c r="A162" s="85" t="s">
        <v>904</v>
      </c>
      <c r="B162" s="79" t="s">
        <v>905</v>
      </c>
      <c r="C162" s="85" t="s">
        <v>586</v>
      </c>
      <c r="D162" s="69"/>
    </row>
    <row r="163" spans="1:4" ht="42.75">
      <c r="A163" s="85" t="s">
        <v>906</v>
      </c>
      <c r="B163" s="79" t="s">
        <v>907</v>
      </c>
      <c r="C163" s="85" t="s">
        <v>674</v>
      </c>
      <c r="D163" s="69"/>
    </row>
    <row r="164" spans="1:4" ht="42.75">
      <c r="A164" s="85" t="s">
        <v>908</v>
      </c>
      <c r="B164" s="79" t="s">
        <v>909</v>
      </c>
      <c r="C164" s="85" t="s">
        <v>674</v>
      </c>
      <c r="D164" s="69"/>
    </row>
    <row r="165" spans="1:4" ht="28.5">
      <c r="A165" s="76" t="s">
        <v>910</v>
      </c>
      <c r="B165" s="79" t="s">
        <v>911</v>
      </c>
      <c r="C165" s="76" t="s">
        <v>674</v>
      </c>
      <c r="D165" s="69"/>
    </row>
    <row r="166" spans="1:4" ht="42.75">
      <c r="A166" s="85" t="s">
        <v>912</v>
      </c>
      <c r="B166" s="79" t="s">
        <v>913</v>
      </c>
      <c r="C166" s="85" t="s">
        <v>674</v>
      </c>
      <c r="D166" s="69"/>
    </row>
    <row r="167" spans="1:4" ht="42.75">
      <c r="A167" s="85" t="s">
        <v>914</v>
      </c>
      <c r="B167" s="79" t="s">
        <v>915</v>
      </c>
      <c r="C167" s="85" t="s">
        <v>674</v>
      </c>
      <c r="D167" s="69"/>
    </row>
    <row r="168" spans="1:4" ht="28.5">
      <c r="A168" s="76" t="s">
        <v>916</v>
      </c>
      <c r="B168" s="79" t="s">
        <v>917</v>
      </c>
      <c r="C168" s="76" t="s">
        <v>674</v>
      </c>
      <c r="D168" s="69"/>
    </row>
    <row r="169" spans="1:4" ht="28.5">
      <c r="A169" s="76" t="s">
        <v>918</v>
      </c>
      <c r="B169" s="79" t="s">
        <v>919</v>
      </c>
      <c r="C169" s="76" t="s">
        <v>586</v>
      </c>
      <c r="D169" s="69"/>
    </row>
    <row r="170" spans="1:4" ht="42.75">
      <c r="A170" s="85" t="s">
        <v>920</v>
      </c>
      <c r="B170" s="79" t="s">
        <v>921</v>
      </c>
      <c r="C170" s="85" t="s">
        <v>586</v>
      </c>
      <c r="D170" s="69"/>
    </row>
    <row r="171" spans="1:4" ht="42.75">
      <c r="A171" s="85" t="s">
        <v>922</v>
      </c>
      <c r="B171" s="79" t="s">
        <v>923</v>
      </c>
      <c r="C171" s="85" t="s">
        <v>586</v>
      </c>
      <c r="D171" s="69"/>
    </row>
    <row r="172" spans="1:4" ht="14.25">
      <c r="A172" s="76" t="s">
        <v>924</v>
      </c>
      <c r="B172" s="79" t="s">
        <v>925</v>
      </c>
      <c r="C172" s="76" t="s">
        <v>586</v>
      </c>
      <c r="D172" s="69"/>
    </row>
    <row r="173" spans="1:4" ht="28.5">
      <c r="A173" s="76" t="s">
        <v>926</v>
      </c>
      <c r="B173" s="79" t="s">
        <v>927</v>
      </c>
      <c r="C173" s="76" t="s">
        <v>586</v>
      </c>
      <c r="D173" s="69"/>
    </row>
    <row r="174" spans="1:4" ht="14.25">
      <c r="A174" s="76" t="s">
        <v>928</v>
      </c>
      <c r="B174" s="79" t="s">
        <v>929</v>
      </c>
      <c r="C174" s="76" t="s">
        <v>586</v>
      </c>
      <c r="D174" s="69"/>
    </row>
    <row r="175" spans="1:4" ht="28.5">
      <c r="A175" s="85" t="s">
        <v>930</v>
      </c>
      <c r="B175" s="77" t="s">
        <v>931</v>
      </c>
      <c r="C175" s="85" t="s">
        <v>586</v>
      </c>
      <c r="D175" s="69"/>
    </row>
    <row r="176" spans="1:4" ht="28.5">
      <c r="A176" s="85" t="s">
        <v>932</v>
      </c>
      <c r="B176" s="77" t="s">
        <v>933</v>
      </c>
      <c r="C176" s="85" t="s">
        <v>586</v>
      </c>
      <c r="D176" s="69"/>
    </row>
    <row r="177" spans="1:4" ht="28.5">
      <c r="A177" s="90" t="s">
        <v>934</v>
      </c>
      <c r="B177" s="77" t="s">
        <v>935</v>
      </c>
      <c r="C177" s="85" t="s">
        <v>586</v>
      </c>
      <c r="D177" s="69"/>
    </row>
    <row r="178" spans="1:4" ht="28.5">
      <c r="A178" s="91" t="s">
        <v>936</v>
      </c>
      <c r="B178" s="79" t="s">
        <v>937</v>
      </c>
      <c r="C178" s="76" t="s">
        <v>586</v>
      </c>
      <c r="D178" s="69"/>
    </row>
    <row r="179" spans="1:4" ht="14.25">
      <c r="A179" s="91" t="s">
        <v>938</v>
      </c>
      <c r="B179" s="77" t="s">
        <v>939</v>
      </c>
      <c r="C179" s="76" t="s">
        <v>586</v>
      </c>
      <c r="D179" s="69"/>
    </row>
    <row r="180" spans="1:4" ht="14.25">
      <c r="A180" s="91" t="s">
        <v>940</v>
      </c>
      <c r="B180" s="77" t="s">
        <v>941</v>
      </c>
      <c r="C180" s="76" t="s">
        <v>586</v>
      </c>
      <c r="D180" s="69"/>
    </row>
    <row r="181" spans="1:4" ht="28.5">
      <c r="A181" s="91" t="s">
        <v>942</v>
      </c>
      <c r="B181" s="79" t="s">
        <v>943</v>
      </c>
      <c r="C181" s="76" t="s">
        <v>586</v>
      </c>
      <c r="D181" s="69"/>
    </row>
    <row r="182" spans="1:4" ht="14.25">
      <c r="A182" s="91" t="s">
        <v>944</v>
      </c>
      <c r="B182" s="77" t="s">
        <v>945</v>
      </c>
      <c r="C182" s="76" t="s">
        <v>586</v>
      </c>
      <c r="D182" s="69"/>
    </row>
    <row r="183" spans="1:4" ht="28.5">
      <c r="A183" s="91" t="s">
        <v>946</v>
      </c>
      <c r="B183" s="79" t="s">
        <v>947</v>
      </c>
      <c r="C183" s="76" t="s">
        <v>586</v>
      </c>
      <c r="D183" s="69"/>
    </row>
    <row r="184" spans="1:4" ht="28.5">
      <c r="A184" s="91" t="s">
        <v>948</v>
      </c>
      <c r="B184" s="79" t="s">
        <v>949</v>
      </c>
      <c r="C184" s="76" t="s">
        <v>586</v>
      </c>
      <c r="D184" s="69"/>
    </row>
    <row r="185" spans="1:4" ht="28.5">
      <c r="A185" s="91" t="s">
        <v>950</v>
      </c>
      <c r="B185" s="79" t="s">
        <v>951</v>
      </c>
      <c r="C185" s="76" t="s">
        <v>586</v>
      </c>
      <c r="D185" s="69"/>
    </row>
    <row r="186" spans="1:4" ht="14.25">
      <c r="A186" s="91" t="s">
        <v>952</v>
      </c>
      <c r="B186" s="79" t="s">
        <v>953</v>
      </c>
      <c r="C186" s="76" t="s">
        <v>586</v>
      </c>
      <c r="D186" s="69"/>
    </row>
    <row r="187" spans="1:4" ht="28.5">
      <c r="A187" s="91" t="s">
        <v>954</v>
      </c>
      <c r="B187" s="79" t="s">
        <v>955</v>
      </c>
      <c r="C187" s="76" t="s">
        <v>674</v>
      </c>
      <c r="D187" s="69"/>
    </row>
    <row r="188" spans="1:4" ht="14.25">
      <c r="A188" s="91" t="s">
        <v>956</v>
      </c>
      <c r="B188" s="79" t="s">
        <v>957</v>
      </c>
      <c r="C188" s="76" t="s">
        <v>674</v>
      </c>
      <c r="D188" s="69"/>
    </row>
    <row r="189" spans="1:4" ht="28.5">
      <c r="A189" s="91" t="s">
        <v>958</v>
      </c>
      <c r="B189" s="79" t="s">
        <v>959</v>
      </c>
      <c r="C189" s="76" t="s">
        <v>674</v>
      </c>
      <c r="D189" s="69"/>
    </row>
    <row r="190" spans="1:4" ht="14.25">
      <c r="A190" s="91" t="s">
        <v>960</v>
      </c>
      <c r="B190" s="77" t="s">
        <v>961</v>
      </c>
      <c r="C190" s="76" t="s">
        <v>674</v>
      </c>
      <c r="D190" s="69"/>
    </row>
    <row r="191" spans="1:4" ht="42.75">
      <c r="A191" s="90" t="s">
        <v>962</v>
      </c>
      <c r="B191" s="79" t="s">
        <v>963</v>
      </c>
      <c r="C191" s="85" t="s">
        <v>674</v>
      </c>
      <c r="D191" s="69"/>
    </row>
    <row r="192" spans="1:4" ht="42.75">
      <c r="A192" s="90" t="s">
        <v>964</v>
      </c>
      <c r="B192" s="79" t="s">
        <v>965</v>
      </c>
      <c r="C192" s="85" t="s">
        <v>674</v>
      </c>
      <c r="D192" s="69"/>
    </row>
    <row r="193" spans="1:4" ht="12.75" customHeight="1">
      <c r="A193" s="89"/>
      <c r="B193" s="87" t="s">
        <v>966</v>
      </c>
      <c r="C193" s="89"/>
      <c r="D193" s="69"/>
    </row>
    <row r="194" spans="1:4" ht="14.25">
      <c r="A194" s="91" t="s">
        <v>967</v>
      </c>
      <c r="B194" s="77" t="s">
        <v>968</v>
      </c>
      <c r="C194" s="76" t="s">
        <v>586</v>
      </c>
      <c r="D194" s="69"/>
    </row>
    <row r="195" spans="1:4" ht="14.25">
      <c r="A195" s="91" t="s">
        <v>969</v>
      </c>
      <c r="B195" s="77" t="s">
        <v>970</v>
      </c>
      <c r="C195" s="76" t="s">
        <v>586</v>
      </c>
      <c r="D195" s="69"/>
    </row>
    <row r="196" spans="1:4" ht="14.25">
      <c r="A196" s="91" t="s">
        <v>971</v>
      </c>
      <c r="B196" s="77" t="s">
        <v>972</v>
      </c>
      <c r="C196" s="76" t="s">
        <v>586</v>
      </c>
      <c r="D196" s="69"/>
    </row>
    <row r="197" spans="1:4" ht="14.25">
      <c r="A197" s="91" t="s">
        <v>973</v>
      </c>
      <c r="B197" s="77" t="s">
        <v>974</v>
      </c>
      <c r="C197" s="76" t="s">
        <v>586</v>
      </c>
      <c r="D197" s="69"/>
    </row>
    <row r="198" spans="1:4" ht="14.25">
      <c r="A198" s="91" t="s">
        <v>975</v>
      </c>
      <c r="B198" s="77" t="s">
        <v>976</v>
      </c>
      <c r="C198" s="76" t="s">
        <v>586</v>
      </c>
      <c r="D198" s="69"/>
    </row>
    <row r="199" spans="1:4" ht="14.25">
      <c r="A199" s="91" t="s">
        <v>977</v>
      </c>
      <c r="B199" s="77" t="s">
        <v>978</v>
      </c>
      <c r="C199" s="76" t="s">
        <v>674</v>
      </c>
      <c r="D199" s="69"/>
    </row>
    <row r="200" spans="1:4" ht="28.5">
      <c r="A200" s="91" t="s">
        <v>979</v>
      </c>
      <c r="B200" s="79" t="s">
        <v>980</v>
      </c>
      <c r="C200" s="76" t="s">
        <v>674</v>
      </c>
      <c r="D200" s="69"/>
    </row>
    <row r="201" spans="1:4" ht="14.25">
      <c r="A201" s="91" t="s">
        <v>981</v>
      </c>
      <c r="B201" s="77" t="s">
        <v>982</v>
      </c>
      <c r="C201" s="76" t="s">
        <v>586</v>
      </c>
      <c r="D201" s="69"/>
    </row>
    <row r="202" spans="1:4" ht="14.25">
      <c r="A202" s="91" t="s">
        <v>983</v>
      </c>
      <c r="B202" s="77" t="s">
        <v>984</v>
      </c>
      <c r="C202" s="76" t="s">
        <v>674</v>
      </c>
      <c r="D202" s="69"/>
    </row>
    <row r="203" spans="1:4" ht="14.25">
      <c r="A203" s="91" t="s">
        <v>985</v>
      </c>
      <c r="B203" s="77" t="s">
        <v>986</v>
      </c>
      <c r="C203" s="76" t="s">
        <v>586</v>
      </c>
      <c r="D203" s="69"/>
    </row>
    <row r="204" spans="1:4" ht="14.25">
      <c r="A204" s="91" t="s">
        <v>987</v>
      </c>
      <c r="B204" s="77" t="s">
        <v>988</v>
      </c>
      <c r="C204" s="76" t="s">
        <v>586</v>
      </c>
      <c r="D204" s="69"/>
    </row>
    <row r="205" spans="1:4" ht="14.25">
      <c r="A205" s="91" t="s">
        <v>989</v>
      </c>
      <c r="B205" s="77" t="s">
        <v>990</v>
      </c>
      <c r="C205" s="76" t="s">
        <v>674</v>
      </c>
      <c r="D205" s="69"/>
    </row>
    <row r="206" spans="1:4" ht="14.25">
      <c r="A206" s="91" t="s">
        <v>991</v>
      </c>
      <c r="B206" s="77" t="s">
        <v>992</v>
      </c>
      <c r="C206" s="76" t="s">
        <v>674</v>
      </c>
      <c r="D206" s="69"/>
    </row>
    <row r="207" spans="1:4" ht="28.5">
      <c r="A207" s="91" t="s">
        <v>993</v>
      </c>
      <c r="B207" s="86" t="s">
        <v>994</v>
      </c>
      <c r="C207" s="76" t="s">
        <v>586</v>
      </c>
      <c r="D207" s="69"/>
    </row>
    <row r="208" spans="1:4" ht="14.25">
      <c r="A208" s="91" t="s">
        <v>995</v>
      </c>
      <c r="B208" s="77" t="s">
        <v>996</v>
      </c>
      <c r="C208" s="76" t="s">
        <v>586</v>
      </c>
      <c r="D208" s="69"/>
    </row>
    <row r="209" spans="1:4" ht="42.75">
      <c r="A209" s="90" t="s">
        <v>997</v>
      </c>
      <c r="B209" s="79" t="s">
        <v>998</v>
      </c>
      <c r="C209" s="85" t="s">
        <v>586</v>
      </c>
      <c r="D209" s="69"/>
    </row>
    <row r="210" spans="1:4" ht="14.25">
      <c r="A210" s="91" t="s">
        <v>999</v>
      </c>
      <c r="B210" s="77" t="s">
        <v>1000</v>
      </c>
      <c r="C210" s="76" t="s">
        <v>586</v>
      </c>
      <c r="D210" s="69"/>
    </row>
    <row r="211" spans="1:4" ht="12.75" customHeight="1">
      <c r="A211" s="93" t="s">
        <v>1001</v>
      </c>
      <c r="B211" s="155" t="s">
        <v>1002</v>
      </c>
      <c r="C211" s="156"/>
      <c r="D211" s="69"/>
    </row>
    <row r="212" spans="1:4" ht="28.5">
      <c r="A212" s="90" t="s">
        <v>1003</v>
      </c>
      <c r="B212" s="77" t="s">
        <v>1004</v>
      </c>
      <c r="C212" s="85" t="s">
        <v>573</v>
      </c>
      <c r="D212" s="69"/>
    </row>
    <row r="213" spans="1:4" ht="14.25">
      <c r="A213" s="91" t="s">
        <v>1005</v>
      </c>
      <c r="B213" s="79" t="s">
        <v>1006</v>
      </c>
      <c r="C213" s="76" t="s">
        <v>573</v>
      </c>
      <c r="D213" s="69"/>
    </row>
    <row r="214" spans="1:4" ht="28.5">
      <c r="A214" s="91" t="s">
        <v>1007</v>
      </c>
      <c r="B214" s="79" t="s">
        <v>1008</v>
      </c>
      <c r="C214" s="76" t="s">
        <v>586</v>
      </c>
      <c r="D214" s="69"/>
    </row>
    <row r="215" spans="1:4" ht="28.5">
      <c r="A215" s="90" t="s">
        <v>1009</v>
      </c>
      <c r="B215" s="79" t="s">
        <v>1010</v>
      </c>
      <c r="C215" s="85" t="s">
        <v>586</v>
      </c>
      <c r="D215" s="69"/>
    </row>
    <row r="216" spans="1:4" ht="14.25">
      <c r="A216" s="91" t="s">
        <v>1011</v>
      </c>
      <c r="B216" s="77" t="s">
        <v>1012</v>
      </c>
      <c r="C216" s="76" t="s">
        <v>586</v>
      </c>
      <c r="D216" s="69"/>
    </row>
    <row r="217" spans="1:4" ht="57">
      <c r="A217" s="85" t="s">
        <v>1013</v>
      </c>
      <c r="B217" s="79" t="s">
        <v>1014</v>
      </c>
      <c r="C217" s="85" t="s">
        <v>586</v>
      </c>
      <c r="D217" s="69"/>
    </row>
    <row r="218" spans="1:4" ht="57">
      <c r="A218" s="76" t="s">
        <v>1015</v>
      </c>
      <c r="B218" s="79" t="s">
        <v>1016</v>
      </c>
      <c r="C218" s="76" t="s">
        <v>586</v>
      </c>
      <c r="D218" s="69"/>
    </row>
    <row r="219" spans="1:4" ht="28.5">
      <c r="A219" s="76" t="s">
        <v>1017</v>
      </c>
      <c r="B219" s="79" t="s">
        <v>1018</v>
      </c>
      <c r="C219" s="76" t="s">
        <v>573</v>
      </c>
      <c r="D219" s="69"/>
    </row>
    <row r="220" spans="1:4" ht="14.25">
      <c r="A220" s="76" t="s">
        <v>1019</v>
      </c>
      <c r="B220" s="79" t="s">
        <v>1020</v>
      </c>
      <c r="C220" s="76" t="s">
        <v>674</v>
      </c>
      <c r="D220" s="69"/>
    </row>
    <row r="221" spans="1:4" ht="28.5">
      <c r="A221" s="76" t="s">
        <v>1021</v>
      </c>
      <c r="B221" s="79" t="s">
        <v>1022</v>
      </c>
      <c r="C221" s="76" t="s">
        <v>573</v>
      </c>
      <c r="D221" s="69"/>
    </row>
    <row r="222" spans="1:4" ht="28.5">
      <c r="A222" s="76" t="s">
        <v>1023</v>
      </c>
      <c r="B222" s="79" t="s">
        <v>1024</v>
      </c>
      <c r="C222" s="76" t="s">
        <v>586</v>
      </c>
      <c r="D222" s="69"/>
    </row>
    <row r="223" spans="1:4" ht="28.5">
      <c r="A223" s="76" t="s">
        <v>1025</v>
      </c>
      <c r="B223" s="79" t="s">
        <v>1026</v>
      </c>
      <c r="C223" s="76" t="s">
        <v>586</v>
      </c>
      <c r="D223" s="69"/>
    </row>
    <row r="224" spans="1:4" ht="14.25">
      <c r="A224" s="76" t="s">
        <v>1027</v>
      </c>
      <c r="B224" s="79" t="s">
        <v>1028</v>
      </c>
      <c r="C224" s="76" t="s">
        <v>674</v>
      </c>
      <c r="D224" s="69"/>
    </row>
    <row r="225" spans="1:4" ht="57">
      <c r="A225" s="76" t="s">
        <v>1029</v>
      </c>
      <c r="B225" s="79" t="s">
        <v>1030</v>
      </c>
      <c r="C225" s="76" t="s">
        <v>674</v>
      </c>
      <c r="D225" s="69"/>
    </row>
    <row r="226" spans="1:4" ht="28.5">
      <c r="A226" s="85" t="s">
        <v>1031</v>
      </c>
      <c r="B226" s="79" t="s">
        <v>1032</v>
      </c>
      <c r="C226" s="85" t="s">
        <v>586</v>
      </c>
      <c r="D226" s="69"/>
    </row>
    <row r="227" spans="1:4" ht="28.5">
      <c r="A227" s="85" t="s">
        <v>1033</v>
      </c>
      <c r="B227" s="79" t="s">
        <v>1034</v>
      </c>
      <c r="C227" s="85" t="s">
        <v>586</v>
      </c>
      <c r="D227" s="69"/>
    </row>
    <row r="228" spans="1:4" ht="28.5">
      <c r="A228" s="85" t="s">
        <v>1035</v>
      </c>
      <c r="B228" s="79" t="s">
        <v>1036</v>
      </c>
      <c r="C228" s="85" t="s">
        <v>586</v>
      </c>
      <c r="D228" s="69"/>
    </row>
    <row r="229" spans="1:4" ht="28.5">
      <c r="A229" s="76" t="s">
        <v>1037</v>
      </c>
      <c r="B229" s="79" t="s">
        <v>1038</v>
      </c>
      <c r="C229" s="76" t="s">
        <v>586</v>
      </c>
      <c r="D229" s="69"/>
    </row>
    <row r="230" spans="1:4" ht="14.25" customHeight="1">
      <c r="A230" s="80" t="s">
        <v>1039</v>
      </c>
      <c r="B230" s="155" t="s">
        <v>1040</v>
      </c>
      <c r="C230" s="156"/>
      <c r="D230" s="69"/>
    </row>
    <row r="231" spans="1:4" ht="14.25">
      <c r="A231" s="76" t="s">
        <v>1041</v>
      </c>
      <c r="B231" s="79" t="s">
        <v>1042</v>
      </c>
      <c r="C231" s="76" t="s">
        <v>573</v>
      </c>
      <c r="D231" s="69"/>
    </row>
    <row r="232" spans="1:4" ht="28.5">
      <c r="A232" s="85" t="s">
        <v>1043</v>
      </c>
      <c r="B232" s="79" t="s">
        <v>1044</v>
      </c>
      <c r="C232" s="85" t="s">
        <v>573</v>
      </c>
      <c r="D232" s="69"/>
    </row>
    <row r="233" spans="1:4" ht="28.5">
      <c r="A233" s="90" t="s">
        <v>1045</v>
      </c>
      <c r="B233" s="79" t="s">
        <v>1046</v>
      </c>
      <c r="C233" s="85" t="s">
        <v>599</v>
      </c>
      <c r="D233" s="69"/>
    </row>
    <row r="234" spans="1:4" ht="14.25">
      <c r="A234" s="91" t="s">
        <v>1047</v>
      </c>
      <c r="B234" s="79" t="s">
        <v>1048</v>
      </c>
      <c r="C234" s="76" t="s">
        <v>573</v>
      </c>
      <c r="D234" s="69"/>
    </row>
    <row r="235" spans="1:4" ht="45.75" customHeight="1">
      <c r="A235" s="91" t="s">
        <v>1049</v>
      </c>
      <c r="B235" s="79" t="s">
        <v>1050</v>
      </c>
      <c r="C235" s="76" t="s">
        <v>573</v>
      </c>
      <c r="D235" s="69"/>
    </row>
    <row r="236" spans="1:4" ht="99.75">
      <c r="A236" s="90" t="s">
        <v>1051</v>
      </c>
      <c r="B236" s="86" t="s">
        <v>1052</v>
      </c>
      <c r="C236" s="85" t="s">
        <v>573</v>
      </c>
      <c r="D236" s="69"/>
    </row>
    <row r="237" spans="1:4" ht="57.2" customHeight="1">
      <c r="A237" s="90" t="s">
        <v>1053</v>
      </c>
      <c r="B237" s="79" t="s">
        <v>1054</v>
      </c>
      <c r="C237" s="85" t="s">
        <v>573</v>
      </c>
      <c r="D237" s="69"/>
    </row>
    <row r="238" spans="1:4" ht="42.75">
      <c r="A238" s="90" t="s">
        <v>1055</v>
      </c>
      <c r="B238" s="79" t="s">
        <v>1056</v>
      </c>
      <c r="C238" s="85" t="s">
        <v>573</v>
      </c>
      <c r="D238" s="69"/>
    </row>
    <row r="239" spans="1:4" ht="12.75" customHeight="1">
      <c r="A239" s="93" t="s">
        <v>1057</v>
      </c>
      <c r="B239" s="155" t="s">
        <v>1058</v>
      </c>
      <c r="C239" s="156"/>
      <c r="D239" s="69"/>
    </row>
    <row r="240" spans="1:4" ht="71.25">
      <c r="A240" s="90" t="s">
        <v>1059</v>
      </c>
      <c r="B240" s="79" t="s">
        <v>1060</v>
      </c>
      <c r="C240" s="85" t="s">
        <v>586</v>
      </c>
      <c r="D240" s="69"/>
    </row>
    <row r="241" spans="1:4" ht="57">
      <c r="A241" s="90" t="s">
        <v>1061</v>
      </c>
      <c r="B241" s="79" t="s">
        <v>1062</v>
      </c>
      <c r="C241" s="85" t="s">
        <v>586</v>
      </c>
      <c r="D241" s="69"/>
    </row>
    <row r="242" spans="1:4" ht="57">
      <c r="A242" s="90" t="s">
        <v>1063</v>
      </c>
      <c r="B242" s="79" t="s">
        <v>1064</v>
      </c>
      <c r="C242" s="85" t="s">
        <v>586</v>
      </c>
      <c r="D242" s="69"/>
    </row>
    <row r="243" spans="1:4" ht="28.5">
      <c r="A243" s="85" t="s">
        <v>1065</v>
      </c>
      <c r="B243" s="79" t="s">
        <v>1066</v>
      </c>
      <c r="C243" s="85" t="s">
        <v>573</v>
      </c>
      <c r="D243" s="69"/>
    </row>
    <row r="244" spans="1:4" ht="25.5" customHeight="1">
      <c r="A244" s="76" t="s">
        <v>1067</v>
      </c>
      <c r="B244" s="79" t="s">
        <v>1068</v>
      </c>
      <c r="C244" s="76" t="s">
        <v>573</v>
      </c>
      <c r="D244" s="69"/>
    </row>
    <row r="245" spans="1:4" ht="28.5">
      <c r="A245" s="85" t="s">
        <v>1069</v>
      </c>
      <c r="B245" s="77" t="s">
        <v>1070</v>
      </c>
      <c r="C245" s="85" t="s">
        <v>573</v>
      </c>
      <c r="D245" s="69"/>
    </row>
    <row r="246" spans="1:4" ht="34.35" customHeight="1">
      <c r="A246" s="85" t="s">
        <v>1071</v>
      </c>
      <c r="B246" s="86" t="s">
        <v>1072</v>
      </c>
      <c r="C246" s="85" t="s">
        <v>573</v>
      </c>
      <c r="D246" s="69"/>
    </row>
    <row r="247" spans="1:4" ht="45.75" customHeight="1">
      <c r="A247" s="76" t="s">
        <v>1073</v>
      </c>
      <c r="B247" s="79" t="s">
        <v>1074</v>
      </c>
      <c r="C247" s="76" t="s">
        <v>573</v>
      </c>
      <c r="D247" s="69"/>
    </row>
    <row r="248" spans="1:4" ht="33.75" customHeight="1">
      <c r="A248" s="85" t="s">
        <v>1075</v>
      </c>
      <c r="B248" s="79" t="s">
        <v>1076</v>
      </c>
      <c r="C248" s="85" t="s">
        <v>573</v>
      </c>
      <c r="D248" s="69"/>
    </row>
    <row r="249" spans="1:4" ht="34.35" customHeight="1">
      <c r="A249" s="85" t="s">
        <v>1077</v>
      </c>
      <c r="B249" s="79" t="s">
        <v>1078</v>
      </c>
      <c r="C249" s="85" t="s">
        <v>573</v>
      </c>
      <c r="D249" s="69"/>
    </row>
    <row r="250" spans="1:4" ht="42.75">
      <c r="A250" s="85" t="s">
        <v>1079</v>
      </c>
      <c r="B250" s="86" t="s">
        <v>1080</v>
      </c>
      <c r="C250" s="85" t="s">
        <v>586</v>
      </c>
      <c r="D250" s="69"/>
    </row>
    <row r="251" spans="1:4" ht="14.25">
      <c r="A251" s="76" t="s">
        <v>1081</v>
      </c>
      <c r="B251" s="77" t="s">
        <v>1082</v>
      </c>
      <c r="C251" s="76" t="s">
        <v>586</v>
      </c>
      <c r="D251" s="69"/>
    </row>
    <row r="252" spans="1:4" ht="12.75" customHeight="1">
      <c r="A252" s="80" t="s">
        <v>1083</v>
      </c>
      <c r="B252" s="155" t="s">
        <v>1084</v>
      </c>
      <c r="C252" s="156"/>
      <c r="D252" s="69"/>
    </row>
    <row r="253" spans="1:4" ht="42.75">
      <c r="A253" s="85" t="s">
        <v>1085</v>
      </c>
      <c r="B253" s="79" t="s">
        <v>1086</v>
      </c>
      <c r="C253" s="85" t="s">
        <v>573</v>
      </c>
      <c r="D253" s="69"/>
    </row>
    <row r="254" spans="1:4" ht="71.25">
      <c r="A254" s="85" t="s">
        <v>1087</v>
      </c>
      <c r="B254" s="77" t="s">
        <v>1088</v>
      </c>
      <c r="C254" s="85" t="s">
        <v>586</v>
      </c>
      <c r="D254" s="69"/>
    </row>
    <row r="255" spans="1:4" ht="28.5">
      <c r="A255" s="76" t="s">
        <v>1089</v>
      </c>
      <c r="B255" s="79" t="s">
        <v>1090</v>
      </c>
      <c r="C255" s="76" t="s">
        <v>573</v>
      </c>
      <c r="D255" s="69"/>
    </row>
    <row r="256" spans="1:4" ht="14.25" customHeight="1">
      <c r="A256" s="80" t="s">
        <v>1091</v>
      </c>
      <c r="B256" s="155" t="s">
        <v>1092</v>
      </c>
      <c r="C256" s="156"/>
      <c r="D256" s="69"/>
    </row>
    <row r="257" spans="1:4" ht="25.5" customHeight="1">
      <c r="A257" s="76" t="s">
        <v>1093</v>
      </c>
      <c r="B257" s="86" t="s">
        <v>1094</v>
      </c>
      <c r="C257" s="76" t="s">
        <v>586</v>
      </c>
      <c r="D257" s="69"/>
    </row>
    <row r="258" spans="1:4" ht="14.25">
      <c r="A258" s="91" t="s">
        <v>1095</v>
      </c>
      <c r="B258" s="77" t="s">
        <v>1096</v>
      </c>
      <c r="C258" s="76" t="s">
        <v>586</v>
      </c>
      <c r="D258" s="69"/>
    </row>
    <row r="259" spans="1:4" ht="14.25">
      <c r="A259" s="91" t="s">
        <v>1097</v>
      </c>
      <c r="B259" s="77" t="s">
        <v>1098</v>
      </c>
      <c r="C259" s="76" t="s">
        <v>573</v>
      </c>
      <c r="D259" s="69"/>
    </row>
  </sheetData>
  <mergeCells count="14">
    <mergeCell ref="B252:C252"/>
    <mergeCell ref="B256:C256"/>
    <mergeCell ref="B68:C68"/>
    <mergeCell ref="B88:C88"/>
    <mergeCell ref="B158:C158"/>
    <mergeCell ref="B211:C211"/>
    <mergeCell ref="B230:C230"/>
    <mergeCell ref="B239:C239"/>
    <mergeCell ref="B63:C63"/>
    <mergeCell ref="A1:D2"/>
    <mergeCell ref="B13:C13"/>
    <mergeCell ref="B30:C30"/>
    <mergeCell ref="B43:C43"/>
    <mergeCell ref="B51:C51"/>
  </mergeCells>
  <pageMargins left="0.7" right="0.7" top="0.75" bottom="0.75" header="0.3" footer="0.3"/>
  <pageSetup paperSize="9" scale="51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AF1DA-0808-4500-B325-D18B384327AA}">
  <dimension ref="A1:Q268"/>
  <sheetViews>
    <sheetView view="pageBreakPreview" topLeftCell="C255" zoomScale="80" zoomScaleNormal="80" zoomScaleSheetLayoutView="80" workbookViewId="0">
      <selection activeCell="P268" sqref="P268"/>
    </sheetView>
  </sheetViews>
  <sheetFormatPr defaultRowHeight="12.75"/>
  <cols>
    <col min="1" max="1" width="14.42578125" style="66" customWidth="1"/>
    <col min="2" max="2" width="46.85546875" style="66" customWidth="1"/>
    <col min="3" max="3" width="5.7109375" style="66" customWidth="1"/>
    <col min="4" max="4" width="13.85546875" style="66" customWidth="1"/>
    <col min="5" max="6" width="10.7109375" style="66" customWidth="1"/>
    <col min="7" max="7" width="13.7109375" style="66" customWidth="1"/>
    <col min="8" max="8" width="9.5703125" style="66" customWidth="1"/>
    <col min="9" max="9" width="17" style="66" customWidth="1"/>
    <col min="10" max="10" width="16.42578125" style="66" customWidth="1"/>
    <col min="11" max="11" width="16" style="67" customWidth="1"/>
    <col min="12" max="12" width="11" style="67" customWidth="1"/>
    <col min="13" max="13" width="14.42578125" style="67" customWidth="1"/>
    <col min="14" max="14" width="16.7109375" style="67" customWidth="1"/>
    <col min="15" max="15" width="14.140625" style="67" customWidth="1"/>
    <col min="16" max="17" width="14" style="67" customWidth="1"/>
    <col min="18" max="16384" width="9.140625" style="1"/>
  </cols>
  <sheetData>
    <row r="1" spans="1:17" ht="15" customHeight="1">
      <c r="A1" s="100" t="s">
        <v>1099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</row>
    <row r="2" spans="1:17" ht="15" customHeight="1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</row>
    <row r="3" spans="1:17" ht="15" customHeight="1">
      <c r="A3" s="100"/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</row>
    <row r="4" spans="1:17" ht="15" customHeight="1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</row>
    <row r="5" spans="1:17" ht="14.25">
      <c r="A5" s="101" t="s">
        <v>1</v>
      </c>
      <c r="B5" s="102"/>
      <c r="C5" s="102"/>
      <c r="D5" s="102"/>
      <c r="E5" s="103"/>
      <c r="F5" s="104" t="s">
        <v>2</v>
      </c>
      <c r="G5" s="105"/>
      <c r="H5" s="105"/>
      <c r="I5" s="106"/>
      <c r="J5" s="107"/>
      <c r="K5" s="110" t="s">
        <v>3</v>
      </c>
      <c r="L5" s="111"/>
      <c r="M5" s="114" t="s">
        <v>4</v>
      </c>
      <c r="N5" s="115"/>
      <c r="O5" s="116" t="s">
        <v>5</v>
      </c>
      <c r="P5" s="117"/>
      <c r="Q5" s="118"/>
    </row>
    <row r="6" spans="1:17" ht="23.25" customHeight="1">
      <c r="A6" s="119" t="s">
        <v>6</v>
      </c>
      <c r="B6" s="120"/>
      <c r="C6" s="120"/>
      <c r="D6" s="120"/>
      <c r="E6" s="121"/>
      <c r="F6" s="122" t="s">
        <v>1100</v>
      </c>
      <c r="G6" s="123"/>
      <c r="H6" s="123"/>
      <c r="I6" s="124"/>
      <c r="J6" s="108"/>
      <c r="K6" s="112"/>
      <c r="L6" s="113"/>
      <c r="M6" s="125">
        <f>J268</f>
        <v>743201.31116014998</v>
      </c>
      <c r="N6" s="126"/>
      <c r="O6" s="127">
        <f>O268</f>
        <v>58116.91</v>
      </c>
      <c r="P6" s="128"/>
      <c r="Q6" s="129"/>
    </row>
    <row r="7" spans="1:17">
      <c r="A7" s="130" t="s">
        <v>8</v>
      </c>
      <c r="B7" s="131"/>
      <c r="C7" s="131"/>
      <c r="D7" s="131"/>
      <c r="E7" s="132"/>
      <c r="F7" s="2"/>
      <c r="G7" s="2"/>
      <c r="H7" s="2"/>
      <c r="I7" s="2"/>
      <c r="J7" s="109"/>
      <c r="K7" s="133" t="s">
        <v>9</v>
      </c>
      <c r="L7" s="134"/>
      <c r="M7" s="135" t="s">
        <v>10</v>
      </c>
      <c r="N7" s="136"/>
      <c r="O7" s="3"/>
      <c r="P7" s="4"/>
      <c r="Q7" s="5"/>
    </row>
    <row r="8" spans="1:17" ht="12" customHeight="1">
      <c r="A8" s="137"/>
      <c r="B8" s="138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</row>
    <row r="9" spans="1:17" ht="25.5" customHeight="1">
      <c r="A9" s="98" t="s">
        <v>11</v>
      </c>
      <c r="B9" s="98" t="s">
        <v>12</v>
      </c>
      <c r="C9" s="98" t="s">
        <v>13</v>
      </c>
      <c r="D9" s="98" t="s">
        <v>14</v>
      </c>
      <c r="E9" s="98" t="s">
        <v>15</v>
      </c>
      <c r="F9" s="98" t="s">
        <v>16</v>
      </c>
      <c r="G9" s="142" t="s">
        <v>17</v>
      </c>
      <c r="H9" s="142" t="s">
        <v>18</v>
      </c>
      <c r="I9" s="144" t="s">
        <v>19</v>
      </c>
      <c r="J9" s="149" t="s">
        <v>20</v>
      </c>
      <c r="K9" s="146" t="s">
        <v>21</v>
      </c>
      <c r="L9" s="147"/>
      <c r="M9" s="151"/>
      <c r="N9" s="146" t="s">
        <v>22</v>
      </c>
      <c r="O9" s="147"/>
      <c r="P9" s="147"/>
      <c r="Q9" s="148" t="s">
        <v>23</v>
      </c>
    </row>
    <row r="10" spans="1:17" ht="25.5" customHeight="1">
      <c r="A10" s="98"/>
      <c r="B10" s="98"/>
      <c r="C10" s="98"/>
      <c r="D10" s="98"/>
      <c r="E10" s="99"/>
      <c r="F10" s="99"/>
      <c r="G10" s="143"/>
      <c r="H10" s="143"/>
      <c r="I10" s="145"/>
      <c r="J10" s="150"/>
      <c r="K10" s="6" t="s">
        <v>24</v>
      </c>
      <c r="L10" s="6" t="s">
        <v>25</v>
      </c>
      <c r="M10" s="6" t="s">
        <v>26</v>
      </c>
      <c r="N10" s="6" t="s">
        <v>24</v>
      </c>
      <c r="O10" s="6" t="s">
        <v>25</v>
      </c>
      <c r="P10" s="7" t="s">
        <v>26</v>
      </c>
      <c r="Q10" s="148"/>
    </row>
    <row r="11" spans="1:17">
      <c r="A11" s="8" t="s">
        <v>27</v>
      </c>
      <c r="B11" s="9" t="s">
        <v>28</v>
      </c>
      <c r="C11" s="10"/>
      <c r="D11" s="10"/>
      <c r="E11" s="10"/>
      <c r="F11" s="10"/>
      <c r="G11" s="10"/>
      <c r="H11" s="11"/>
      <c r="I11" s="12">
        <f>SUM(I12:I19)</f>
        <v>30703.776399999995</v>
      </c>
      <c r="J11" s="13">
        <f>SUM(J12:J19)</f>
        <v>39101.259245399997</v>
      </c>
      <c r="K11" s="14"/>
      <c r="L11" s="14"/>
      <c r="M11" s="14"/>
      <c r="N11" s="15">
        <f>SUM(N12:N19)</f>
        <v>30183.160000000003</v>
      </c>
      <c r="O11" s="15">
        <f>SUM(O12:O19)</f>
        <v>0</v>
      </c>
      <c r="P11" s="16">
        <f>SUM(P12:P19)</f>
        <v>30183.160000000003</v>
      </c>
      <c r="Q11" s="15">
        <f>SUM(Q12:Q19)</f>
        <v>8918.0992453999952</v>
      </c>
    </row>
    <row r="12" spans="1:17" ht="25.5" customHeight="1">
      <c r="A12" s="17" t="s">
        <v>29</v>
      </c>
      <c r="B12" s="18" t="s">
        <v>30</v>
      </c>
      <c r="C12" s="17" t="s">
        <v>31</v>
      </c>
      <c r="D12" s="19">
        <v>544.94000000000005</v>
      </c>
      <c r="E12" s="19">
        <v>4.62</v>
      </c>
      <c r="F12" s="19">
        <f>E12+E12*27.35/100</f>
        <v>5.8835700000000006</v>
      </c>
      <c r="G12" s="17" t="s">
        <v>32</v>
      </c>
      <c r="H12" s="20" t="s">
        <v>33</v>
      </c>
      <c r="I12" s="21">
        <f t="shared" ref="I12:I19" si="0">E12*D12</f>
        <v>2517.6228000000001</v>
      </c>
      <c r="J12" s="22">
        <f t="shared" ref="J12:J19" si="1">F12*D12</f>
        <v>3206.1926358000005</v>
      </c>
      <c r="K12" s="14">
        <f>'[1]BM 01'!M12</f>
        <v>544.94000000000005</v>
      </c>
      <c r="L12" s="14">
        <f>'[1]Memória 02'!E5</f>
        <v>0</v>
      </c>
      <c r="M12" s="14">
        <f t="shared" ref="M12:M74" si="2">K12+L12</f>
        <v>544.94000000000005</v>
      </c>
      <c r="N12" s="14">
        <f>ROUND(K12*F12,2)</f>
        <v>3206.19</v>
      </c>
      <c r="O12" s="14">
        <f>ROUND(L12*F12,2)</f>
        <v>0</v>
      </c>
      <c r="P12" s="23">
        <f>ROUND(M12*F12,2)</f>
        <v>3206.19</v>
      </c>
      <c r="Q12" s="14">
        <f>J12-P12</f>
        <v>2.6358000004620408E-3</v>
      </c>
    </row>
    <row r="13" spans="1:17" ht="25.5" customHeight="1">
      <c r="A13" s="17" t="s">
        <v>34</v>
      </c>
      <c r="B13" s="18" t="s">
        <v>35</v>
      </c>
      <c r="C13" s="17" t="s">
        <v>31</v>
      </c>
      <c r="D13" s="19">
        <v>6</v>
      </c>
      <c r="E13" s="19">
        <v>266.39</v>
      </c>
      <c r="F13" s="19">
        <f t="shared" ref="F13:F74" si="3">E13+E13*27.35/100</f>
        <v>339.24766499999998</v>
      </c>
      <c r="G13" s="24">
        <v>51</v>
      </c>
      <c r="H13" s="20" t="s">
        <v>36</v>
      </c>
      <c r="I13" s="21">
        <f t="shared" si="0"/>
        <v>1598.34</v>
      </c>
      <c r="J13" s="22">
        <f t="shared" si="1"/>
        <v>2035.4859899999999</v>
      </c>
      <c r="K13" s="14">
        <f>'[1]BM 01'!M13</f>
        <v>6</v>
      </c>
      <c r="L13" s="14">
        <f>'[1]Memória 02'!E6</f>
        <v>0</v>
      </c>
      <c r="M13" s="14">
        <f t="shared" si="2"/>
        <v>6</v>
      </c>
      <c r="N13" s="14">
        <f t="shared" ref="N13:N76" si="4">ROUND(K13*F13,2)</f>
        <v>2035.49</v>
      </c>
      <c r="O13" s="14">
        <f t="shared" ref="O13:O76" si="5">ROUND(L13*F13,2)</f>
        <v>0</v>
      </c>
      <c r="P13" s="23">
        <f t="shared" ref="P13:P76" si="6">ROUND(M13*F13,2)</f>
        <v>2035.49</v>
      </c>
      <c r="Q13" s="14">
        <f t="shared" ref="Q13:Q76" si="7">J13-P13</f>
        <v>-4.0100000001075387E-3</v>
      </c>
    </row>
    <row r="14" spans="1:17" ht="25.5" customHeight="1">
      <c r="A14" s="17" t="s">
        <v>37</v>
      </c>
      <c r="B14" s="25" t="s">
        <v>38</v>
      </c>
      <c r="C14" s="17" t="s">
        <v>31</v>
      </c>
      <c r="D14" s="19">
        <v>193.2</v>
      </c>
      <c r="E14" s="19">
        <v>74.709999999999994</v>
      </c>
      <c r="F14" s="19">
        <f t="shared" si="3"/>
        <v>95.143184999999988</v>
      </c>
      <c r="G14" s="17" t="s">
        <v>39</v>
      </c>
      <c r="H14" s="20" t="s">
        <v>33</v>
      </c>
      <c r="I14" s="21">
        <f t="shared" si="0"/>
        <v>14433.971999999998</v>
      </c>
      <c r="J14" s="22">
        <f t="shared" si="1"/>
        <v>18381.663341999996</v>
      </c>
      <c r="K14" s="14">
        <f>'[1]BM 01'!M14</f>
        <v>111.30000000000001</v>
      </c>
      <c r="L14" s="14">
        <f>'[1]Memória 02'!E7</f>
        <v>0</v>
      </c>
      <c r="M14" s="14">
        <f t="shared" si="2"/>
        <v>111.30000000000001</v>
      </c>
      <c r="N14" s="14">
        <f t="shared" si="4"/>
        <v>10589.44</v>
      </c>
      <c r="O14" s="14">
        <f t="shared" si="5"/>
        <v>0</v>
      </c>
      <c r="P14" s="23">
        <f t="shared" si="6"/>
        <v>10589.44</v>
      </c>
      <c r="Q14" s="14">
        <f t="shared" si="7"/>
        <v>7792.2233419999957</v>
      </c>
    </row>
    <row r="15" spans="1:17" ht="25.5" customHeight="1">
      <c r="A15" s="17" t="s">
        <v>40</v>
      </c>
      <c r="B15" s="25" t="s">
        <v>41</v>
      </c>
      <c r="C15" s="17" t="s">
        <v>31</v>
      </c>
      <c r="D15" s="19">
        <v>544.94000000000005</v>
      </c>
      <c r="E15" s="19">
        <v>0.14000000000000001</v>
      </c>
      <c r="F15" s="19">
        <f t="shared" si="3"/>
        <v>0.17829</v>
      </c>
      <c r="G15" s="17" t="s">
        <v>42</v>
      </c>
      <c r="H15" s="20" t="s">
        <v>33</v>
      </c>
      <c r="I15" s="21">
        <f t="shared" si="0"/>
        <v>76.291600000000017</v>
      </c>
      <c r="J15" s="22">
        <f t="shared" si="1"/>
        <v>97.15735260000001</v>
      </c>
      <c r="K15" s="14">
        <f>'[1]BM 01'!M15</f>
        <v>544.94000000000005</v>
      </c>
      <c r="L15" s="14">
        <f>'[1]Memória 02'!E8</f>
        <v>0</v>
      </c>
      <c r="M15" s="14">
        <f t="shared" si="2"/>
        <v>544.94000000000005</v>
      </c>
      <c r="N15" s="14">
        <f t="shared" si="4"/>
        <v>97.16</v>
      </c>
      <c r="O15" s="14">
        <f t="shared" si="5"/>
        <v>0</v>
      </c>
      <c r="P15" s="23">
        <f t="shared" si="6"/>
        <v>97.16</v>
      </c>
      <c r="Q15" s="14">
        <f t="shared" si="7"/>
        <v>-2.6473999999865327E-3</v>
      </c>
    </row>
    <row r="16" spans="1:17" ht="25.5" customHeight="1">
      <c r="A16" s="17" t="s">
        <v>43</v>
      </c>
      <c r="B16" s="26" t="s">
        <v>44</v>
      </c>
      <c r="C16" s="17" t="s">
        <v>45</v>
      </c>
      <c r="D16" s="19">
        <v>1</v>
      </c>
      <c r="E16" s="27">
        <v>9925.42</v>
      </c>
      <c r="F16" s="19">
        <f t="shared" si="3"/>
        <v>12640.022370000001</v>
      </c>
      <c r="G16" s="24">
        <v>56</v>
      </c>
      <c r="H16" s="20" t="s">
        <v>36</v>
      </c>
      <c r="I16" s="21">
        <f t="shared" si="0"/>
        <v>9925.42</v>
      </c>
      <c r="J16" s="22">
        <f t="shared" si="1"/>
        <v>12640.022370000001</v>
      </c>
      <c r="K16" s="14">
        <f>'[1]BM 01'!M16</f>
        <v>1</v>
      </c>
      <c r="L16" s="14">
        <f>'[1]Memória 02'!E9</f>
        <v>0</v>
      </c>
      <c r="M16" s="14">
        <f t="shared" si="2"/>
        <v>1</v>
      </c>
      <c r="N16" s="14">
        <f t="shared" si="4"/>
        <v>12640.02</v>
      </c>
      <c r="O16" s="14">
        <f t="shared" si="5"/>
        <v>0</v>
      </c>
      <c r="P16" s="23">
        <f t="shared" si="6"/>
        <v>12640.02</v>
      </c>
      <c r="Q16" s="14">
        <f t="shared" si="7"/>
        <v>2.3700000001554145E-3</v>
      </c>
    </row>
    <row r="17" spans="1:17" ht="25.5" customHeight="1">
      <c r="A17" s="17" t="s">
        <v>46</v>
      </c>
      <c r="B17" s="18" t="s">
        <v>47</v>
      </c>
      <c r="C17" s="17" t="s">
        <v>45</v>
      </c>
      <c r="D17" s="19">
        <v>1</v>
      </c>
      <c r="E17" s="19">
        <v>719.28</v>
      </c>
      <c r="F17" s="19">
        <f t="shared" si="3"/>
        <v>916.00307999999995</v>
      </c>
      <c r="G17" s="17" t="s">
        <v>48</v>
      </c>
      <c r="H17" s="20" t="s">
        <v>33</v>
      </c>
      <c r="I17" s="21">
        <f t="shared" si="0"/>
        <v>719.28</v>
      </c>
      <c r="J17" s="22">
        <f t="shared" si="1"/>
        <v>916.00307999999995</v>
      </c>
      <c r="K17" s="14">
        <f>'[1]BM 01'!M17</f>
        <v>0</v>
      </c>
      <c r="L17" s="14">
        <f>'[1]Memória 02'!E10</f>
        <v>0</v>
      </c>
      <c r="M17" s="14">
        <f t="shared" si="2"/>
        <v>0</v>
      </c>
      <c r="N17" s="14">
        <f t="shared" si="4"/>
        <v>0</v>
      </c>
      <c r="O17" s="14">
        <f t="shared" si="5"/>
        <v>0</v>
      </c>
      <c r="P17" s="23">
        <f t="shared" si="6"/>
        <v>0</v>
      </c>
      <c r="Q17" s="14">
        <f t="shared" si="7"/>
        <v>916.00307999999995</v>
      </c>
    </row>
    <row r="18" spans="1:17" ht="25.5" customHeight="1">
      <c r="A18" s="17" t="s">
        <v>49</v>
      </c>
      <c r="B18" s="18" t="s">
        <v>50</v>
      </c>
      <c r="C18" s="17" t="s">
        <v>45</v>
      </c>
      <c r="D18" s="19">
        <v>1</v>
      </c>
      <c r="E18" s="19">
        <v>164.8</v>
      </c>
      <c r="F18" s="19">
        <f t="shared" si="3"/>
        <v>209.87280000000001</v>
      </c>
      <c r="G18" s="17" t="s">
        <v>51</v>
      </c>
      <c r="H18" s="20" t="s">
        <v>33</v>
      </c>
      <c r="I18" s="21">
        <f t="shared" si="0"/>
        <v>164.8</v>
      </c>
      <c r="J18" s="22">
        <f t="shared" si="1"/>
        <v>209.87280000000001</v>
      </c>
      <c r="K18" s="14">
        <f>'[1]BM 01'!M18</f>
        <v>0</v>
      </c>
      <c r="L18" s="14">
        <f>'[1]Memória 02'!E11</f>
        <v>0</v>
      </c>
      <c r="M18" s="14">
        <f t="shared" si="2"/>
        <v>0</v>
      </c>
      <c r="N18" s="14">
        <f t="shared" si="4"/>
        <v>0</v>
      </c>
      <c r="O18" s="14">
        <f t="shared" si="5"/>
        <v>0</v>
      </c>
      <c r="P18" s="23">
        <f t="shared" si="6"/>
        <v>0</v>
      </c>
      <c r="Q18" s="14">
        <f t="shared" si="7"/>
        <v>209.87280000000001</v>
      </c>
    </row>
    <row r="19" spans="1:17" ht="25.5" customHeight="1">
      <c r="A19" s="17" t="s">
        <v>52</v>
      </c>
      <c r="B19" s="18" t="s">
        <v>53</v>
      </c>
      <c r="C19" s="17" t="s">
        <v>45</v>
      </c>
      <c r="D19" s="19">
        <v>1</v>
      </c>
      <c r="E19" s="27">
        <v>1268.05</v>
      </c>
      <c r="F19" s="19">
        <f t="shared" si="3"/>
        <v>1614.8616750000001</v>
      </c>
      <c r="G19" s="17" t="s">
        <v>54</v>
      </c>
      <c r="H19" s="20" t="s">
        <v>33</v>
      </c>
      <c r="I19" s="21">
        <f t="shared" si="0"/>
        <v>1268.05</v>
      </c>
      <c r="J19" s="22">
        <f t="shared" si="1"/>
        <v>1614.8616750000001</v>
      </c>
      <c r="K19" s="14">
        <f>'[1]BM 01'!M19</f>
        <v>1</v>
      </c>
      <c r="L19" s="14">
        <f>'[1]Memória 02'!E12</f>
        <v>0</v>
      </c>
      <c r="M19" s="14">
        <f t="shared" si="2"/>
        <v>1</v>
      </c>
      <c r="N19" s="14">
        <f t="shared" si="4"/>
        <v>1614.86</v>
      </c>
      <c r="O19" s="14">
        <f t="shared" si="5"/>
        <v>0</v>
      </c>
      <c r="P19" s="23">
        <f t="shared" si="6"/>
        <v>1614.86</v>
      </c>
      <c r="Q19" s="14">
        <f t="shared" si="7"/>
        <v>1.6750000002048182E-3</v>
      </c>
    </row>
    <row r="20" spans="1:17" ht="14.25" customHeight="1">
      <c r="A20" s="28" t="s">
        <v>55</v>
      </c>
      <c r="B20" s="139" t="s">
        <v>56</v>
      </c>
      <c r="C20" s="140"/>
      <c r="D20" s="140"/>
      <c r="E20" s="140"/>
      <c r="F20" s="140"/>
      <c r="G20" s="141"/>
      <c r="H20" s="29"/>
      <c r="I20" s="30">
        <f>SUM(I21:I36)</f>
        <v>48393.369299999998</v>
      </c>
      <c r="J20" s="31">
        <f>SUM(J21:J36)</f>
        <v>61628.955803549994</v>
      </c>
      <c r="K20" s="14">
        <f>'[1]BM 01'!M20</f>
        <v>0</v>
      </c>
      <c r="L20" s="14">
        <f>'[1]Memória 02'!E13</f>
        <v>0</v>
      </c>
      <c r="M20" s="31"/>
      <c r="N20" s="31">
        <f t="shared" ref="N20:Q20" si="8">SUM(N21:N36)</f>
        <v>52910.75</v>
      </c>
      <c r="O20" s="31">
        <f t="shared" si="8"/>
        <v>5379.4299999999994</v>
      </c>
      <c r="P20" s="31">
        <f t="shared" si="8"/>
        <v>58290.19</v>
      </c>
      <c r="Q20" s="32">
        <f t="shared" si="8"/>
        <v>3338.765803549999</v>
      </c>
    </row>
    <row r="21" spans="1:17" ht="24">
      <c r="A21" s="17" t="s">
        <v>57</v>
      </c>
      <c r="B21" s="18" t="s">
        <v>58</v>
      </c>
      <c r="C21" s="17" t="s">
        <v>59</v>
      </c>
      <c r="D21" s="19">
        <v>44.18</v>
      </c>
      <c r="E21" s="19">
        <v>44.11</v>
      </c>
      <c r="F21" s="19">
        <f t="shared" si="3"/>
        <v>56.174084999999998</v>
      </c>
      <c r="G21" s="33">
        <v>93358</v>
      </c>
      <c r="H21" s="25" t="s">
        <v>60</v>
      </c>
      <c r="I21" s="21">
        <f t="shared" ref="I21:I36" si="9">E21*D21</f>
        <v>1948.7798</v>
      </c>
      <c r="J21" s="22">
        <f t="shared" ref="J21:J36" si="10">D21*F21</f>
        <v>2481.7710753000001</v>
      </c>
      <c r="K21" s="14">
        <f>'[1]BM 01'!M21</f>
        <v>44.18</v>
      </c>
      <c r="L21" s="14">
        <f>'[1]Memória 02'!E14</f>
        <v>0</v>
      </c>
      <c r="M21" s="14">
        <f t="shared" si="2"/>
        <v>44.18</v>
      </c>
      <c r="N21" s="14">
        <f t="shared" si="4"/>
        <v>2481.77</v>
      </c>
      <c r="O21" s="14">
        <f t="shared" si="5"/>
        <v>0</v>
      </c>
      <c r="P21" s="23">
        <f t="shared" si="6"/>
        <v>2481.77</v>
      </c>
      <c r="Q21" s="14">
        <f t="shared" si="7"/>
        <v>1.0753000001386681E-3</v>
      </c>
    </row>
    <row r="22" spans="1:17" ht="25.5" customHeight="1">
      <c r="A22" s="17" t="s">
        <v>61</v>
      </c>
      <c r="B22" s="25" t="s">
        <v>62</v>
      </c>
      <c r="C22" s="17" t="s">
        <v>59</v>
      </c>
      <c r="D22" s="19">
        <v>26.98</v>
      </c>
      <c r="E22" s="19">
        <v>16.12</v>
      </c>
      <c r="F22" s="19">
        <f t="shared" si="3"/>
        <v>20.528820000000003</v>
      </c>
      <c r="G22" s="33">
        <v>93382</v>
      </c>
      <c r="H22" s="25" t="s">
        <v>60</v>
      </c>
      <c r="I22" s="21">
        <f t="shared" si="9"/>
        <v>434.91760000000005</v>
      </c>
      <c r="J22" s="22">
        <f t="shared" si="10"/>
        <v>553.86756360000004</v>
      </c>
      <c r="K22" s="14">
        <f>'[1]BM 01'!M22</f>
        <v>0</v>
      </c>
      <c r="L22" s="14">
        <f>'[1]Memória 02'!E15</f>
        <v>0</v>
      </c>
      <c r="M22" s="14">
        <f t="shared" si="2"/>
        <v>0</v>
      </c>
      <c r="N22" s="14">
        <f t="shared" si="4"/>
        <v>0</v>
      </c>
      <c r="O22" s="14">
        <f t="shared" si="5"/>
        <v>0</v>
      </c>
      <c r="P22" s="23">
        <f t="shared" si="6"/>
        <v>0</v>
      </c>
      <c r="Q22" s="14">
        <f t="shared" si="7"/>
        <v>553.86756360000004</v>
      </c>
    </row>
    <row r="23" spans="1:17" ht="25.5" customHeight="1">
      <c r="A23" s="17" t="s">
        <v>63</v>
      </c>
      <c r="B23" s="25" t="s">
        <v>64</v>
      </c>
      <c r="C23" s="17" t="s">
        <v>31</v>
      </c>
      <c r="D23" s="19">
        <v>45.17</v>
      </c>
      <c r="E23" s="19">
        <v>17.05</v>
      </c>
      <c r="F23" s="19">
        <f t="shared" si="3"/>
        <v>21.713175</v>
      </c>
      <c r="G23" s="33">
        <v>95241</v>
      </c>
      <c r="H23" s="25" t="s">
        <v>60</v>
      </c>
      <c r="I23" s="21">
        <f t="shared" si="9"/>
        <v>770.14850000000001</v>
      </c>
      <c r="J23" s="22">
        <f t="shared" si="10"/>
        <v>980.78411475000007</v>
      </c>
      <c r="K23" s="14">
        <f>'[1]BM 01'!M23</f>
        <v>45.17</v>
      </c>
      <c r="L23" s="14">
        <f>'[1]Memória 02'!E16</f>
        <v>0</v>
      </c>
      <c r="M23" s="14">
        <f t="shared" si="2"/>
        <v>45.17</v>
      </c>
      <c r="N23" s="14">
        <f t="shared" si="4"/>
        <v>980.78</v>
      </c>
      <c r="O23" s="14">
        <f t="shared" si="5"/>
        <v>0</v>
      </c>
      <c r="P23" s="23">
        <f t="shared" si="6"/>
        <v>980.78</v>
      </c>
      <c r="Q23" s="14">
        <f t="shared" si="7"/>
        <v>4.1147500000988657E-3</v>
      </c>
    </row>
    <row r="24" spans="1:17" ht="25.5" customHeight="1">
      <c r="A24" s="17" t="s">
        <v>65</v>
      </c>
      <c r="B24" s="25" t="s">
        <v>66</v>
      </c>
      <c r="C24" s="17" t="s">
        <v>59</v>
      </c>
      <c r="D24" s="19">
        <v>10.8</v>
      </c>
      <c r="E24" s="19">
        <v>384.31</v>
      </c>
      <c r="F24" s="19">
        <f t="shared" si="3"/>
        <v>489.41878500000001</v>
      </c>
      <c r="G24" s="17" t="s">
        <v>67</v>
      </c>
      <c r="H24" s="20" t="s">
        <v>33</v>
      </c>
      <c r="I24" s="21">
        <f t="shared" si="9"/>
        <v>4150.5480000000007</v>
      </c>
      <c r="J24" s="22">
        <f t="shared" si="10"/>
        <v>5285.7228780000005</v>
      </c>
      <c r="K24" s="14">
        <f>'[1]BM 01'!M24</f>
        <v>8.6</v>
      </c>
      <c r="L24" s="14">
        <f>'[1]Memória 02'!E17</f>
        <v>0</v>
      </c>
      <c r="M24" s="14">
        <f t="shared" si="2"/>
        <v>8.6</v>
      </c>
      <c r="N24" s="14">
        <f t="shared" si="4"/>
        <v>4209</v>
      </c>
      <c r="O24" s="14">
        <f t="shared" si="5"/>
        <v>0</v>
      </c>
      <c r="P24" s="23">
        <f t="shared" si="6"/>
        <v>4209</v>
      </c>
      <c r="Q24" s="14">
        <f t="shared" si="7"/>
        <v>1076.7228780000005</v>
      </c>
    </row>
    <row r="25" spans="1:17" ht="25.5" customHeight="1">
      <c r="A25" s="17" t="s">
        <v>68</v>
      </c>
      <c r="B25" s="25" t="s">
        <v>69</v>
      </c>
      <c r="C25" s="17" t="s">
        <v>31</v>
      </c>
      <c r="D25" s="19">
        <v>260.39</v>
      </c>
      <c r="E25" s="19">
        <v>43.96</v>
      </c>
      <c r="F25" s="19">
        <f t="shared" si="3"/>
        <v>55.983060000000002</v>
      </c>
      <c r="G25" s="24">
        <v>88</v>
      </c>
      <c r="H25" s="20" t="s">
        <v>36</v>
      </c>
      <c r="I25" s="21">
        <f t="shared" si="9"/>
        <v>11446.7444</v>
      </c>
      <c r="J25" s="22">
        <f t="shared" si="10"/>
        <v>14577.428993399999</v>
      </c>
      <c r="K25" s="14">
        <f>'[1]BM 01'!M25</f>
        <v>238.9</v>
      </c>
      <c r="L25" s="14">
        <f>'[1]Memória 02'!E18</f>
        <v>21.49</v>
      </c>
      <c r="M25" s="14">
        <f t="shared" si="2"/>
        <v>260.39</v>
      </c>
      <c r="N25" s="14">
        <f t="shared" si="4"/>
        <v>13374.35</v>
      </c>
      <c r="O25" s="14">
        <f t="shared" si="5"/>
        <v>1203.08</v>
      </c>
      <c r="P25" s="23">
        <f t="shared" si="6"/>
        <v>14577.43</v>
      </c>
      <c r="Q25" s="14">
        <f t="shared" si="7"/>
        <v>-1.0066000013466692E-3</v>
      </c>
    </row>
    <row r="26" spans="1:17" ht="25.5" customHeight="1">
      <c r="A26" s="17" t="s">
        <v>70</v>
      </c>
      <c r="B26" s="25" t="s">
        <v>71</v>
      </c>
      <c r="C26" s="17" t="s">
        <v>72</v>
      </c>
      <c r="D26" s="19">
        <v>195.8</v>
      </c>
      <c r="E26" s="19">
        <v>13.67</v>
      </c>
      <c r="F26" s="19">
        <f t="shared" si="3"/>
        <v>17.408745</v>
      </c>
      <c r="G26" s="33">
        <v>96543</v>
      </c>
      <c r="H26" s="25" t="s">
        <v>60</v>
      </c>
      <c r="I26" s="21">
        <f t="shared" si="9"/>
        <v>2676.5860000000002</v>
      </c>
      <c r="J26" s="22">
        <f t="shared" si="10"/>
        <v>3408.6322709999999</v>
      </c>
      <c r="K26" s="14">
        <f>'[1]BM 01'!M26</f>
        <v>188.8</v>
      </c>
      <c r="L26" s="14">
        <f>'[1]Memória 02'!E19</f>
        <v>7</v>
      </c>
      <c r="M26" s="14">
        <f t="shared" si="2"/>
        <v>195.8</v>
      </c>
      <c r="N26" s="14">
        <f t="shared" si="4"/>
        <v>3286.77</v>
      </c>
      <c r="O26" s="14">
        <f t="shared" si="5"/>
        <v>121.86</v>
      </c>
      <c r="P26" s="23">
        <f t="shared" si="6"/>
        <v>3408.63</v>
      </c>
      <c r="Q26" s="14">
        <f t="shared" si="7"/>
        <v>2.2709999998369312E-3</v>
      </c>
    </row>
    <row r="27" spans="1:17" ht="25.5" customHeight="1">
      <c r="A27" s="17" t="s">
        <v>73</v>
      </c>
      <c r="B27" s="25" t="s">
        <v>74</v>
      </c>
      <c r="C27" s="17" t="s">
        <v>72</v>
      </c>
      <c r="D27" s="19">
        <v>142.6</v>
      </c>
      <c r="E27" s="19">
        <v>13.24</v>
      </c>
      <c r="F27" s="19">
        <f t="shared" si="3"/>
        <v>16.861139999999999</v>
      </c>
      <c r="G27" s="33">
        <v>96544</v>
      </c>
      <c r="H27" s="25" t="s">
        <v>60</v>
      </c>
      <c r="I27" s="21">
        <f t="shared" si="9"/>
        <v>1888.0239999999999</v>
      </c>
      <c r="J27" s="22">
        <f t="shared" si="10"/>
        <v>2404.3985639999996</v>
      </c>
      <c r="K27" s="14">
        <f>'[1]BM 01'!M27</f>
        <v>126.2</v>
      </c>
      <c r="L27" s="14">
        <f>'[1]Memória 02'!E20</f>
        <v>16.399999999999999</v>
      </c>
      <c r="M27" s="14">
        <f t="shared" si="2"/>
        <v>142.6</v>
      </c>
      <c r="N27" s="14">
        <f t="shared" si="4"/>
        <v>2127.88</v>
      </c>
      <c r="O27" s="14">
        <f t="shared" si="5"/>
        <v>276.52</v>
      </c>
      <c r="P27" s="23">
        <f t="shared" si="6"/>
        <v>2404.4</v>
      </c>
      <c r="Q27" s="14">
        <f t="shared" si="7"/>
        <v>-1.4360000004671747E-3</v>
      </c>
    </row>
    <row r="28" spans="1:17" ht="25.5" customHeight="1">
      <c r="A28" s="17" t="s">
        <v>75</v>
      </c>
      <c r="B28" s="25" t="s">
        <v>76</v>
      </c>
      <c r="C28" s="17" t="s">
        <v>72</v>
      </c>
      <c r="D28" s="19">
        <v>499.8</v>
      </c>
      <c r="E28" s="19">
        <v>12.66</v>
      </c>
      <c r="F28" s="19">
        <f t="shared" si="3"/>
        <v>16.122510000000002</v>
      </c>
      <c r="G28" s="33">
        <v>96545</v>
      </c>
      <c r="H28" s="25" t="s">
        <v>60</v>
      </c>
      <c r="I28" s="21">
        <f t="shared" si="9"/>
        <v>6327.4679999999998</v>
      </c>
      <c r="J28" s="22">
        <f t="shared" si="10"/>
        <v>8058.030498000001</v>
      </c>
      <c r="K28" s="14">
        <f>'[1]BM 01'!M28</f>
        <v>499.79999999999995</v>
      </c>
      <c r="L28" s="14">
        <f>'[1]Memória 02'!E21</f>
        <v>0</v>
      </c>
      <c r="M28" s="14">
        <f t="shared" si="2"/>
        <v>499.79999999999995</v>
      </c>
      <c r="N28" s="14">
        <f t="shared" si="4"/>
        <v>8058.03</v>
      </c>
      <c r="O28" s="14">
        <f t="shared" si="5"/>
        <v>0</v>
      </c>
      <c r="P28" s="23">
        <f t="shared" si="6"/>
        <v>8058.03</v>
      </c>
      <c r="Q28" s="14">
        <f t="shared" si="7"/>
        <v>4.980000012437813E-4</v>
      </c>
    </row>
    <row r="29" spans="1:17" ht="25.5" customHeight="1">
      <c r="A29" s="17" t="s">
        <v>77</v>
      </c>
      <c r="B29" s="25" t="s">
        <v>78</v>
      </c>
      <c r="C29" s="17" t="s">
        <v>72</v>
      </c>
      <c r="D29" s="19">
        <v>452.7</v>
      </c>
      <c r="E29" s="19">
        <v>11.43</v>
      </c>
      <c r="F29" s="19">
        <f t="shared" si="3"/>
        <v>14.556104999999999</v>
      </c>
      <c r="G29" s="33">
        <v>96546</v>
      </c>
      <c r="H29" s="25" t="s">
        <v>60</v>
      </c>
      <c r="I29" s="21">
        <f t="shared" si="9"/>
        <v>5174.3609999999999</v>
      </c>
      <c r="J29" s="22">
        <f t="shared" si="10"/>
        <v>6589.5487334999989</v>
      </c>
      <c r="K29" s="14">
        <f>'[1]BM 01'!M29</f>
        <v>319.3</v>
      </c>
      <c r="L29" s="14">
        <f>'[1]Memória 02'!E22</f>
        <v>133.4</v>
      </c>
      <c r="M29" s="14">
        <f t="shared" si="2"/>
        <v>452.70000000000005</v>
      </c>
      <c r="N29" s="14">
        <f t="shared" si="4"/>
        <v>4647.76</v>
      </c>
      <c r="O29" s="14">
        <f t="shared" si="5"/>
        <v>1941.78</v>
      </c>
      <c r="P29" s="23">
        <f t="shared" si="6"/>
        <v>6589.55</v>
      </c>
      <c r="Q29" s="14">
        <f t="shared" si="7"/>
        <v>-1.266500001293025E-3</v>
      </c>
    </row>
    <row r="30" spans="1:17" ht="25.5" customHeight="1">
      <c r="A30" s="17" t="s">
        <v>79</v>
      </c>
      <c r="B30" s="25" t="s">
        <v>80</v>
      </c>
      <c r="C30" s="17" t="s">
        <v>72</v>
      </c>
      <c r="D30" s="19">
        <v>17.5</v>
      </c>
      <c r="E30" s="19">
        <v>9.73</v>
      </c>
      <c r="F30" s="19">
        <f t="shared" si="3"/>
        <v>12.391155000000001</v>
      </c>
      <c r="G30" s="33">
        <v>96547</v>
      </c>
      <c r="H30" s="25" t="s">
        <v>60</v>
      </c>
      <c r="I30" s="21">
        <f t="shared" si="9"/>
        <v>170.27500000000001</v>
      </c>
      <c r="J30" s="22">
        <f t="shared" si="10"/>
        <v>216.84521250000003</v>
      </c>
      <c r="K30" s="14">
        <f>'[1]BM 01'!M30</f>
        <v>17.5</v>
      </c>
      <c r="L30" s="14">
        <f>'[1]Memória 02'!E23</f>
        <v>0</v>
      </c>
      <c r="M30" s="14">
        <f t="shared" si="2"/>
        <v>17.5</v>
      </c>
      <c r="N30" s="14">
        <f t="shared" si="4"/>
        <v>216.85</v>
      </c>
      <c r="O30" s="14">
        <f t="shared" si="5"/>
        <v>0</v>
      </c>
      <c r="P30" s="23">
        <f t="shared" si="6"/>
        <v>216.85</v>
      </c>
      <c r="Q30" s="14">
        <f t="shared" si="7"/>
        <v>-4.7874999999635293E-3</v>
      </c>
    </row>
    <row r="31" spans="1:17" ht="25.5" customHeight="1">
      <c r="A31" s="17" t="s">
        <v>81</v>
      </c>
      <c r="B31" s="25" t="s">
        <v>82</v>
      </c>
      <c r="C31" s="17" t="s">
        <v>72</v>
      </c>
      <c r="D31" s="19">
        <v>10.1</v>
      </c>
      <c r="E31" s="19">
        <v>9.33</v>
      </c>
      <c r="F31" s="19">
        <f t="shared" si="3"/>
        <v>11.881755</v>
      </c>
      <c r="G31" s="33">
        <v>96548</v>
      </c>
      <c r="H31" s="25" t="s">
        <v>60</v>
      </c>
      <c r="I31" s="21">
        <f t="shared" si="9"/>
        <v>94.233000000000004</v>
      </c>
      <c r="J31" s="22">
        <f t="shared" si="10"/>
        <v>120.0057255</v>
      </c>
      <c r="K31" s="14">
        <f>'[1]BM 01'!M31</f>
        <v>10.1</v>
      </c>
      <c r="L31" s="14">
        <f>'[1]Memória 02'!E24</f>
        <v>0</v>
      </c>
      <c r="M31" s="14">
        <f t="shared" si="2"/>
        <v>10.1</v>
      </c>
      <c r="N31" s="14">
        <f t="shared" si="4"/>
        <v>120.01</v>
      </c>
      <c r="O31" s="14">
        <f t="shared" si="5"/>
        <v>0</v>
      </c>
      <c r="P31" s="23">
        <f t="shared" si="6"/>
        <v>120.01</v>
      </c>
      <c r="Q31" s="14">
        <f t="shared" si="7"/>
        <v>-4.2745000000081745E-3</v>
      </c>
    </row>
    <row r="32" spans="1:17" ht="34.35" customHeight="1">
      <c r="A32" s="34" t="s">
        <v>83</v>
      </c>
      <c r="B32" s="18" t="s">
        <v>84</v>
      </c>
      <c r="C32" s="34" t="s">
        <v>59</v>
      </c>
      <c r="D32" s="35">
        <v>25.52</v>
      </c>
      <c r="E32" s="35">
        <v>292.66000000000003</v>
      </c>
      <c r="F32" s="19">
        <f t="shared" si="3"/>
        <v>372.70251000000002</v>
      </c>
      <c r="G32" s="36">
        <v>94966</v>
      </c>
      <c r="H32" s="18" t="s">
        <v>85</v>
      </c>
      <c r="I32" s="21">
        <f t="shared" si="9"/>
        <v>7468.6832000000004</v>
      </c>
      <c r="J32" s="22">
        <f t="shared" si="10"/>
        <v>9511.3680552000005</v>
      </c>
      <c r="K32" s="14">
        <f>'[1]BM 01'!M32</f>
        <v>21.98</v>
      </c>
      <c r="L32" s="14">
        <f>'[1]Memória 02'!E25</f>
        <v>3.54</v>
      </c>
      <c r="M32" s="14">
        <f t="shared" si="2"/>
        <v>25.52</v>
      </c>
      <c r="N32" s="14">
        <f t="shared" si="4"/>
        <v>8192</v>
      </c>
      <c r="O32" s="14">
        <f t="shared" si="5"/>
        <v>1319.37</v>
      </c>
      <c r="P32" s="23">
        <f t="shared" si="6"/>
        <v>9511.3700000000008</v>
      </c>
      <c r="Q32" s="14">
        <f t="shared" si="7"/>
        <v>-1.9448000002739718E-3</v>
      </c>
    </row>
    <row r="33" spans="1:17" ht="25.5" customHeight="1">
      <c r="A33" s="17" t="s">
        <v>86</v>
      </c>
      <c r="B33" s="25" t="s">
        <v>87</v>
      </c>
      <c r="C33" s="17" t="s">
        <v>59</v>
      </c>
      <c r="D33" s="19">
        <v>25.52</v>
      </c>
      <c r="E33" s="19">
        <v>114.64</v>
      </c>
      <c r="F33" s="19">
        <f t="shared" si="3"/>
        <v>145.99404000000001</v>
      </c>
      <c r="G33" s="33">
        <v>92873</v>
      </c>
      <c r="H33" s="25" t="s">
        <v>60</v>
      </c>
      <c r="I33" s="21">
        <f t="shared" si="9"/>
        <v>2925.6127999999999</v>
      </c>
      <c r="J33" s="22">
        <f t="shared" si="10"/>
        <v>3725.7679008000005</v>
      </c>
      <c r="K33" s="14">
        <f>'[1]BM 01'!M33</f>
        <v>21.98</v>
      </c>
      <c r="L33" s="14">
        <f>'[1]Memória 02'!E26</f>
        <v>3.54</v>
      </c>
      <c r="M33" s="14">
        <f t="shared" si="2"/>
        <v>25.52</v>
      </c>
      <c r="N33" s="14">
        <f t="shared" si="4"/>
        <v>3208.95</v>
      </c>
      <c r="O33" s="14">
        <f t="shared" si="5"/>
        <v>516.82000000000005</v>
      </c>
      <c r="P33" s="23">
        <f t="shared" si="6"/>
        <v>3725.77</v>
      </c>
      <c r="Q33" s="14">
        <f t="shared" si="7"/>
        <v>-2.0991999995203514E-3</v>
      </c>
    </row>
    <row r="34" spans="1:17" ht="36">
      <c r="A34" s="34" t="s">
        <v>88</v>
      </c>
      <c r="B34" s="25" t="s">
        <v>89</v>
      </c>
      <c r="C34" s="34" t="s">
        <v>31</v>
      </c>
      <c r="D34" s="35">
        <v>108</v>
      </c>
      <c r="E34" s="35">
        <v>14.66</v>
      </c>
      <c r="F34" s="19">
        <f t="shared" si="3"/>
        <v>18.669510000000002</v>
      </c>
      <c r="G34" s="36">
        <v>4953</v>
      </c>
      <c r="H34" s="18" t="s">
        <v>90</v>
      </c>
      <c r="I34" s="21">
        <f t="shared" si="9"/>
        <v>1583.28</v>
      </c>
      <c r="J34" s="22">
        <f t="shared" si="10"/>
        <v>2016.3070800000003</v>
      </c>
      <c r="K34" s="14">
        <f>'[1]BM 01'!M34</f>
        <v>107.48</v>
      </c>
      <c r="L34" s="14">
        <f>'[1]Memória 02'!E27</f>
        <v>0</v>
      </c>
      <c r="M34" s="14">
        <f t="shared" si="2"/>
        <v>107.48</v>
      </c>
      <c r="N34" s="14">
        <f t="shared" si="4"/>
        <v>2006.6</v>
      </c>
      <c r="O34" s="14">
        <f t="shared" si="5"/>
        <v>0</v>
      </c>
      <c r="P34" s="23">
        <f t="shared" si="6"/>
        <v>2006.6</v>
      </c>
      <c r="Q34" s="14">
        <f t="shared" si="7"/>
        <v>9.7070800000003601</v>
      </c>
    </row>
    <row r="35" spans="1:17" ht="24">
      <c r="A35" s="34" t="s">
        <v>91</v>
      </c>
      <c r="B35" s="25" t="s">
        <v>92</v>
      </c>
      <c r="C35" s="34" t="s">
        <v>31</v>
      </c>
      <c r="D35" s="35">
        <v>25.62</v>
      </c>
      <c r="E35" s="35">
        <v>23.4</v>
      </c>
      <c r="F35" s="19">
        <f t="shared" si="3"/>
        <v>29.799899999999997</v>
      </c>
      <c r="G35" s="36">
        <v>98561</v>
      </c>
      <c r="H35" s="18" t="s">
        <v>85</v>
      </c>
      <c r="I35" s="21">
        <f t="shared" si="9"/>
        <v>599.50800000000004</v>
      </c>
      <c r="J35" s="22">
        <f t="shared" si="10"/>
        <v>763.47343799999999</v>
      </c>
      <c r="K35" s="14">
        <f>'[1]BM 01'!M35</f>
        <v>0</v>
      </c>
      <c r="L35" s="14">
        <f>'[1]Memória 02'!E28</f>
        <v>0</v>
      </c>
      <c r="M35" s="14">
        <f t="shared" si="2"/>
        <v>0</v>
      </c>
      <c r="N35" s="14">
        <f t="shared" si="4"/>
        <v>0</v>
      </c>
      <c r="O35" s="14">
        <f t="shared" si="5"/>
        <v>0</v>
      </c>
      <c r="P35" s="23">
        <f t="shared" si="6"/>
        <v>0</v>
      </c>
      <c r="Q35" s="14">
        <f t="shared" si="7"/>
        <v>763.47343799999999</v>
      </c>
    </row>
    <row r="36" spans="1:17" ht="25.5" customHeight="1">
      <c r="A36" s="17" t="s">
        <v>93</v>
      </c>
      <c r="B36" s="25" t="s">
        <v>94</v>
      </c>
      <c r="C36" s="17" t="s">
        <v>45</v>
      </c>
      <c r="D36" s="19">
        <v>10</v>
      </c>
      <c r="E36" s="19">
        <v>73.42</v>
      </c>
      <c r="F36" s="19">
        <f t="shared" si="3"/>
        <v>93.500370000000004</v>
      </c>
      <c r="G36" s="17" t="s">
        <v>95</v>
      </c>
      <c r="H36" s="20" t="s">
        <v>33</v>
      </c>
      <c r="I36" s="21">
        <f t="shared" si="9"/>
        <v>734.2</v>
      </c>
      <c r="J36" s="22">
        <f t="shared" si="10"/>
        <v>935.00369999999998</v>
      </c>
      <c r="K36" s="14">
        <f>'[1]BM 01'!M36</f>
        <v>0</v>
      </c>
      <c r="L36" s="14">
        <f>'[1]Memória 02'!E29</f>
        <v>0</v>
      </c>
      <c r="M36" s="14">
        <f t="shared" si="2"/>
        <v>0</v>
      </c>
      <c r="N36" s="14">
        <f t="shared" si="4"/>
        <v>0</v>
      </c>
      <c r="O36" s="14">
        <f t="shared" si="5"/>
        <v>0</v>
      </c>
      <c r="P36" s="23">
        <f t="shared" si="6"/>
        <v>0</v>
      </c>
      <c r="Q36" s="14">
        <f t="shared" si="7"/>
        <v>935.00369999999998</v>
      </c>
    </row>
    <row r="37" spans="1:17" ht="12.75" customHeight="1">
      <c r="A37" s="28" t="s">
        <v>96</v>
      </c>
      <c r="B37" s="139" t="s">
        <v>97</v>
      </c>
      <c r="C37" s="140"/>
      <c r="D37" s="140"/>
      <c r="E37" s="140"/>
      <c r="F37" s="140"/>
      <c r="G37" s="141"/>
      <c r="H37" s="37"/>
      <c r="I37" s="30">
        <f>SUM(I38:I49)</f>
        <v>120481.71239999999</v>
      </c>
      <c r="J37" s="31">
        <f>SUM(J38:J49)</f>
        <v>153433.46074140002</v>
      </c>
      <c r="K37" s="14">
        <f>'[1]BM 01'!M37</f>
        <v>0</v>
      </c>
      <c r="L37" s="14">
        <f>'[1]Memória 02'!E30</f>
        <v>0</v>
      </c>
      <c r="M37" s="31"/>
      <c r="N37" s="31">
        <f t="shared" ref="N37:Q37" si="11">SUM(N38:N49)</f>
        <v>0</v>
      </c>
      <c r="O37" s="31">
        <f t="shared" si="11"/>
        <v>30941.22</v>
      </c>
      <c r="P37" s="31">
        <f t="shared" si="11"/>
        <v>30941.22</v>
      </c>
      <c r="Q37" s="31">
        <f t="shared" si="11"/>
        <v>122492.24074140002</v>
      </c>
    </row>
    <row r="38" spans="1:17" ht="45.75" customHeight="1">
      <c r="A38" s="34" t="s">
        <v>98</v>
      </c>
      <c r="B38" s="25" t="s">
        <v>99</v>
      </c>
      <c r="C38" s="34" t="s">
        <v>72</v>
      </c>
      <c r="D38" s="35">
        <v>872.7</v>
      </c>
      <c r="E38" s="35">
        <v>13.7</v>
      </c>
      <c r="F38" s="19">
        <f t="shared" si="3"/>
        <v>17.446950000000001</v>
      </c>
      <c r="G38" s="36">
        <v>92775</v>
      </c>
      <c r="H38" s="18" t="s">
        <v>85</v>
      </c>
      <c r="I38" s="38">
        <f>E38*D38</f>
        <v>11955.99</v>
      </c>
      <c r="J38" s="39">
        <f>F38*D38</f>
        <v>15225.953265000002</v>
      </c>
      <c r="K38" s="14">
        <f>'[1]BM 01'!M38</f>
        <v>0</v>
      </c>
      <c r="L38" s="14">
        <f>'[1]Memória 02'!E31</f>
        <v>184.10000000000002</v>
      </c>
      <c r="M38" s="14">
        <f t="shared" si="2"/>
        <v>184.10000000000002</v>
      </c>
      <c r="N38" s="14">
        <f t="shared" si="4"/>
        <v>0</v>
      </c>
      <c r="O38" s="14">
        <f t="shared" si="5"/>
        <v>3211.98</v>
      </c>
      <c r="P38" s="23">
        <f t="shared" si="6"/>
        <v>3211.98</v>
      </c>
      <c r="Q38" s="14">
        <f t="shared" si="7"/>
        <v>12013.973265000002</v>
      </c>
    </row>
    <row r="39" spans="1:17" ht="45.75" customHeight="1">
      <c r="A39" s="17" t="s">
        <v>100</v>
      </c>
      <c r="B39" s="25" t="s">
        <v>101</v>
      </c>
      <c r="C39" s="17" t="s">
        <v>72</v>
      </c>
      <c r="D39" s="19">
        <v>85.8</v>
      </c>
      <c r="E39" s="19">
        <v>13.26</v>
      </c>
      <c r="F39" s="19">
        <f t="shared" si="3"/>
        <v>16.886610000000001</v>
      </c>
      <c r="G39" s="33">
        <v>92776</v>
      </c>
      <c r="H39" s="18" t="s">
        <v>85</v>
      </c>
      <c r="I39" s="38">
        <f t="shared" ref="I39:I49" si="12">E39*D39</f>
        <v>1137.7079999999999</v>
      </c>
      <c r="J39" s="39">
        <f t="shared" ref="J39:J49" si="13">F39*D39</f>
        <v>1448.871138</v>
      </c>
      <c r="K39" s="14">
        <f>'[1]BM 01'!M39</f>
        <v>0</v>
      </c>
      <c r="L39" s="14">
        <f>'[1]Memória 02'!E32</f>
        <v>21.6</v>
      </c>
      <c r="M39" s="14">
        <f t="shared" si="2"/>
        <v>21.6</v>
      </c>
      <c r="N39" s="14">
        <f t="shared" si="4"/>
        <v>0</v>
      </c>
      <c r="O39" s="14">
        <f t="shared" si="5"/>
        <v>364.75</v>
      </c>
      <c r="P39" s="23">
        <f t="shared" si="6"/>
        <v>364.75</v>
      </c>
      <c r="Q39" s="14">
        <f t="shared" si="7"/>
        <v>1084.121138</v>
      </c>
    </row>
    <row r="40" spans="1:17" ht="45.75" customHeight="1">
      <c r="A40" s="17" t="s">
        <v>102</v>
      </c>
      <c r="B40" s="25" t="s">
        <v>103</v>
      </c>
      <c r="C40" s="17" t="s">
        <v>72</v>
      </c>
      <c r="D40" s="19">
        <v>930.9</v>
      </c>
      <c r="E40" s="19">
        <v>12.66</v>
      </c>
      <c r="F40" s="19">
        <f t="shared" si="3"/>
        <v>16.122510000000002</v>
      </c>
      <c r="G40" s="33">
        <v>92777</v>
      </c>
      <c r="H40" s="18" t="s">
        <v>85</v>
      </c>
      <c r="I40" s="38">
        <f t="shared" si="12"/>
        <v>11785.194</v>
      </c>
      <c r="J40" s="39">
        <f t="shared" si="13"/>
        <v>15008.444559000001</v>
      </c>
      <c r="K40" s="14">
        <f>'[1]BM 01'!M40</f>
        <v>0</v>
      </c>
      <c r="L40" s="14">
        <f>'[1]Memória 02'!E33</f>
        <v>203.15</v>
      </c>
      <c r="M40" s="14">
        <f t="shared" si="2"/>
        <v>203.15</v>
      </c>
      <c r="N40" s="14">
        <f t="shared" si="4"/>
        <v>0</v>
      </c>
      <c r="O40" s="14">
        <f t="shared" si="5"/>
        <v>3275.29</v>
      </c>
      <c r="P40" s="23">
        <f t="shared" si="6"/>
        <v>3275.29</v>
      </c>
      <c r="Q40" s="14">
        <f t="shared" si="7"/>
        <v>11733.154559000002</v>
      </c>
    </row>
    <row r="41" spans="1:17" ht="45.75" customHeight="1">
      <c r="A41" s="17" t="s">
        <v>104</v>
      </c>
      <c r="B41" s="25" t="s">
        <v>105</v>
      </c>
      <c r="C41" s="17" t="s">
        <v>72</v>
      </c>
      <c r="D41" s="19">
        <v>980.4</v>
      </c>
      <c r="E41" s="19">
        <v>11.4</v>
      </c>
      <c r="F41" s="19">
        <f t="shared" si="3"/>
        <v>14.517900000000001</v>
      </c>
      <c r="G41" s="33">
        <v>92778</v>
      </c>
      <c r="H41" s="18" t="s">
        <v>85</v>
      </c>
      <c r="I41" s="38">
        <f t="shared" si="12"/>
        <v>11176.56</v>
      </c>
      <c r="J41" s="39">
        <f t="shared" si="13"/>
        <v>14233.34916</v>
      </c>
      <c r="K41" s="14">
        <f>'[1]BM 01'!M41</f>
        <v>0</v>
      </c>
      <c r="L41" s="14">
        <f>'[1]Memória 02'!E34</f>
        <v>288.35000000000002</v>
      </c>
      <c r="M41" s="14">
        <f t="shared" si="2"/>
        <v>288.35000000000002</v>
      </c>
      <c r="N41" s="14">
        <f t="shared" si="4"/>
        <v>0</v>
      </c>
      <c r="O41" s="14">
        <f t="shared" si="5"/>
        <v>4186.24</v>
      </c>
      <c r="P41" s="23">
        <f t="shared" si="6"/>
        <v>4186.24</v>
      </c>
      <c r="Q41" s="14">
        <f t="shared" si="7"/>
        <v>10047.10916</v>
      </c>
    </row>
    <row r="42" spans="1:17" ht="45.75" customHeight="1">
      <c r="A42" s="17" t="s">
        <v>106</v>
      </c>
      <c r="B42" s="25" t="s">
        <v>107</v>
      </c>
      <c r="C42" s="17" t="s">
        <v>72</v>
      </c>
      <c r="D42" s="19">
        <v>427.5</v>
      </c>
      <c r="E42" s="19">
        <v>9.65</v>
      </c>
      <c r="F42" s="19">
        <f t="shared" si="3"/>
        <v>12.289275</v>
      </c>
      <c r="G42" s="33">
        <v>92779</v>
      </c>
      <c r="H42" s="18" t="s">
        <v>85</v>
      </c>
      <c r="I42" s="38">
        <f t="shared" si="12"/>
        <v>4125.375</v>
      </c>
      <c r="J42" s="39">
        <f t="shared" si="13"/>
        <v>5253.6650625000002</v>
      </c>
      <c r="K42" s="14">
        <f>'[1]BM 01'!M42</f>
        <v>0</v>
      </c>
      <c r="L42" s="14">
        <f>'[1]Memória 02'!E35</f>
        <v>104</v>
      </c>
      <c r="M42" s="14">
        <f t="shared" si="2"/>
        <v>104</v>
      </c>
      <c r="N42" s="14">
        <f t="shared" si="4"/>
        <v>0</v>
      </c>
      <c r="O42" s="14">
        <f t="shared" si="5"/>
        <v>1278.08</v>
      </c>
      <c r="P42" s="23">
        <f t="shared" si="6"/>
        <v>1278.08</v>
      </c>
      <c r="Q42" s="14">
        <f t="shared" si="7"/>
        <v>3975.5850625000003</v>
      </c>
    </row>
    <row r="43" spans="1:17" ht="46.7" customHeight="1">
      <c r="A43" s="34" t="s">
        <v>108</v>
      </c>
      <c r="B43" s="25" t="s">
        <v>109</v>
      </c>
      <c r="C43" s="34" t="s">
        <v>72</v>
      </c>
      <c r="D43" s="35">
        <v>368</v>
      </c>
      <c r="E43" s="35">
        <v>8.8699999999999992</v>
      </c>
      <c r="F43" s="19">
        <f t="shared" si="3"/>
        <v>11.295945</v>
      </c>
      <c r="G43" s="36">
        <v>92764</v>
      </c>
      <c r="H43" s="18" t="s">
        <v>85</v>
      </c>
      <c r="I43" s="38">
        <f t="shared" si="12"/>
        <v>3264.16</v>
      </c>
      <c r="J43" s="39">
        <f t="shared" si="13"/>
        <v>4156.9077600000001</v>
      </c>
      <c r="K43" s="14">
        <f>'[1]BM 01'!M43</f>
        <v>0</v>
      </c>
      <c r="L43" s="14">
        <f>'[1]Memória 02'!E36</f>
        <v>0</v>
      </c>
      <c r="M43" s="14">
        <f t="shared" si="2"/>
        <v>0</v>
      </c>
      <c r="N43" s="14">
        <f t="shared" si="4"/>
        <v>0</v>
      </c>
      <c r="O43" s="14">
        <f t="shared" si="5"/>
        <v>0</v>
      </c>
      <c r="P43" s="23">
        <f t="shared" si="6"/>
        <v>0</v>
      </c>
      <c r="Q43" s="14">
        <f t="shared" si="7"/>
        <v>4156.9077600000001</v>
      </c>
    </row>
    <row r="44" spans="1:17" ht="45.75" customHeight="1">
      <c r="A44" s="17" t="s">
        <v>110</v>
      </c>
      <c r="B44" s="25" t="s">
        <v>111</v>
      </c>
      <c r="C44" s="17" t="s">
        <v>72</v>
      </c>
      <c r="D44" s="19">
        <v>97</v>
      </c>
      <c r="E44" s="19">
        <v>10.18</v>
      </c>
      <c r="F44" s="19">
        <f t="shared" si="3"/>
        <v>12.964230000000001</v>
      </c>
      <c r="G44" s="33">
        <v>92765</v>
      </c>
      <c r="H44" s="18" t="s">
        <v>85</v>
      </c>
      <c r="I44" s="38">
        <f t="shared" si="12"/>
        <v>987.45999999999992</v>
      </c>
      <c r="J44" s="39">
        <f t="shared" si="13"/>
        <v>1257.5303100000001</v>
      </c>
      <c r="K44" s="14">
        <f>'[1]BM 01'!M44</f>
        <v>0</v>
      </c>
      <c r="L44" s="14">
        <f>'[1]Memória 02'!E37</f>
        <v>0</v>
      </c>
      <c r="M44" s="14">
        <f t="shared" si="2"/>
        <v>0</v>
      </c>
      <c r="N44" s="14">
        <f t="shared" si="4"/>
        <v>0</v>
      </c>
      <c r="O44" s="14">
        <f t="shared" si="5"/>
        <v>0</v>
      </c>
      <c r="P44" s="23">
        <f t="shared" si="6"/>
        <v>0</v>
      </c>
      <c r="Q44" s="14">
        <f t="shared" si="7"/>
        <v>1257.5303100000001</v>
      </c>
    </row>
    <row r="45" spans="1:17" ht="34.35" customHeight="1">
      <c r="A45" s="34" t="s">
        <v>112</v>
      </c>
      <c r="B45" s="25" t="s">
        <v>113</v>
      </c>
      <c r="C45" s="34" t="s">
        <v>31</v>
      </c>
      <c r="D45" s="35">
        <v>678.66</v>
      </c>
      <c r="E45" s="35">
        <v>36.54</v>
      </c>
      <c r="F45" s="19">
        <f t="shared" si="3"/>
        <v>46.53369</v>
      </c>
      <c r="G45" s="40">
        <v>3366</v>
      </c>
      <c r="H45" s="18" t="s">
        <v>90</v>
      </c>
      <c r="I45" s="38">
        <f t="shared" si="12"/>
        <v>24798.236399999998</v>
      </c>
      <c r="J45" s="39">
        <f t="shared" si="13"/>
        <v>31580.5540554</v>
      </c>
      <c r="K45" s="14">
        <f>'[1]BM 01'!M45</f>
        <v>0</v>
      </c>
      <c r="L45" s="14">
        <f>'[1]Memória 02'!E38</f>
        <v>152.9</v>
      </c>
      <c r="M45" s="14">
        <f t="shared" si="2"/>
        <v>152.9</v>
      </c>
      <c r="N45" s="14">
        <f t="shared" si="4"/>
        <v>0</v>
      </c>
      <c r="O45" s="14">
        <f t="shared" si="5"/>
        <v>7115</v>
      </c>
      <c r="P45" s="23">
        <f t="shared" si="6"/>
        <v>7115</v>
      </c>
      <c r="Q45" s="14">
        <f t="shared" si="7"/>
        <v>24465.5540554</v>
      </c>
    </row>
    <row r="46" spans="1:17" ht="34.35" customHeight="1">
      <c r="A46" s="34" t="s">
        <v>114</v>
      </c>
      <c r="B46" s="18" t="s">
        <v>115</v>
      </c>
      <c r="C46" s="34" t="s">
        <v>59</v>
      </c>
      <c r="D46" s="35">
        <v>48.93</v>
      </c>
      <c r="E46" s="35">
        <v>292.66000000000003</v>
      </c>
      <c r="F46" s="19">
        <f t="shared" si="3"/>
        <v>372.70251000000002</v>
      </c>
      <c r="G46" s="36">
        <v>94966</v>
      </c>
      <c r="H46" s="18" t="s">
        <v>85</v>
      </c>
      <c r="I46" s="38">
        <f t="shared" si="12"/>
        <v>14319.853800000001</v>
      </c>
      <c r="J46" s="39">
        <f t="shared" si="13"/>
        <v>18236.3338143</v>
      </c>
      <c r="K46" s="14">
        <f>'[1]BM 01'!M46</f>
        <v>0</v>
      </c>
      <c r="L46" s="14">
        <f>'[1]Memória 02'!E39</f>
        <v>22.189999999999998</v>
      </c>
      <c r="M46" s="14">
        <f t="shared" si="2"/>
        <v>22.189999999999998</v>
      </c>
      <c r="N46" s="14">
        <f t="shared" si="4"/>
        <v>0</v>
      </c>
      <c r="O46" s="14">
        <f t="shared" si="5"/>
        <v>8270.27</v>
      </c>
      <c r="P46" s="23">
        <f t="shared" si="6"/>
        <v>8270.27</v>
      </c>
      <c r="Q46" s="14">
        <f t="shared" si="7"/>
        <v>9966.0638142999996</v>
      </c>
    </row>
    <row r="47" spans="1:17" ht="25.5" customHeight="1">
      <c r="A47" s="17" t="s">
        <v>116</v>
      </c>
      <c r="B47" s="25" t="s">
        <v>117</v>
      </c>
      <c r="C47" s="17" t="s">
        <v>59</v>
      </c>
      <c r="D47" s="19">
        <v>48.93</v>
      </c>
      <c r="E47" s="19">
        <v>114.64</v>
      </c>
      <c r="F47" s="19">
        <f t="shared" si="3"/>
        <v>145.99404000000001</v>
      </c>
      <c r="G47" s="33">
        <v>92873</v>
      </c>
      <c r="H47" s="25" t="s">
        <v>60</v>
      </c>
      <c r="I47" s="38">
        <f t="shared" si="12"/>
        <v>5609.3352000000004</v>
      </c>
      <c r="J47" s="39">
        <f t="shared" si="13"/>
        <v>7143.4883772000003</v>
      </c>
      <c r="K47" s="14">
        <f>'[1]BM 01'!M47</f>
        <v>0</v>
      </c>
      <c r="L47" s="14">
        <f>'[1]Memória 02'!E40</f>
        <v>22.189999999999998</v>
      </c>
      <c r="M47" s="14">
        <f t="shared" si="2"/>
        <v>22.189999999999998</v>
      </c>
      <c r="N47" s="14">
        <f t="shared" si="4"/>
        <v>0</v>
      </c>
      <c r="O47" s="14">
        <f t="shared" si="5"/>
        <v>3239.61</v>
      </c>
      <c r="P47" s="23">
        <f t="shared" si="6"/>
        <v>3239.61</v>
      </c>
      <c r="Q47" s="14">
        <f t="shared" si="7"/>
        <v>3903.8783772000002</v>
      </c>
    </row>
    <row r="48" spans="1:17" ht="45.75" customHeight="1">
      <c r="A48" s="17" t="s">
        <v>118</v>
      </c>
      <c r="B48" s="18" t="s">
        <v>119</v>
      </c>
      <c r="C48" s="17" t="s">
        <v>31</v>
      </c>
      <c r="D48" s="19">
        <v>281</v>
      </c>
      <c r="E48" s="19">
        <v>106.24</v>
      </c>
      <c r="F48" s="19">
        <f t="shared" si="3"/>
        <v>135.29664</v>
      </c>
      <c r="G48" s="17" t="s">
        <v>120</v>
      </c>
      <c r="H48" s="17" t="s">
        <v>121</v>
      </c>
      <c r="I48" s="38">
        <f t="shared" si="12"/>
        <v>29853.439999999999</v>
      </c>
      <c r="J48" s="39">
        <f t="shared" si="13"/>
        <v>38018.355839999997</v>
      </c>
      <c r="K48" s="14">
        <f>'[1]BM 01'!M48</f>
        <v>0</v>
      </c>
      <c r="L48" s="14">
        <f>'[1]Memória 02'!E41</f>
        <v>0</v>
      </c>
      <c r="M48" s="14">
        <f t="shared" si="2"/>
        <v>0</v>
      </c>
      <c r="N48" s="14">
        <f t="shared" si="4"/>
        <v>0</v>
      </c>
      <c r="O48" s="14">
        <f t="shared" si="5"/>
        <v>0</v>
      </c>
      <c r="P48" s="23">
        <f t="shared" si="6"/>
        <v>0</v>
      </c>
      <c r="Q48" s="14">
        <f t="shared" si="7"/>
        <v>38018.355839999997</v>
      </c>
    </row>
    <row r="49" spans="1:17" ht="25.5" customHeight="1">
      <c r="A49" s="17" t="s">
        <v>122</v>
      </c>
      <c r="B49" s="25" t="s">
        <v>94</v>
      </c>
      <c r="C49" s="17" t="s">
        <v>45</v>
      </c>
      <c r="D49" s="19">
        <v>20</v>
      </c>
      <c r="E49" s="19">
        <v>73.42</v>
      </c>
      <c r="F49" s="19">
        <f t="shared" si="3"/>
        <v>93.500370000000004</v>
      </c>
      <c r="G49" s="17" t="s">
        <v>95</v>
      </c>
      <c r="H49" s="20" t="s">
        <v>33</v>
      </c>
      <c r="I49" s="38">
        <f t="shared" si="12"/>
        <v>1468.4</v>
      </c>
      <c r="J49" s="39">
        <f t="shared" si="13"/>
        <v>1870.0074</v>
      </c>
      <c r="K49" s="14">
        <f>'[1]BM 01'!M49</f>
        <v>0</v>
      </c>
      <c r="L49" s="14">
        <f>'[1]Memória 02'!E42</f>
        <v>0</v>
      </c>
      <c r="M49" s="14">
        <f t="shared" si="2"/>
        <v>0</v>
      </c>
      <c r="N49" s="14">
        <f t="shared" si="4"/>
        <v>0</v>
      </c>
      <c r="O49" s="14">
        <f t="shared" si="5"/>
        <v>0</v>
      </c>
      <c r="P49" s="23">
        <f t="shared" si="6"/>
        <v>0</v>
      </c>
      <c r="Q49" s="14">
        <f t="shared" si="7"/>
        <v>1870.0074</v>
      </c>
    </row>
    <row r="50" spans="1:17" ht="14.25" customHeight="1">
      <c r="A50" s="28" t="s">
        <v>123</v>
      </c>
      <c r="B50" s="139" t="s">
        <v>124</v>
      </c>
      <c r="C50" s="140"/>
      <c r="D50" s="140"/>
      <c r="E50" s="140"/>
      <c r="F50" s="140"/>
      <c r="G50" s="141"/>
      <c r="H50" s="29"/>
      <c r="I50" s="30">
        <f>SUM(I51:I57)</f>
        <v>44178.369400000011</v>
      </c>
      <c r="J50" s="31">
        <f>SUM(J51:J57)</f>
        <v>56261.153430900013</v>
      </c>
      <c r="K50" s="14">
        <f>'[1]BM 01'!M50</f>
        <v>0</v>
      </c>
      <c r="L50" s="14">
        <f>'[1]Memória 02'!E43</f>
        <v>0</v>
      </c>
      <c r="M50" s="31"/>
      <c r="N50" s="31">
        <f t="shared" ref="N50:Q50" si="14">SUM(N51:N57)</f>
        <v>0</v>
      </c>
      <c r="O50" s="31">
        <f t="shared" si="14"/>
        <v>21796.260000000002</v>
      </c>
      <c r="P50" s="31">
        <f t="shared" si="14"/>
        <v>21796.260000000002</v>
      </c>
      <c r="Q50" s="31">
        <f t="shared" si="14"/>
        <v>34464.893430900011</v>
      </c>
    </row>
    <row r="51" spans="1:17" ht="57.2" customHeight="1">
      <c r="A51" s="34" t="s">
        <v>125</v>
      </c>
      <c r="B51" s="25" t="s">
        <v>126</v>
      </c>
      <c r="C51" s="34" t="s">
        <v>31</v>
      </c>
      <c r="D51" s="35">
        <v>888.69</v>
      </c>
      <c r="E51" s="35">
        <v>45.2</v>
      </c>
      <c r="F51" s="35">
        <f t="shared" si="3"/>
        <v>57.562200000000004</v>
      </c>
      <c r="G51" s="36">
        <v>87503</v>
      </c>
      <c r="H51" s="41" t="s">
        <v>85</v>
      </c>
      <c r="I51" s="38">
        <f>E51*D51</f>
        <v>40168.788000000008</v>
      </c>
      <c r="J51" s="39">
        <f>F51*D51</f>
        <v>51154.951518000009</v>
      </c>
      <c r="K51" s="14">
        <f>'[1]BM 01'!M51</f>
        <v>0</v>
      </c>
      <c r="L51" s="14">
        <f>'[1]Memória 02'!E44</f>
        <v>356.31</v>
      </c>
      <c r="M51" s="14">
        <f t="shared" si="2"/>
        <v>356.31</v>
      </c>
      <c r="N51" s="14">
        <f t="shared" si="4"/>
        <v>0</v>
      </c>
      <c r="O51" s="14">
        <f t="shared" si="5"/>
        <v>20509.990000000002</v>
      </c>
      <c r="P51" s="23">
        <f t="shared" si="6"/>
        <v>20509.990000000002</v>
      </c>
      <c r="Q51" s="14">
        <f t="shared" si="7"/>
        <v>30644.961518000007</v>
      </c>
    </row>
    <row r="52" spans="1:17" ht="25.5" customHeight="1">
      <c r="A52" s="17" t="s">
        <v>127</v>
      </c>
      <c r="B52" s="18" t="s">
        <v>128</v>
      </c>
      <c r="C52" s="17" t="s">
        <v>129</v>
      </c>
      <c r="D52" s="19">
        <v>21.9</v>
      </c>
      <c r="E52" s="19">
        <v>21.73</v>
      </c>
      <c r="F52" s="19">
        <f t="shared" si="3"/>
        <v>27.673155000000001</v>
      </c>
      <c r="G52" s="33">
        <v>93184</v>
      </c>
      <c r="H52" s="25" t="s">
        <v>60</v>
      </c>
      <c r="I52" s="38">
        <f t="shared" ref="I52:I57" si="15">E52*D52</f>
        <v>475.887</v>
      </c>
      <c r="J52" s="39">
        <f t="shared" ref="J52:J57" si="16">F52*D52</f>
        <v>606.04209449999996</v>
      </c>
      <c r="K52" s="14">
        <f>'[1]BM 01'!M52</f>
        <v>0</v>
      </c>
      <c r="L52" s="14">
        <f>'[1]Memória 02'!E45</f>
        <v>8.07</v>
      </c>
      <c r="M52" s="14">
        <f t="shared" si="2"/>
        <v>8.07</v>
      </c>
      <c r="N52" s="14">
        <f t="shared" si="4"/>
        <v>0</v>
      </c>
      <c r="O52" s="14">
        <f t="shared" si="5"/>
        <v>223.32</v>
      </c>
      <c r="P52" s="23">
        <f t="shared" si="6"/>
        <v>223.32</v>
      </c>
      <c r="Q52" s="14">
        <f t="shared" si="7"/>
        <v>382.72209449999997</v>
      </c>
    </row>
    <row r="53" spans="1:17" ht="25.5" customHeight="1">
      <c r="A53" s="17" t="s">
        <v>130</v>
      </c>
      <c r="B53" s="18" t="s">
        <v>131</v>
      </c>
      <c r="C53" s="17" t="s">
        <v>129</v>
      </c>
      <c r="D53" s="19">
        <v>5.84</v>
      </c>
      <c r="E53" s="19">
        <v>38.11</v>
      </c>
      <c r="F53" s="19">
        <f t="shared" si="3"/>
        <v>48.533085</v>
      </c>
      <c r="G53" s="33">
        <v>93185</v>
      </c>
      <c r="H53" s="25" t="s">
        <v>60</v>
      </c>
      <c r="I53" s="38">
        <f t="shared" si="15"/>
        <v>222.5624</v>
      </c>
      <c r="J53" s="39">
        <f t="shared" si="16"/>
        <v>283.43321639999999</v>
      </c>
      <c r="K53" s="14">
        <f>'[1]BM 01'!M53</f>
        <v>0</v>
      </c>
      <c r="L53" s="14">
        <f>'[1]Memória 02'!E46</f>
        <v>5.84</v>
      </c>
      <c r="M53" s="14">
        <f t="shared" si="2"/>
        <v>5.84</v>
      </c>
      <c r="N53" s="14">
        <f t="shared" si="4"/>
        <v>0</v>
      </c>
      <c r="O53" s="14">
        <f t="shared" si="5"/>
        <v>283.43</v>
      </c>
      <c r="P53" s="23">
        <f t="shared" si="6"/>
        <v>283.43</v>
      </c>
      <c r="Q53" s="14">
        <f t="shared" si="7"/>
        <v>3.2163999999852422E-3</v>
      </c>
    </row>
    <row r="54" spans="1:17" ht="25.5" customHeight="1">
      <c r="A54" s="17" t="s">
        <v>132</v>
      </c>
      <c r="B54" s="18" t="s">
        <v>133</v>
      </c>
      <c r="C54" s="17" t="s">
        <v>129</v>
      </c>
      <c r="D54" s="19">
        <v>12.9</v>
      </c>
      <c r="E54" s="19">
        <v>29.71</v>
      </c>
      <c r="F54" s="19">
        <f t="shared" si="3"/>
        <v>37.835684999999998</v>
      </c>
      <c r="G54" s="33">
        <v>93182</v>
      </c>
      <c r="H54" s="25" t="s">
        <v>60</v>
      </c>
      <c r="I54" s="38">
        <f t="shared" si="15"/>
        <v>383.25900000000001</v>
      </c>
      <c r="J54" s="39">
        <f t="shared" si="16"/>
        <v>488.08033649999999</v>
      </c>
      <c r="K54" s="14">
        <f>'[1]BM 01'!M54</f>
        <v>0</v>
      </c>
      <c r="L54" s="14">
        <f>'[1]Memória 02'!E47</f>
        <v>5</v>
      </c>
      <c r="M54" s="14">
        <f t="shared" si="2"/>
        <v>5</v>
      </c>
      <c r="N54" s="14">
        <f t="shared" si="4"/>
        <v>0</v>
      </c>
      <c r="O54" s="14">
        <f t="shared" si="5"/>
        <v>189.18</v>
      </c>
      <c r="P54" s="23">
        <f t="shared" si="6"/>
        <v>189.18</v>
      </c>
      <c r="Q54" s="14">
        <f t="shared" si="7"/>
        <v>298.90033649999998</v>
      </c>
    </row>
    <row r="55" spans="1:17" ht="25.5" customHeight="1">
      <c r="A55" s="17" t="s">
        <v>134</v>
      </c>
      <c r="B55" s="25" t="s">
        <v>135</v>
      </c>
      <c r="C55" s="17" t="s">
        <v>129</v>
      </c>
      <c r="D55" s="19">
        <v>34.6</v>
      </c>
      <c r="E55" s="19">
        <v>38.630000000000003</v>
      </c>
      <c r="F55" s="19">
        <f t="shared" si="3"/>
        <v>49.195305000000005</v>
      </c>
      <c r="G55" s="33">
        <v>93183</v>
      </c>
      <c r="H55" s="25" t="s">
        <v>60</v>
      </c>
      <c r="I55" s="38">
        <f t="shared" si="15"/>
        <v>1336.5980000000002</v>
      </c>
      <c r="J55" s="39">
        <f t="shared" si="16"/>
        <v>1702.1575530000002</v>
      </c>
      <c r="K55" s="14">
        <f>'[1]BM 01'!M55</f>
        <v>0</v>
      </c>
      <c r="L55" s="14">
        <f>'[1]Memória 02'!E48</f>
        <v>12</v>
      </c>
      <c r="M55" s="14">
        <f t="shared" si="2"/>
        <v>12</v>
      </c>
      <c r="N55" s="14">
        <f t="shared" si="4"/>
        <v>0</v>
      </c>
      <c r="O55" s="14">
        <f t="shared" si="5"/>
        <v>590.34</v>
      </c>
      <c r="P55" s="23">
        <f t="shared" si="6"/>
        <v>590.34</v>
      </c>
      <c r="Q55" s="14">
        <f t="shared" si="7"/>
        <v>1111.8175530000003</v>
      </c>
    </row>
    <row r="56" spans="1:17" ht="25.5" customHeight="1">
      <c r="A56" s="17" t="s">
        <v>136</v>
      </c>
      <c r="B56" s="25" t="s">
        <v>137</v>
      </c>
      <c r="C56" s="17" t="s">
        <v>129</v>
      </c>
      <c r="D56" s="19">
        <v>12.9</v>
      </c>
      <c r="E56" s="19">
        <v>29.13</v>
      </c>
      <c r="F56" s="19">
        <f t="shared" si="3"/>
        <v>37.097054999999997</v>
      </c>
      <c r="G56" s="33">
        <v>93194</v>
      </c>
      <c r="H56" s="25" t="s">
        <v>60</v>
      </c>
      <c r="I56" s="38">
        <f t="shared" si="15"/>
        <v>375.77699999999999</v>
      </c>
      <c r="J56" s="39">
        <f t="shared" si="16"/>
        <v>478.5520095</v>
      </c>
      <c r="K56" s="14">
        <f>'[1]BM 01'!M56</f>
        <v>0</v>
      </c>
      <c r="L56" s="14">
        <f>'[1]Memória 02'!E49</f>
        <v>0</v>
      </c>
      <c r="M56" s="14">
        <f t="shared" si="2"/>
        <v>0</v>
      </c>
      <c r="N56" s="14">
        <f t="shared" si="4"/>
        <v>0</v>
      </c>
      <c r="O56" s="14">
        <f t="shared" si="5"/>
        <v>0</v>
      </c>
      <c r="P56" s="23">
        <f t="shared" si="6"/>
        <v>0</v>
      </c>
      <c r="Q56" s="14">
        <f t="shared" si="7"/>
        <v>478.5520095</v>
      </c>
    </row>
    <row r="57" spans="1:17" ht="25.5" customHeight="1">
      <c r="A57" s="17" t="s">
        <v>138</v>
      </c>
      <c r="B57" s="25" t="s">
        <v>139</v>
      </c>
      <c r="C57" s="17" t="s">
        <v>129</v>
      </c>
      <c r="D57" s="19">
        <v>34.6</v>
      </c>
      <c r="E57" s="19">
        <v>35.130000000000003</v>
      </c>
      <c r="F57" s="19">
        <f t="shared" si="3"/>
        <v>44.738055000000003</v>
      </c>
      <c r="G57" s="33">
        <v>93183</v>
      </c>
      <c r="H57" s="25" t="s">
        <v>60</v>
      </c>
      <c r="I57" s="38">
        <f t="shared" si="15"/>
        <v>1215.498</v>
      </c>
      <c r="J57" s="39">
        <f t="shared" si="16"/>
        <v>1547.9367030000001</v>
      </c>
      <c r="K57" s="14">
        <f>'[1]BM 01'!M57</f>
        <v>0</v>
      </c>
      <c r="L57" s="14">
        <f>'[1]Memória 02'!E50</f>
        <v>0</v>
      </c>
      <c r="M57" s="14">
        <f t="shared" si="2"/>
        <v>0</v>
      </c>
      <c r="N57" s="14">
        <f t="shared" si="4"/>
        <v>0</v>
      </c>
      <c r="O57" s="14">
        <f t="shared" si="5"/>
        <v>0</v>
      </c>
      <c r="P57" s="23">
        <f t="shared" si="6"/>
        <v>0</v>
      </c>
      <c r="Q57" s="14">
        <f t="shared" si="7"/>
        <v>1547.9367030000001</v>
      </c>
    </row>
    <row r="58" spans="1:17" ht="14.25" customHeight="1">
      <c r="A58" s="28" t="s">
        <v>140</v>
      </c>
      <c r="B58" s="139" t="s">
        <v>141</v>
      </c>
      <c r="C58" s="140"/>
      <c r="D58" s="140"/>
      <c r="E58" s="140"/>
      <c r="F58" s="140"/>
      <c r="G58" s="141"/>
      <c r="H58" s="29"/>
      <c r="I58" s="30">
        <f>SUM(I59:I69)</f>
        <v>97919.82</v>
      </c>
      <c r="J58" s="31">
        <f>SUM(J59:J69)</f>
        <v>124700.89077</v>
      </c>
      <c r="K58" s="14">
        <f>'[1]BM 01'!M58</f>
        <v>0</v>
      </c>
      <c r="L58" s="14">
        <f>'[1]Memória 02'!E51</f>
        <v>0</v>
      </c>
      <c r="M58" s="31"/>
      <c r="N58" s="31">
        <f t="shared" ref="N58:Q58" si="17">SUM(N59:N69)</f>
        <v>0</v>
      </c>
      <c r="O58" s="31">
        <f t="shared" si="17"/>
        <v>0</v>
      </c>
      <c r="P58" s="31">
        <f t="shared" si="17"/>
        <v>0</v>
      </c>
      <c r="Q58" s="31">
        <f t="shared" si="17"/>
        <v>124700.89077</v>
      </c>
    </row>
    <row r="59" spans="1:17" ht="46.7" customHeight="1">
      <c r="A59" s="17" t="s">
        <v>142</v>
      </c>
      <c r="B59" s="25" t="s">
        <v>143</v>
      </c>
      <c r="C59" s="17" t="s">
        <v>31</v>
      </c>
      <c r="D59" s="27">
        <v>2121.38</v>
      </c>
      <c r="E59" s="19">
        <v>3.66</v>
      </c>
      <c r="F59" s="19">
        <f t="shared" si="3"/>
        <v>4.6610100000000001</v>
      </c>
      <c r="G59" s="42">
        <v>87894</v>
      </c>
      <c r="H59" s="18" t="s">
        <v>85</v>
      </c>
      <c r="I59" s="21">
        <f>E59*D59</f>
        <v>7764.2508000000007</v>
      </c>
      <c r="J59" s="22">
        <f>D59*F59</f>
        <v>9887.7733938000001</v>
      </c>
      <c r="K59" s="14">
        <f>'[1]BM 01'!M59</f>
        <v>0</v>
      </c>
      <c r="L59" s="14">
        <f>'[1]Memória 02'!E52</f>
        <v>0</v>
      </c>
      <c r="M59" s="14">
        <f t="shared" si="2"/>
        <v>0</v>
      </c>
      <c r="N59" s="14">
        <f t="shared" si="4"/>
        <v>0</v>
      </c>
      <c r="O59" s="14">
        <f t="shared" si="5"/>
        <v>0</v>
      </c>
      <c r="P59" s="23">
        <f t="shared" si="6"/>
        <v>0</v>
      </c>
      <c r="Q59" s="14">
        <f t="shared" si="7"/>
        <v>9887.7733938000001</v>
      </c>
    </row>
    <row r="60" spans="1:17" ht="25.5" customHeight="1">
      <c r="A60" s="17" t="s">
        <v>144</v>
      </c>
      <c r="B60" s="25" t="s">
        <v>145</v>
      </c>
      <c r="C60" s="17" t="s">
        <v>31</v>
      </c>
      <c r="D60" s="27">
        <v>2121.38</v>
      </c>
      <c r="E60" s="19">
        <v>19.059999999999999</v>
      </c>
      <c r="F60" s="19">
        <f t="shared" si="3"/>
        <v>24.272909999999996</v>
      </c>
      <c r="G60" s="42">
        <v>87529</v>
      </c>
      <c r="H60" s="25" t="s">
        <v>60</v>
      </c>
      <c r="I60" s="21">
        <f t="shared" ref="I60:I69" si="18">E60*D60</f>
        <v>40433.502800000002</v>
      </c>
      <c r="J60" s="22">
        <f t="shared" ref="J60:J69" si="19">D60*F60</f>
        <v>51492.065815799993</v>
      </c>
      <c r="K60" s="14">
        <f>'[1]BM 01'!M60</f>
        <v>0</v>
      </c>
      <c r="L60" s="14">
        <f>'[1]Memória 02'!E53</f>
        <v>0</v>
      </c>
      <c r="M60" s="14">
        <f t="shared" si="2"/>
        <v>0</v>
      </c>
      <c r="N60" s="14">
        <f t="shared" si="4"/>
        <v>0</v>
      </c>
      <c r="O60" s="14">
        <f t="shared" si="5"/>
        <v>0</v>
      </c>
      <c r="P60" s="23">
        <f t="shared" si="6"/>
        <v>0</v>
      </c>
      <c r="Q60" s="14">
        <f t="shared" si="7"/>
        <v>51492.065815799993</v>
      </c>
    </row>
    <row r="61" spans="1:17" ht="57.2" customHeight="1">
      <c r="A61" s="34" t="s">
        <v>146</v>
      </c>
      <c r="B61" s="25" t="s">
        <v>147</v>
      </c>
      <c r="C61" s="34" t="s">
        <v>31</v>
      </c>
      <c r="D61" s="35">
        <v>245.51</v>
      </c>
      <c r="E61" s="35">
        <v>43.54</v>
      </c>
      <c r="F61" s="19">
        <f t="shared" si="3"/>
        <v>55.448189999999997</v>
      </c>
      <c r="G61" s="43">
        <v>87273</v>
      </c>
      <c r="H61" s="18" t="s">
        <v>85</v>
      </c>
      <c r="I61" s="21">
        <f t="shared" si="18"/>
        <v>10689.5054</v>
      </c>
      <c r="J61" s="22">
        <f t="shared" si="19"/>
        <v>13613.0851269</v>
      </c>
      <c r="K61" s="14">
        <f>'[1]BM 01'!M61</f>
        <v>0</v>
      </c>
      <c r="L61" s="14">
        <f>'[1]Memória 02'!E54</f>
        <v>0</v>
      </c>
      <c r="M61" s="14">
        <f t="shared" si="2"/>
        <v>0</v>
      </c>
      <c r="N61" s="14">
        <f t="shared" si="4"/>
        <v>0</v>
      </c>
      <c r="O61" s="14">
        <f t="shared" si="5"/>
        <v>0</v>
      </c>
      <c r="P61" s="23">
        <f t="shared" si="6"/>
        <v>0</v>
      </c>
      <c r="Q61" s="14">
        <f t="shared" si="7"/>
        <v>13613.0851269</v>
      </c>
    </row>
    <row r="62" spans="1:17" ht="25.5" customHeight="1">
      <c r="A62" s="17" t="s">
        <v>148</v>
      </c>
      <c r="B62" s="25" t="s">
        <v>149</v>
      </c>
      <c r="C62" s="17" t="s">
        <v>31</v>
      </c>
      <c r="D62" s="27">
        <v>1740.15</v>
      </c>
      <c r="E62" s="19">
        <v>1.59</v>
      </c>
      <c r="F62" s="19">
        <f t="shared" si="3"/>
        <v>2.0248650000000001</v>
      </c>
      <c r="G62" s="42">
        <v>88485</v>
      </c>
      <c r="H62" s="25" t="s">
        <v>60</v>
      </c>
      <c r="I62" s="21">
        <f t="shared" si="18"/>
        <v>2766.8385000000003</v>
      </c>
      <c r="J62" s="22">
        <f t="shared" si="19"/>
        <v>3523.5688297500005</v>
      </c>
      <c r="K62" s="14">
        <f>'[1]BM 01'!M62</f>
        <v>0</v>
      </c>
      <c r="L62" s="14">
        <f>'[1]Memória 02'!E55</f>
        <v>0</v>
      </c>
      <c r="M62" s="14">
        <f t="shared" si="2"/>
        <v>0</v>
      </c>
      <c r="N62" s="14">
        <f t="shared" si="4"/>
        <v>0</v>
      </c>
      <c r="O62" s="14">
        <f t="shared" si="5"/>
        <v>0</v>
      </c>
      <c r="P62" s="23">
        <f t="shared" si="6"/>
        <v>0</v>
      </c>
      <c r="Q62" s="14">
        <f t="shared" si="7"/>
        <v>3523.5688297500005</v>
      </c>
    </row>
    <row r="63" spans="1:17" ht="34.35" customHeight="1">
      <c r="A63" s="34" t="s">
        <v>150</v>
      </c>
      <c r="B63" s="25" t="s">
        <v>151</v>
      </c>
      <c r="C63" s="34" t="s">
        <v>31</v>
      </c>
      <c r="D63" s="35">
        <v>804</v>
      </c>
      <c r="E63" s="35">
        <v>11.5</v>
      </c>
      <c r="F63" s="19">
        <f t="shared" si="3"/>
        <v>14.645250000000001</v>
      </c>
      <c r="G63" s="36">
        <v>8624</v>
      </c>
      <c r="H63" s="18" t="s">
        <v>90</v>
      </c>
      <c r="I63" s="21">
        <f t="shared" si="18"/>
        <v>9246</v>
      </c>
      <c r="J63" s="22">
        <f t="shared" si="19"/>
        <v>11774.781000000001</v>
      </c>
      <c r="K63" s="14">
        <f>'[1]BM 01'!M63</f>
        <v>0</v>
      </c>
      <c r="L63" s="14">
        <f>'[1]Memória 02'!E56</f>
        <v>0</v>
      </c>
      <c r="M63" s="14">
        <f t="shared" si="2"/>
        <v>0</v>
      </c>
      <c r="N63" s="14">
        <f t="shared" si="4"/>
        <v>0</v>
      </c>
      <c r="O63" s="14">
        <f t="shared" si="5"/>
        <v>0</v>
      </c>
      <c r="P63" s="23">
        <f t="shared" si="6"/>
        <v>0</v>
      </c>
      <c r="Q63" s="14">
        <f t="shared" si="7"/>
        <v>11774.781000000001</v>
      </c>
    </row>
    <row r="64" spans="1:17" ht="25.5" customHeight="1">
      <c r="A64" s="17" t="s">
        <v>152</v>
      </c>
      <c r="B64" s="25" t="s">
        <v>153</v>
      </c>
      <c r="C64" s="17" t="s">
        <v>31</v>
      </c>
      <c r="D64" s="19">
        <v>936.15</v>
      </c>
      <c r="E64" s="19">
        <v>8.2799999999999994</v>
      </c>
      <c r="F64" s="19">
        <f t="shared" si="3"/>
        <v>10.54458</v>
      </c>
      <c r="G64" s="42">
        <v>88497</v>
      </c>
      <c r="H64" s="25" t="s">
        <v>60</v>
      </c>
      <c r="I64" s="21">
        <f t="shared" si="18"/>
        <v>7751.3219999999992</v>
      </c>
      <c r="J64" s="22">
        <f t="shared" si="19"/>
        <v>9871.308567</v>
      </c>
      <c r="K64" s="14">
        <f>'[1]BM 01'!M64</f>
        <v>0</v>
      </c>
      <c r="L64" s="14">
        <f>'[1]Memória 02'!E57</f>
        <v>0</v>
      </c>
      <c r="M64" s="14">
        <f t="shared" si="2"/>
        <v>0</v>
      </c>
      <c r="N64" s="14">
        <f t="shared" si="4"/>
        <v>0</v>
      </c>
      <c r="O64" s="14">
        <f t="shared" si="5"/>
        <v>0</v>
      </c>
      <c r="P64" s="23">
        <f t="shared" si="6"/>
        <v>0</v>
      </c>
      <c r="Q64" s="14">
        <f t="shared" si="7"/>
        <v>9871.308567</v>
      </c>
    </row>
    <row r="65" spans="1:17" ht="25.5" customHeight="1">
      <c r="A65" s="17" t="s">
        <v>154</v>
      </c>
      <c r="B65" s="18" t="s">
        <v>155</v>
      </c>
      <c r="C65" s="17" t="s">
        <v>31</v>
      </c>
      <c r="D65" s="19">
        <v>61.32</v>
      </c>
      <c r="E65" s="19">
        <v>10.85</v>
      </c>
      <c r="F65" s="19">
        <f t="shared" si="3"/>
        <v>13.817475</v>
      </c>
      <c r="G65" s="42">
        <v>102213</v>
      </c>
      <c r="H65" s="25" t="s">
        <v>60</v>
      </c>
      <c r="I65" s="21">
        <f t="shared" si="18"/>
        <v>665.322</v>
      </c>
      <c r="J65" s="22">
        <f t="shared" si="19"/>
        <v>847.28756699999997</v>
      </c>
      <c r="K65" s="14">
        <f>'[1]BM 01'!M65</f>
        <v>0</v>
      </c>
      <c r="L65" s="14">
        <f>'[1]Memória 02'!E58</f>
        <v>0</v>
      </c>
      <c r="M65" s="14">
        <f t="shared" si="2"/>
        <v>0</v>
      </c>
      <c r="N65" s="14">
        <f t="shared" si="4"/>
        <v>0</v>
      </c>
      <c r="O65" s="14">
        <f t="shared" si="5"/>
        <v>0</v>
      </c>
      <c r="P65" s="23">
        <f t="shared" si="6"/>
        <v>0</v>
      </c>
      <c r="Q65" s="14">
        <f t="shared" si="7"/>
        <v>847.28756699999997</v>
      </c>
    </row>
    <row r="66" spans="1:17" ht="34.35" customHeight="1">
      <c r="A66" s="34" t="s">
        <v>156</v>
      </c>
      <c r="B66" s="25" t="s">
        <v>157</v>
      </c>
      <c r="C66" s="34" t="s">
        <v>31</v>
      </c>
      <c r="D66" s="35">
        <v>17</v>
      </c>
      <c r="E66" s="35">
        <v>5.44</v>
      </c>
      <c r="F66" s="19">
        <f t="shared" si="3"/>
        <v>6.9278400000000007</v>
      </c>
      <c r="G66" s="43">
        <v>100723</v>
      </c>
      <c r="H66" s="18" t="s">
        <v>85</v>
      </c>
      <c r="I66" s="21">
        <f t="shared" si="18"/>
        <v>92.48</v>
      </c>
      <c r="J66" s="22">
        <f t="shared" si="19"/>
        <v>117.77328000000001</v>
      </c>
      <c r="K66" s="14">
        <f>'[1]BM 01'!M66</f>
        <v>0</v>
      </c>
      <c r="L66" s="14">
        <f>'[1]Memória 02'!E59</f>
        <v>0</v>
      </c>
      <c r="M66" s="14">
        <f t="shared" si="2"/>
        <v>0</v>
      </c>
      <c r="N66" s="14">
        <f t="shared" si="4"/>
        <v>0</v>
      </c>
      <c r="O66" s="14">
        <f t="shared" si="5"/>
        <v>0</v>
      </c>
      <c r="P66" s="23">
        <f t="shared" si="6"/>
        <v>0</v>
      </c>
      <c r="Q66" s="14">
        <f t="shared" si="7"/>
        <v>117.77328000000001</v>
      </c>
    </row>
    <row r="67" spans="1:17" ht="25.5" customHeight="1">
      <c r="A67" s="17" t="s">
        <v>158</v>
      </c>
      <c r="B67" s="25" t="s">
        <v>159</v>
      </c>
      <c r="C67" s="17" t="s">
        <v>31</v>
      </c>
      <c r="D67" s="19">
        <v>454</v>
      </c>
      <c r="E67" s="19">
        <v>9.75</v>
      </c>
      <c r="F67" s="19">
        <f t="shared" si="3"/>
        <v>12.416625</v>
      </c>
      <c r="G67" s="42">
        <v>88488</v>
      </c>
      <c r="H67" s="25" t="s">
        <v>60</v>
      </c>
      <c r="I67" s="21">
        <f t="shared" si="18"/>
        <v>4426.5</v>
      </c>
      <c r="J67" s="22">
        <f t="shared" si="19"/>
        <v>5637.1477500000001</v>
      </c>
      <c r="K67" s="14">
        <f>'[1]BM 01'!M67</f>
        <v>0</v>
      </c>
      <c r="L67" s="14">
        <f>'[1]Memória 02'!E60</f>
        <v>0</v>
      </c>
      <c r="M67" s="14">
        <f t="shared" si="2"/>
        <v>0</v>
      </c>
      <c r="N67" s="14">
        <f t="shared" si="4"/>
        <v>0</v>
      </c>
      <c r="O67" s="14">
        <f t="shared" si="5"/>
        <v>0</v>
      </c>
      <c r="P67" s="23">
        <f t="shared" si="6"/>
        <v>0</v>
      </c>
      <c r="Q67" s="14">
        <f t="shared" si="7"/>
        <v>5637.1477500000001</v>
      </c>
    </row>
    <row r="68" spans="1:17" ht="25.5" customHeight="1">
      <c r="A68" s="17" t="s">
        <v>160</v>
      </c>
      <c r="B68" s="25" t="s">
        <v>161</v>
      </c>
      <c r="C68" s="17" t="s">
        <v>31</v>
      </c>
      <c r="D68" s="19">
        <v>804</v>
      </c>
      <c r="E68" s="19">
        <v>8.68</v>
      </c>
      <c r="F68" s="19">
        <f t="shared" si="3"/>
        <v>11.053979999999999</v>
      </c>
      <c r="G68" s="42">
        <v>88489</v>
      </c>
      <c r="H68" s="25" t="s">
        <v>60</v>
      </c>
      <c r="I68" s="21">
        <f t="shared" si="18"/>
        <v>6978.7199999999993</v>
      </c>
      <c r="J68" s="22">
        <f t="shared" si="19"/>
        <v>8887.3999199999998</v>
      </c>
      <c r="K68" s="14">
        <f>'[1]BM 01'!M68</f>
        <v>0</v>
      </c>
      <c r="L68" s="14">
        <f>'[1]Memória 02'!E61</f>
        <v>0</v>
      </c>
      <c r="M68" s="14">
        <f t="shared" si="2"/>
        <v>0</v>
      </c>
      <c r="N68" s="14">
        <f t="shared" si="4"/>
        <v>0</v>
      </c>
      <c r="O68" s="14">
        <f t="shared" si="5"/>
        <v>0</v>
      </c>
      <c r="P68" s="23">
        <f t="shared" si="6"/>
        <v>0</v>
      </c>
      <c r="Q68" s="14">
        <f t="shared" si="7"/>
        <v>8887.3999199999998</v>
      </c>
    </row>
    <row r="69" spans="1:17" ht="25.5" customHeight="1">
      <c r="A69" s="17" t="s">
        <v>162</v>
      </c>
      <c r="B69" s="25" t="s">
        <v>163</v>
      </c>
      <c r="C69" s="17" t="s">
        <v>31</v>
      </c>
      <c r="D69" s="19">
        <v>936.15</v>
      </c>
      <c r="E69" s="19">
        <v>7.59</v>
      </c>
      <c r="F69" s="19">
        <f t="shared" si="3"/>
        <v>9.6658650000000002</v>
      </c>
      <c r="G69" s="42">
        <v>88487</v>
      </c>
      <c r="H69" s="25" t="s">
        <v>60</v>
      </c>
      <c r="I69" s="21">
        <f t="shared" si="18"/>
        <v>7105.3784999999998</v>
      </c>
      <c r="J69" s="22">
        <f t="shared" si="19"/>
        <v>9048.69951975</v>
      </c>
      <c r="K69" s="14">
        <f>'[1]BM 01'!M69</f>
        <v>0</v>
      </c>
      <c r="L69" s="14">
        <f>'[1]Memória 02'!E62</f>
        <v>0</v>
      </c>
      <c r="M69" s="14">
        <f t="shared" si="2"/>
        <v>0</v>
      </c>
      <c r="N69" s="14">
        <f t="shared" si="4"/>
        <v>0</v>
      </c>
      <c r="O69" s="14">
        <f t="shared" si="5"/>
        <v>0</v>
      </c>
      <c r="P69" s="23">
        <f t="shared" si="6"/>
        <v>0</v>
      </c>
      <c r="Q69" s="14">
        <f t="shared" si="7"/>
        <v>9048.69951975</v>
      </c>
    </row>
    <row r="70" spans="1:17" ht="12.75" customHeight="1">
      <c r="A70" s="28" t="s">
        <v>164</v>
      </c>
      <c r="B70" s="139" t="s">
        <v>165</v>
      </c>
      <c r="C70" s="140"/>
      <c r="D70" s="140"/>
      <c r="E70" s="140"/>
      <c r="F70" s="140"/>
      <c r="G70" s="141"/>
      <c r="H70" s="37"/>
      <c r="I70" s="30">
        <f>SUM(I71:I74)</f>
        <v>15458.0825</v>
      </c>
      <c r="J70" s="31">
        <f>SUM(J71:J74)</f>
        <v>19685.86806375</v>
      </c>
      <c r="K70" s="14">
        <f>'[1]BM 01'!M70</f>
        <v>0</v>
      </c>
      <c r="L70" s="14">
        <f>'[1]Memória 02'!E63</f>
        <v>0</v>
      </c>
      <c r="M70" s="31"/>
      <c r="N70" s="31">
        <f t="shared" ref="N70:Q70" si="20">SUM(N71:N74)</f>
        <v>0</v>
      </c>
      <c r="O70" s="31">
        <f t="shared" si="20"/>
        <v>0</v>
      </c>
      <c r="P70" s="31">
        <f t="shared" si="20"/>
        <v>0</v>
      </c>
      <c r="Q70" s="31">
        <f t="shared" si="20"/>
        <v>19685.86806375</v>
      </c>
    </row>
    <row r="71" spans="1:17" ht="34.35" customHeight="1">
      <c r="A71" s="34" t="s">
        <v>166</v>
      </c>
      <c r="B71" s="25" t="s">
        <v>167</v>
      </c>
      <c r="C71" s="34" t="s">
        <v>31</v>
      </c>
      <c r="D71" s="35">
        <v>244.09</v>
      </c>
      <c r="E71" s="35">
        <v>9.98</v>
      </c>
      <c r="F71" s="19">
        <f t="shared" si="3"/>
        <v>12.709530000000001</v>
      </c>
      <c r="G71" s="43">
        <v>92544</v>
      </c>
      <c r="H71" s="18" t="s">
        <v>85</v>
      </c>
      <c r="I71" s="38">
        <f>E71*D71</f>
        <v>2436.0182</v>
      </c>
      <c r="J71" s="39">
        <f>D71*F71</f>
        <v>3102.2691777000005</v>
      </c>
      <c r="K71" s="14">
        <f>'[1]BM 01'!M71</f>
        <v>0</v>
      </c>
      <c r="L71" s="14">
        <f>'[1]Memória 02'!E64</f>
        <v>0</v>
      </c>
      <c r="M71" s="14">
        <f t="shared" si="2"/>
        <v>0</v>
      </c>
      <c r="N71" s="14">
        <f t="shared" si="4"/>
        <v>0</v>
      </c>
      <c r="O71" s="14">
        <f t="shared" si="5"/>
        <v>0</v>
      </c>
      <c r="P71" s="23">
        <f t="shared" si="6"/>
        <v>0</v>
      </c>
      <c r="Q71" s="14">
        <f t="shared" si="7"/>
        <v>3102.2691777000005</v>
      </c>
    </row>
    <row r="72" spans="1:17" ht="45.75" customHeight="1">
      <c r="A72" s="17" t="s">
        <v>168</v>
      </c>
      <c r="B72" s="25" t="s">
        <v>169</v>
      </c>
      <c r="C72" s="17" t="s">
        <v>31</v>
      </c>
      <c r="D72" s="19">
        <v>244.09</v>
      </c>
      <c r="E72" s="19">
        <v>37.020000000000003</v>
      </c>
      <c r="F72" s="19">
        <f t="shared" si="3"/>
        <v>47.144970000000001</v>
      </c>
      <c r="G72" s="42">
        <v>94207</v>
      </c>
      <c r="H72" s="18" t="s">
        <v>85</v>
      </c>
      <c r="I72" s="38">
        <f t="shared" ref="I72:I74" si="21">E72*D72</f>
        <v>9036.2118000000009</v>
      </c>
      <c r="J72" s="39">
        <f t="shared" ref="J72:J74" si="22">D72*F72</f>
        <v>11507.615727300001</v>
      </c>
      <c r="K72" s="14">
        <f>'[1]BM 01'!M72</f>
        <v>0</v>
      </c>
      <c r="L72" s="14">
        <f>'[1]Memória 02'!E65</f>
        <v>0</v>
      </c>
      <c r="M72" s="14">
        <f t="shared" si="2"/>
        <v>0</v>
      </c>
      <c r="N72" s="14">
        <f t="shared" si="4"/>
        <v>0</v>
      </c>
      <c r="O72" s="14">
        <f t="shared" si="5"/>
        <v>0</v>
      </c>
      <c r="P72" s="23">
        <f t="shared" si="6"/>
        <v>0</v>
      </c>
      <c r="Q72" s="14">
        <f t="shared" si="7"/>
        <v>11507.615727300001</v>
      </c>
    </row>
    <row r="73" spans="1:17" ht="34.35" customHeight="1">
      <c r="A73" s="34" t="s">
        <v>170</v>
      </c>
      <c r="B73" s="25" t="s">
        <v>171</v>
      </c>
      <c r="C73" s="34" t="s">
        <v>129</v>
      </c>
      <c r="D73" s="35">
        <v>73.319999999999993</v>
      </c>
      <c r="E73" s="35">
        <v>24.96</v>
      </c>
      <c r="F73" s="19">
        <f t="shared" si="3"/>
        <v>31.786560000000001</v>
      </c>
      <c r="G73" s="43">
        <v>100435</v>
      </c>
      <c r="H73" s="18" t="s">
        <v>85</v>
      </c>
      <c r="I73" s="38">
        <f t="shared" si="21"/>
        <v>1830.0672</v>
      </c>
      <c r="J73" s="39">
        <f t="shared" si="22"/>
        <v>2330.5905791999999</v>
      </c>
      <c r="K73" s="14">
        <f>'[1]BM 01'!M73</f>
        <v>0</v>
      </c>
      <c r="L73" s="14">
        <f>'[1]Memória 02'!E66</f>
        <v>0</v>
      </c>
      <c r="M73" s="14">
        <f t="shared" si="2"/>
        <v>0</v>
      </c>
      <c r="N73" s="14">
        <f t="shared" si="4"/>
        <v>0</v>
      </c>
      <c r="O73" s="14">
        <f t="shared" si="5"/>
        <v>0</v>
      </c>
      <c r="P73" s="23">
        <f t="shared" si="6"/>
        <v>0</v>
      </c>
      <c r="Q73" s="14">
        <f t="shared" si="7"/>
        <v>2330.5905791999999</v>
      </c>
    </row>
    <row r="74" spans="1:17" ht="36" customHeight="1">
      <c r="A74" s="34" t="s">
        <v>172</v>
      </c>
      <c r="B74" s="25" t="s">
        <v>173</v>
      </c>
      <c r="C74" s="34" t="s">
        <v>129</v>
      </c>
      <c r="D74" s="35">
        <v>18.09</v>
      </c>
      <c r="E74" s="35">
        <v>119.17</v>
      </c>
      <c r="F74" s="19">
        <f t="shared" si="3"/>
        <v>151.76299499999999</v>
      </c>
      <c r="G74" s="43">
        <v>94229</v>
      </c>
      <c r="H74" s="18" t="s">
        <v>85</v>
      </c>
      <c r="I74" s="38">
        <f t="shared" si="21"/>
        <v>2155.7853</v>
      </c>
      <c r="J74" s="39">
        <f t="shared" si="22"/>
        <v>2745.3925795499999</v>
      </c>
      <c r="K74" s="14">
        <f>'[1]BM 01'!M74</f>
        <v>0</v>
      </c>
      <c r="L74" s="14">
        <f>'[1]Memória 02'!E67</f>
        <v>0</v>
      </c>
      <c r="M74" s="14">
        <f t="shared" si="2"/>
        <v>0</v>
      </c>
      <c r="N74" s="14">
        <f t="shared" si="4"/>
        <v>0</v>
      </c>
      <c r="O74" s="14">
        <f t="shared" si="5"/>
        <v>0</v>
      </c>
      <c r="P74" s="23">
        <f t="shared" si="6"/>
        <v>0</v>
      </c>
      <c r="Q74" s="14">
        <f t="shared" si="7"/>
        <v>2745.3925795499999</v>
      </c>
    </row>
    <row r="75" spans="1:17" ht="12.75" customHeight="1">
      <c r="A75" s="28" t="s">
        <v>174</v>
      </c>
      <c r="B75" s="139" t="s">
        <v>175</v>
      </c>
      <c r="C75" s="140"/>
      <c r="D75" s="140"/>
      <c r="E75" s="140"/>
      <c r="F75" s="140"/>
      <c r="G75" s="141"/>
      <c r="H75" s="37"/>
      <c r="I75" s="30">
        <f>SUM(I77:I93)</f>
        <v>57385.086700000007</v>
      </c>
      <c r="J75" s="31">
        <f>SUM(J77:J93)</f>
        <v>73079.907912449999</v>
      </c>
      <c r="K75" s="14">
        <f>'[1]BM 01'!M75</f>
        <v>0</v>
      </c>
      <c r="L75" s="14">
        <f>'[1]Memória 02'!E68</f>
        <v>0</v>
      </c>
      <c r="M75" s="31"/>
      <c r="N75" s="31">
        <f t="shared" ref="N75:Q75" si="23">SUM(N77:N93)</f>
        <v>0</v>
      </c>
      <c r="O75" s="31">
        <f t="shared" si="23"/>
        <v>0</v>
      </c>
      <c r="P75" s="31">
        <f t="shared" si="23"/>
        <v>0</v>
      </c>
      <c r="Q75" s="31">
        <f t="shared" si="23"/>
        <v>73079.907912449999</v>
      </c>
    </row>
    <row r="76" spans="1:17" ht="12.75" customHeight="1">
      <c r="A76" s="17" t="s">
        <v>176</v>
      </c>
      <c r="B76" s="44" t="s">
        <v>177</v>
      </c>
      <c r="C76" s="37"/>
      <c r="D76" s="37"/>
      <c r="E76" s="37"/>
      <c r="F76" s="19"/>
      <c r="G76" s="37"/>
      <c r="H76" s="37"/>
      <c r="I76" s="45"/>
      <c r="J76" s="46"/>
      <c r="K76" s="14">
        <f>'[1]BM 01'!M76</f>
        <v>0</v>
      </c>
      <c r="L76" s="14">
        <f>'[1]Memória 02'!E69</f>
        <v>0</v>
      </c>
      <c r="M76" s="14">
        <f t="shared" ref="M76:M139" si="24">K76+L76</f>
        <v>0</v>
      </c>
      <c r="N76" s="14">
        <f t="shared" si="4"/>
        <v>0</v>
      </c>
      <c r="O76" s="14">
        <f t="shared" si="5"/>
        <v>0</v>
      </c>
      <c r="P76" s="23">
        <f t="shared" si="6"/>
        <v>0</v>
      </c>
      <c r="Q76" s="14">
        <f t="shared" si="7"/>
        <v>0</v>
      </c>
    </row>
    <row r="77" spans="1:17" ht="34.35" customHeight="1">
      <c r="A77" s="34" t="s">
        <v>178</v>
      </c>
      <c r="B77" s="18" t="s">
        <v>179</v>
      </c>
      <c r="C77" s="34" t="s">
        <v>31</v>
      </c>
      <c r="D77" s="35">
        <v>177.46</v>
      </c>
      <c r="E77" s="47">
        <v>35.840000000000003</v>
      </c>
      <c r="F77" s="19">
        <f t="shared" ref="F77:F140" si="25">E77+E77*27.35/100</f>
        <v>45.642240000000001</v>
      </c>
      <c r="G77" s="43">
        <v>92396</v>
      </c>
      <c r="H77" s="18" t="s">
        <v>85</v>
      </c>
      <c r="I77" s="38">
        <f>D77*E77</f>
        <v>6360.166400000001</v>
      </c>
      <c r="J77" s="39">
        <f>D77*F77</f>
        <v>8099.6719104000003</v>
      </c>
      <c r="K77" s="14">
        <f>'[1]BM 01'!M77</f>
        <v>0</v>
      </c>
      <c r="L77" s="14">
        <f>'[1]Memória 02'!E70</f>
        <v>0</v>
      </c>
      <c r="M77" s="14">
        <f t="shared" si="24"/>
        <v>0</v>
      </c>
      <c r="N77" s="14">
        <f t="shared" ref="N77:N140" si="26">ROUND(K77*F77,2)</f>
        <v>0</v>
      </c>
      <c r="O77" s="14">
        <f t="shared" ref="O77:O140" si="27">ROUND(L77*F77,2)</f>
        <v>0</v>
      </c>
      <c r="P77" s="23">
        <f t="shared" ref="P77:P140" si="28">ROUND(M77*F77,2)</f>
        <v>0</v>
      </c>
      <c r="Q77" s="14">
        <f t="shared" ref="Q77:Q140" si="29">J77-P77</f>
        <v>8099.6719104000003</v>
      </c>
    </row>
    <row r="78" spans="1:17" ht="25.5" customHeight="1">
      <c r="A78" s="17" t="s">
        <v>180</v>
      </c>
      <c r="B78" s="18" t="s">
        <v>181</v>
      </c>
      <c r="C78" s="17" t="s">
        <v>31</v>
      </c>
      <c r="D78" s="19">
        <v>69.650000000000006</v>
      </c>
      <c r="E78" s="19">
        <v>8.26</v>
      </c>
      <c r="F78" s="19">
        <f t="shared" si="25"/>
        <v>10.51911</v>
      </c>
      <c r="G78" s="42">
        <v>98504</v>
      </c>
      <c r="H78" s="25" t="s">
        <v>60</v>
      </c>
      <c r="I78" s="38">
        <f t="shared" ref="I78:I93" si="30">D78*E78</f>
        <v>575.30900000000008</v>
      </c>
      <c r="J78" s="39">
        <f t="shared" ref="J78:J93" si="31">D78*F78</f>
        <v>732.65601149999998</v>
      </c>
      <c r="K78" s="14">
        <f>'[1]BM 01'!M78</f>
        <v>0</v>
      </c>
      <c r="L78" s="14">
        <f>'[1]Memória 02'!E71</f>
        <v>0</v>
      </c>
      <c r="M78" s="14">
        <f t="shared" si="24"/>
        <v>0</v>
      </c>
      <c r="N78" s="14">
        <f t="shared" si="26"/>
        <v>0</v>
      </c>
      <c r="O78" s="14">
        <f t="shared" si="27"/>
        <v>0</v>
      </c>
      <c r="P78" s="23">
        <f t="shared" si="28"/>
        <v>0</v>
      </c>
      <c r="Q78" s="14">
        <f t="shared" si="29"/>
        <v>732.65601149999998</v>
      </c>
    </row>
    <row r="79" spans="1:17" ht="34.35" customHeight="1">
      <c r="A79" s="34" t="s">
        <v>182</v>
      </c>
      <c r="B79" s="25" t="s">
        <v>183</v>
      </c>
      <c r="C79" s="34" t="s">
        <v>31</v>
      </c>
      <c r="D79" s="35">
        <v>24.22</v>
      </c>
      <c r="E79" s="35">
        <v>14.68</v>
      </c>
      <c r="F79" s="19">
        <f t="shared" si="25"/>
        <v>18.694980000000001</v>
      </c>
      <c r="G79" s="48">
        <v>3637</v>
      </c>
      <c r="H79" s="18" t="s">
        <v>90</v>
      </c>
      <c r="I79" s="38">
        <f t="shared" si="30"/>
        <v>355.5496</v>
      </c>
      <c r="J79" s="39">
        <f t="shared" si="31"/>
        <v>452.79241560000003</v>
      </c>
      <c r="K79" s="14">
        <f>'[1]BM 01'!M79</f>
        <v>0</v>
      </c>
      <c r="L79" s="14">
        <f>'[1]Memória 02'!E72</f>
        <v>0</v>
      </c>
      <c r="M79" s="14">
        <f t="shared" si="24"/>
        <v>0</v>
      </c>
      <c r="N79" s="14">
        <f t="shared" si="26"/>
        <v>0</v>
      </c>
      <c r="O79" s="14">
        <f t="shared" si="27"/>
        <v>0</v>
      </c>
      <c r="P79" s="23">
        <f t="shared" si="28"/>
        <v>0</v>
      </c>
      <c r="Q79" s="14">
        <f t="shared" si="29"/>
        <v>452.79241560000003</v>
      </c>
    </row>
    <row r="80" spans="1:17" ht="25.5" customHeight="1">
      <c r="A80" s="17" t="s">
        <v>184</v>
      </c>
      <c r="B80" s="25" t="s">
        <v>185</v>
      </c>
      <c r="C80" s="17" t="s">
        <v>31</v>
      </c>
      <c r="D80" s="19">
        <v>24.22</v>
      </c>
      <c r="E80" s="19">
        <v>45.82</v>
      </c>
      <c r="F80" s="19">
        <f t="shared" si="25"/>
        <v>58.351770000000002</v>
      </c>
      <c r="G80" s="42">
        <v>101747</v>
      </c>
      <c r="H80" s="25" t="s">
        <v>60</v>
      </c>
      <c r="I80" s="38">
        <f t="shared" si="30"/>
        <v>1109.7603999999999</v>
      </c>
      <c r="J80" s="39">
        <f t="shared" si="31"/>
        <v>1413.2798694000001</v>
      </c>
      <c r="K80" s="14">
        <f>'[1]BM 01'!M80</f>
        <v>0</v>
      </c>
      <c r="L80" s="14">
        <f>'[1]Memória 02'!E73</f>
        <v>0</v>
      </c>
      <c r="M80" s="14">
        <f t="shared" si="24"/>
        <v>0</v>
      </c>
      <c r="N80" s="14">
        <f t="shared" si="26"/>
        <v>0</v>
      </c>
      <c r="O80" s="14">
        <f t="shared" si="27"/>
        <v>0</v>
      </c>
      <c r="P80" s="23">
        <f t="shared" si="28"/>
        <v>0</v>
      </c>
      <c r="Q80" s="14">
        <f t="shared" si="29"/>
        <v>1413.2798694000001</v>
      </c>
    </row>
    <row r="81" spans="1:17" ht="45.75" customHeight="1">
      <c r="A81" s="17" t="s">
        <v>186</v>
      </c>
      <c r="B81" s="18" t="s">
        <v>187</v>
      </c>
      <c r="C81" s="17" t="s">
        <v>31</v>
      </c>
      <c r="D81" s="19">
        <v>24.22</v>
      </c>
      <c r="E81" s="19">
        <v>25.33</v>
      </c>
      <c r="F81" s="19">
        <f t="shared" si="25"/>
        <v>32.257754999999996</v>
      </c>
      <c r="G81" s="42">
        <v>87630</v>
      </c>
      <c r="H81" s="18" t="s">
        <v>85</v>
      </c>
      <c r="I81" s="38">
        <f t="shared" si="30"/>
        <v>613.49259999999992</v>
      </c>
      <c r="J81" s="39">
        <f t="shared" si="31"/>
        <v>781.28282609999985</v>
      </c>
      <c r="K81" s="14">
        <f>'[1]BM 01'!M81</f>
        <v>0</v>
      </c>
      <c r="L81" s="14">
        <f>'[1]Memória 02'!E74</f>
        <v>0</v>
      </c>
      <c r="M81" s="14">
        <f t="shared" si="24"/>
        <v>0</v>
      </c>
      <c r="N81" s="14">
        <f t="shared" si="26"/>
        <v>0</v>
      </c>
      <c r="O81" s="14">
        <f t="shared" si="27"/>
        <v>0</v>
      </c>
      <c r="P81" s="23">
        <f t="shared" si="28"/>
        <v>0</v>
      </c>
      <c r="Q81" s="14">
        <f t="shared" si="29"/>
        <v>781.28282609999985</v>
      </c>
    </row>
    <row r="82" spans="1:17" ht="45.75" customHeight="1">
      <c r="A82" s="17" t="s">
        <v>188</v>
      </c>
      <c r="B82" s="25" t="s">
        <v>189</v>
      </c>
      <c r="C82" s="17" t="s">
        <v>31</v>
      </c>
      <c r="D82" s="19">
        <v>24.22</v>
      </c>
      <c r="E82" s="19">
        <v>116.07</v>
      </c>
      <c r="F82" s="19">
        <f t="shared" si="25"/>
        <v>147.815145</v>
      </c>
      <c r="G82" s="42">
        <v>12439</v>
      </c>
      <c r="H82" s="18" t="s">
        <v>90</v>
      </c>
      <c r="I82" s="38">
        <f t="shared" si="30"/>
        <v>2811.2153999999996</v>
      </c>
      <c r="J82" s="39">
        <f t="shared" si="31"/>
        <v>3580.0828118999998</v>
      </c>
      <c r="K82" s="14">
        <f>'[1]BM 01'!M82</f>
        <v>0</v>
      </c>
      <c r="L82" s="14">
        <f>'[1]Memória 02'!E75</f>
        <v>0</v>
      </c>
      <c r="M82" s="14">
        <f t="shared" si="24"/>
        <v>0</v>
      </c>
      <c r="N82" s="14">
        <f t="shared" si="26"/>
        <v>0</v>
      </c>
      <c r="O82" s="14">
        <f t="shared" si="27"/>
        <v>0</v>
      </c>
      <c r="P82" s="23">
        <f t="shared" si="28"/>
        <v>0</v>
      </c>
      <c r="Q82" s="14">
        <f t="shared" si="29"/>
        <v>3580.0828118999998</v>
      </c>
    </row>
    <row r="83" spans="1:17" ht="25.5" customHeight="1">
      <c r="A83" s="17" t="s">
        <v>190</v>
      </c>
      <c r="B83" s="18" t="s">
        <v>191</v>
      </c>
      <c r="C83" s="17" t="s">
        <v>59</v>
      </c>
      <c r="D83" s="19">
        <v>2.92</v>
      </c>
      <c r="E83" s="19">
        <v>294.7</v>
      </c>
      <c r="F83" s="19">
        <f t="shared" si="25"/>
        <v>375.30044999999996</v>
      </c>
      <c r="G83" s="49" t="s">
        <v>192</v>
      </c>
      <c r="H83" s="20" t="s">
        <v>33</v>
      </c>
      <c r="I83" s="38">
        <f t="shared" si="30"/>
        <v>860.524</v>
      </c>
      <c r="J83" s="39">
        <f t="shared" si="31"/>
        <v>1095.8773139999998</v>
      </c>
      <c r="K83" s="14">
        <f>'[1]BM 01'!M83</f>
        <v>0</v>
      </c>
      <c r="L83" s="14">
        <f>'[1]Memória 02'!E76</f>
        <v>0</v>
      </c>
      <c r="M83" s="14">
        <f t="shared" si="24"/>
        <v>0</v>
      </c>
      <c r="N83" s="14">
        <f t="shared" si="26"/>
        <v>0</v>
      </c>
      <c r="O83" s="14">
        <f t="shared" si="27"/>
        <v>0</v>
      </c>
      <c r="P83" s="23">
        <f t="shared" si="28"/>
        <v>0</v>
      </c>
      <c r="Q83" s="14">
        <f t="shared" si="29"/>
        <v>1095.8773139999998</v>
      </c>
    </row>
    <row r="84" spans="1:17" ht="34.35" customHeight="1">
      <c r="A84" s="34" t="s">
        <v>193</v>
      </c>
      <c r="B84" s="25" t="s">
        <v>194</v>
      </c>
      <c r="C84" s="34" t="s">
        <v>31</v>
      </c>
      <c r="D84" s="35">
        <v>12.84</v>
      </c>
      <c r="E84" s="35">
        <v>257.94</v>
      </c>
      <c r="F84" s="19">
        <f t="shared" si="25"/>
        <v>328.48658999999998</v>
      </c>
      <c r="G84" s="48">
        <v>168</v>
      </c>
      <c r="H84" s="18" t="s">
        <v>90</v>
      </c>
      <c r="I84" s="38">
        <f t="shared" si="30"/>
        <v>3311.9495999999999</v>
      </c>
      <c r="J84" s="39">
        <f t="shared" si="31"/>
        <v>4217.7678155999993</v>
      </c>
      <c r="K84" s="14">
        <f>'[1]BM 01'!M84</f>
        <v>0</v>
      </c>
      <c r="L84" s="14">
        <f>'[1]Memória 02'!E77</f>
        <v>0</v>
      </c>
      <c r="M84" s="14">
        <f t="shared" si="24"/>
        <v>0</v>
      </c>
      <c r="N84" s="14">
        <f t="shared" si="26"/>
        <v>0</v>
      </c>
      <c r="O84" s="14">
        <f t="shared" si="27"/>
        <v>0</v>
      </c>
      <c r="P84" s="23">
        <f t="shared" si="28"/>
        <v>0</v>
      </c>
      <c r="Q84" s="14">
        <f t="shared" si="29"/>
        <v>4217.7678155999993</v>
      </c>
    </row>
    <row r="85" spans="1:17" ht="25.5" customHeight="1">
      <c r="A85" s="17" t="s">
        <v>195</v>
      </c>
      <c r="B85" s="18" t="s">
        <v>196</v>
      </c>
      <c r="C85" s="17" t="s">
        <v>59</v>
      </c>
      <c r="D85" s="19">
        <v>0.2</v>
      </c>
      <c r="E85" s="27">
        <v>1630.6</v>
      </c>
      <c r="F85" s="19">
        <f t="shared" si="25"/>
        <v>2076.5690999999997</v>
      </c>
      <c r="G85" s="50">
        <v>9787</v>
      </c>
      <c r="H85" s="20" t="s">
        <v>36</v>
      </c>
      <c r="I85" s="38">
        <f t="shared" si="30"/>
        <v>326.12</v>
      </c>
      <c r="J85" s="39">
        <f t="shared" si="31"/>
        <v>415.31381999999996</v>
      </c>
      <c r="K85" s="14">
        <f>'[1]BM 01'!M85</f>
        <v>0</v>
      </c>
      <c r="L85" s="14">
        <f>'[1]Memória 02'!E78</f>
        <v>0</v>
      </c>
      <c r="M85" s="14">
        <f t="shared" si="24"/>
        <v>0</v>
      </c>
      <c r="N85" s="14">
        <f t="shared" si="26"/>
        <v>0</v>
      </c>
      <c r="O85" s="14">
        <f t="shared" si="27"/>
        <v>0</v>
      </c>
      <c r="P85" s="23">
        <f t="shared" si="28"/>
        <v>0</v>
      </c>
      <c r="Q85" s="14">
        <f t="shared" si="29"/>
        <v>415.31381999999996</v>
      </c>
    </row>
    <row r="86" spans="1:17" ht="25.5" customHeight="1">
      <c r="A86" s="17" t="s">
        <v>1101</v>
      </c>
      <c r="B86" s="25" t="s">
        <v>198</v>
      </c>
      <c r="C86" s="17" t="s">
        <v>31</v>
      </c>
      <c r="D86" s="19">
        <v>73.150000000000006</v>
      </c>
      <c r="E86" s="19">
        <v>27.66</v>
      </c>
      <c r="F86" s="19">
        <f t="shared" si="25"/>
        <v>35.225009999999997</v>
      </c>
      <c r="G86" s="42">
        <v>92391</v>
      </c>
      <c r="H86" s="25" t="s">
        <v>60</v>
      </c>
      <c r="I86" s="38">
        <f t="shared" si="30"/>
        <v>2023.3290000000002</v>
      </c>
      <c r="J86" s="39">
        <f t="shared" si="31"/>
        <v>2576.7094815</v>
      </c>
      <c r="K86" s="14">
        <f>'[1]BM 01'!M86</f>
        <v>0</v>
      </c>
      <c r="L86" s="14">
        <f>'[1]Memória 02'!E79</f>
        <v>0</v>
      </c>
      <c r="M86" s="14">
        <f t="shared" si="24"/>
        <v>0</v>
      </c>
      <c r="N86" s="14">
        <f t="shared" si="26"/>
        <v>0</v>
      </c>
      <c r="O86" s="14">
        <f t="shared" si="27"/>
        <v>0</v>
      </c>
      <c r="P86" s="23">
        <f t="shared" si="28"/>
        <v>0</v>
      </c>
      <c r="Q86" s="14">
        <f t="shared" si="29"/>
        <v>2576.7094815</v>
      </c>
    </row>
    <row r="87" spans="1:17" ht="12.75" customHeight="1">
      <c r="A87" s="28" t="s">
        <v>199</v>
      </c>
      <c r="B87" s="44" t="s">
        <v>200</v>
      </c>
      <c r="C87" s="29"/>
      <c r="D87" s="29"/>
      <c r="E87" s="29"/>
      <c r="F87" s="19"/>
      <c r="G87" s="29"/>
      <c r="H87" s="29"/>
      <c r="I87" s="38"/>
      <c r="J87" s="39"/>
      <c r="K87" s="14">
        <f>'[1]BM 01'!M87</f>
        <v>0</v>
      </c>
      <c r="L87" s="14">
        <f>'[1]Memória 02'!E80</f>
        <v>0</v>
      </c>
      <c r="M87" s="14">
        <f t="shared" si="24"/>
        <v>0</v>
      </c>
      <c r="N87" s="14">
        <f t="shared" si="26"/>
        <v>0</v>
      </c>
      <c r="O87" s="14">
        <f t="shared" si="27"/>
        <v>0</v>
      </c>
      <c r="P87" s="23">
        <f t="shared" si="28"/>
        <v>0</v>
      </c>
      <c r="Q87" s="14">
        <f t="shared" si="29"/>
        <v>0</v>
      </c>
    </row>
    <row r="88" spans="1:17" ht="25.5" customHeight="1">
      <c r="A88" s="17" t="s">
        <v>201</v>
      </c>
      <c r="B88" s="25" t="s">
        <v>202</v>
      </c>
      <c r="C88" s="17" t="s">
        <v>59</v>
      </c>
      <c r="D88" s="19">
        <v>12.02</v>
      </c>
      <c r="E88" s="19">
        <v>89.52</v>
      </c>
      <c r="F88" s="19">
        <f t="shared" si="25"/>
        <v>114.00371999999999</v>
      </c>
      <c r="G88" s="42">
        <v>96622</v>
      </c>
      <c r="H88" s="25" t="s">
        <v>60</v>
      </c>
      <c r="I88" s="38">
        <f t="shared" si="30"/>
        <v>1076.0303999999999</v>
      </c>
      <c r="J88" s="39">
        <f t="shared" si="31"/>
        <v>1370.3247143999997</v>
      </c>
      <c r="K88" s="14">
        <f>'[1]BM 01'!M88</f>
        <v>0</v>
      </c>
      <c r="L88" s="14">
        <f>'[1]Memória 02'!E81</f>
        <v>0</v>
      </c>
      <c r="M88" s="14">
        <f t="shared" si="24"/>
        <v>0</v>
      </c>
      <c r="N88" s="14">
        <f t="shared" si="26"/>
        <v>0</v>
      </c>
      <c r="O88" s="14">
        <f t="shared" si="27"/>
        <v>0</v>
      </c>
      <c r="P88" s="23">
        <f t="shared" si="28"/>
        <v>0</v>
      </c>
      <c r="Q88" s="14">
        <f t="shared" si="29"/>
        <v>1370.3247143999997</v>
      </c>
    </row>
    <row r="89" spans="1:17" ht="25.5" customHeight="1">
      <c r="A89" s="17" t="s">
        <v>203</v>
      </c>
      <c r="B89" s="25" t="s">
        <v>204</v>
      </c>
      <c r="C89" s="17" t="s">
        <v>31</v>
      </c>
      <c r="D89" s="19">
        <v>240.47</v>
      </c>
      <c r="E89" s="19">
        <v>17.05</v>
      </c>
      <c r="F89" s="19">
        <f t="shared" si="25"/>
        <v>21.713175</v>
      </c>
      <c r="G89" s="42">
        <v>95241</v>
      </c>
      <c r="H89" s="25" t="s">
        <v>60</v>
      </c>
      <c r="I89" s="38">
        <f t="shared" si="30"/>
        <v>4100.0135</v>
      </c>
      <c r="J89" s="39">
        <f t="shared" si="31"/>
        <v>5221.3671922499998</v>
      </c>
      <c r="K89" s="14">
        <f>'[1]BM 01'!M89</f>
        <v>0</v>
      </c>
      <c r="L89" s="14">
        <f>'[1]Memória 02'!E82</f>
        <v>0</v>
      </c>
      <c r="M89" s="14">
        <f t="shared" si="24"/>
        <v>0</v>
      </c>
      <c r="N89" s="14">
        <f t="shared" si="26"/>
        <v>0</v>
      </c>
      <c r="O89" s="14">
        <f t="shared" si="27"/>
        <v>0</v>
      </c>
      <c r="P89" s="23">
        <f t="shared" si="28"/>
        <v>0</v>
      </c>
      <c r="Q89" s="14">
        <f t="shared" si="29"/>
        <v>5221.3671922499998</v>
      </c>
    </row>
    <row r="90" spans="1:17" ht="34.35" customHeight="1">
      <c r="A90" s="34" t="s">
        <v>205</v>
      </c>
      <c r="B90" s="25" t="s">
        <v>183</v>
      </c>
      <c r="C90" s="34" t="s">
        <v>31</v>
      </c>
      <c r="D90" s="35">
        <v>240.47</v>
      </c>
      <c r="E90" s="35">
        <v>14.68</v>
      </c>
      <c r="F90" s="19">
        <f t="shared" si="25"/>
        <v>18.694980000000001</v>
      </c>
      <c r="G90" s="48">
        <v>3637</v>
      </c>
      <c r="H90" s="18" t="s">
        <v>90</v>
      </c>
      <c r="I90" s="38">
        <f t="shared" si="30"/>
        <v>3530.0996</v>
      </c>
      <c r="J90" s="39">
        <f t="shared" si="31"/>
        <v>4495.5818405999999</v>
      </c>
      <c r="K90" s="14">
        <f>'[1]BM 01'!M90</f>
        <v>0</v>
      </c>
      <c r="L90" s="14">
        <f>'[1]Memória 02'!E83</f>
        <v>0</v>
      </c>
      <c r="M90" s="14">
        <f t="shared" si="24"/>
        <v>0</v>
      </c>
      <c r="N90" s="14">
        <f t="shared" si="26"/>
        <v>0</v>
      </c>
      <c r="O90" s="14">
        <f t="shared" si="27"/>
        <v>0</v>
      </c>
      <c r="P90" s="23">
        <f t="shared" si="28"/>
        <v>0</v>
      </c>
      <c r="Q90" s="14">
        <f t="shared" si="29"/>
        <v>4495.5818405999999</v>
      </c>
    </row>
    <row r="91" spans="1:17" ht="46.5" customHeight="1">
      <c r="A91" s="34" t="s">
        <v>206</v>
      </c>
      <c r="B91" s="18" t="s">
        <v>207</v>
      </c>
      <c r="C91" s="34" t="s">
        <v>31</v>
      </c>
      <c r="D91" s="35">
        <v>496.09</v>
      </c>
      <c r="E91" s="35">
        <v>20.46</v>
      </c>
      <c r="F91" s="19">
        <f t="shared" si="25"/>
        <v>26.055810000000001</v>
      </c>
      <c r="G91" s="36">
        <v>87620</v>
      </c>
      <c r="H91" s="18" t="s">
        <v>85</v>
      </c>
      <c r="I91" s="38">
        <f t="shared" si="30"/>
        <v>10150.001399999999</v>
      </c>
      <c r="J91" s="39">
        <f t="shared" si="31"/>
        <v>12926.0267829</v>
      </c>
      <c r="K91" s="14">
        <f>'[1]BM 01'!M91</f>
        <v>0</v>
      </c>
      <c r="L91" s="14">
        <f>'[1]Memória 02'!E84</f>
        <v>0</v>
      </c>
      <c r="M91" s="14">
        <f t="shared" si="24"/>
        <v>0</v>
      </c>
      <c r="N91" s="14">
        <f t="shared" si="26"/>
        <v>0</v>
      </c>
      <c r="O91" s="14">
        <f t="shared" si="27"/>
        <v>0</v>
      </c>
      <c r="P91" s="23">
        <f t="shared" si="28"/>
        <v>0</v>
      </c>
      <c r="Q91" s="14">
        <f t="shared" si="29"/>
        <v>12926.0267829</v>
      </c>
    </row>
    <row r="92" spans="1:17" ht="45.75" customHeight="1">
      <c r="A92" s="17" t="s">
        <v>208</v>
      </c>
      <c r="B92" s="18" t="s">
        <v>209</v>
      </c>
      <c r="C92" s="17" t="s">
        <v>31</v>
      </c>
      <c r="D92" s="19">
        <v>499.69</v>
      </c>
      <c r="E92" s="19">
        <v>36.42</v>
      </c>
      <c r="F92" s="19">
        <f t="shared" si="25"/>
        <v>46.380870000000002</v>
      </c>
      <c r="G92" s="33">
        <v>87250</v>
      </c>
      <c r="H92" s="18" t="s">
        <v>85</v>
      </c>
      <c r="I92" s="38">
        <f t="shared" si="30"/>
        <v>18198.709800000001</v>
      </c>
      <c r="J92" s="39">
        <f t="shared" si="31"/>
        <v>23176.056930300001</v>
      </c>
      <c r="K92" s="14">
        <f>'[1]BM 01'!M92</f>
        <v>0</v>
      </c>
      <c r="L92" s="14">
        <f>'[1]Memória 02'!E85</f>
        <v>0</v>
      </c>
      <c r="M92" s="14">
        <f t="shared" si="24"/>
        <v>0</v>
      </c>
      <c r="N92" s="14">
        <f t="shared" si="26"/>
        <v>0</v>
      </c>
      <c r="O92" s="14">
        <f t="shared" si="27"/>
        <v>0</v>
      </c>
      <c r="P92" s="23">
        <f t="shared" si="28"/>
        <v>0</v>
      </c>
      <c r="Q92" s="14">
        <f t="shared" si="29"/>
        <v>23176.056930300001</v>
      </c>
    </row>
    <row r="93" spans="1:17" ht="25.5" customHeight="1">
      <c r="A93" s="17" t="s">
        <v>210</v>
      </c>
      <c r="B93" s="25" t="s">
        <v>211</v>
      </c>
      <c r="C93" s="17" t="s">
        <v>129</v>
      </c>
      <c r="D93" s="19">
        <v>378.4</v>
      </c>
      <c r="E93" s="19">
        <v>5.24</v>
      </c>
      <c r="F93" s="19">
        <f t="shared" si="25"/>
        <v>6.6731400000000001</v>
      </c>
      <c r="G93" s="33">
        <v>88649</v>
      </c>
      <c r="H93" s="25" t="s">
        <v>60</v>
      </c>
      <c r="I93" s="38">
        <f t="shared" si="30"/>
        <v>1982.816</v>
      </c>
      <c r="J93" s="39">
        <f t="shared" si="31"/>
        <v>2525.116176</v>
      </c>
      <c r="K93" s="14">
        <f>'[1]BM 01'!M93</f>
        <v>0</v>
      </c>
      <c r="L93" s="14">
        <f>'[1]Memória 02'!E86</f>
        <v>0</v>
      </c>
      <c r="M93" s="14">
        <f t="shared" si="24"/>
        <v>0</v>
      </c>
      <c r="N93" s="14">
        <f t="shared" si="26"/>
        <v>0</v>
      </c>
      <c r="O93" s="14">
        <f t="shared" si="27"/>
        <v>0</v>
      </c>
      <c r="P93" s="23">
        <f t="shared" si="28"/>
        <v>0</v>
      </c>
      <c r="Q93" s="14">
        <f t="shared" si="29"/>
        <v>2525.116176</v>
      </c>
    </row>
    <row r="94" spans="1:17" ht="12" customHeight="1">
      <c r="A94" s="29"/>
      <c r="B94" s="29"/>
      <c r="C94" s="29"/>
      <c r="D94" s="29"/>
      <c r="E94" s="29"/>
      <c r="F94" s="19"/>
      <c r="G94" s="29"/>
      <c r="H94" s="29"/>
      <c r="I94" s="51"/>
      <c r="J94" s="52"/>
      <c r="K94" s="14">
        <f>'[1]BM 01'!M94</f>
        <v>0</v>
      </c>
      <c r="L94" s="14">
        <f>'[1]Memória 02'!E87</f>
        <v>0</v>
      </c>
      <c r="M94" s="14">
        <f t="shared" si="24"/>
        <v>0</v>
      </c>
      <c r="N94" s="14">
        <f t="shared" si="26"/>
        <v>0</v>
      </c>
      <c r="O94" s="14">
        <f t="shared" si="27"/>
        <v>0</v>
      </c>
      <c r="P94" s="23">
        <f t="shared" si="28"/>
        <v>0</v>
      </c>
      <c r="Q94" s="14">
        <f t="shared" si="29"/>
        <v>0</v>
      </c>
    </row>
    <row r="95" spans="1:17" ht="12.75" customHeight="1">
      <c r="A95" s="28" t="s">
        <v>212</v>
      </c>
      <c r="B95" s="139" t="s">
        <v>213</v>
      </c>
      <c r="C95" s="140"/>
      <c r="D95" s="140"/>
      <c r="E95" s="140"/>
      <c r="F95" s="140"/>
      <c r="G95" s="141"/>
      <c r="H95" s="37"/>
      <c r="I95" s="53">
        <f>SUM(I96:I164)</f>
        <v>31389.573300000011</v>
      </c>
      <c r="J95" s="54">
        <f>SUM(J96:J164)</f>
        <v>39974.621597550009</v>
      </c>
      <c r="K95" s="14">
        <f>'[1]BM 01'!M95</f>
        <v>0</v>
      </c>
      <c r="L95" s="14">
        <f>'[1]Memória 02'!E88</f>
        <v>0</v>
      </c>
      <c r="M95" s="54"/>
      <c r="N95" s="31">
        <f t="shared" ref="N95:Q95" si="32">SUM(N96:N164)</f>
        <v>0</v>
      </c>
      <c r="O95" s="31">
        <f t="shared" si="32"/>
        <v>0</v>
      </c>
      <c r="P95" s="31">
        <f t="shared" si="32"/>
        <v>0</v>
      </c>
      <c r="Q95" s="31">
        <f t="shared" si="32"/>
        <v>39974.621597550009</v>
      </c>
    </row>
    <row r="96" spans="1:17" ht="45.75" customHeight="1">
      <c r="A96" s="34" t="s">
        <v>214</v>
      </c>
      <c r="B96" s="18" t="s">
        <v>215</v>
      </c>
      <c r="C96" s="34" t="s">
        <v>45</v>
      </c>
      <c r="D96" s="35">
        <v>1</v>
      </c>
      <c r="E96" s="35">
        <v>289.06</v>
      </c>
      <c r="F96" s="19">
        <f t="shared" si="25"/>
        <v>368.11790999999999</v>
      </c>
      <c r="G96" s="36">
        <v>98108</v>
      </c>
      <c r="H96" s="18" t="s">
        <v>85</v>
      </c>
      <c r="I96" s="55">
        <f>D96*E96</f>
        <v>289.06</v>
      </c>
      <c r="J96" s="56">
        <f>F96*D96</f>
        <v>368.11790999999999</v>
      </c>
      <c r="K96" s="14">
        <f>'[1]BM 01'!M96</f>
        <v>0</v>
      </c>
      <c r="L96" s="14">
        <f>'[1]Memória 02'!E89</f>
        <v>0</v>
      </c>
      <c r="M96" s="14">
        <f t="shared" si="24"/>
        <v>0</v>
      </c>
      <c r="N96" s="14">
        <f t="shared" si="26"/>
        <v>0</v>
      </c>
      <c r="O96" s="14">
        <f t="shared" si="27"/>
        <v>0</v>
      </c>
      <c r="P96" s="23">
        <f t="shared" si="28"/>
        <v>0</v>
      </c>
      <c r="Q96" s="14">
        <f t="shared" si="29"/>
        <v>368.11790999999999</v>
      </c>
    </row>
    <row r="97" spans="1:17" ht="25.5" customHeight="1">
      <c r="A97" s="17" t="s">
        <v>216</v>
      </c>
      <c r="B97" s="25" t="s">
        <v>217</v>
      </c>
      <c r="C97" s="17" t="s">
        <v>45</v>
      </c>
      <c r="D97" s="19">
        <v>2</v>
      </c>
      <c r="E97" s="19">
        <v>587.02</v>
      </c>
      <c r="F97" s="19">
        <f t="shared" si="25"/>
        <v>747.56997000000001</v>
      </c>
      <c r="G97" s="33">
        <v>88503</v>
      </c>
      <c r="H97" s="25" t="s">
        <v>60</v>
      </c>
      <c r="I97" s="55">
        <f t="shared" ref="I97:I160" si="33">D97*E97</f>
        <v>1174.04</v>
      </c>
      <c r="J97" s="56">
        <f t="shared" ref="J97:J160" si="34">F97*D97</f>
        <v>1495.13994</v>
      </c>
      <c r="K97" s="14">
        <f>'[1]BM 01'!M97</f>
        <v>0</v>
      </c>
      <c r="L97" s="14">
        <f>'[1]Memória 02'!E90</f>
        <v>0</v>
      </c>
      <c r="M97" s="14">
        <f t="shared" si="24"/>
        <v>0</v>
      </c>
      <c r="N97" s="14">
        <f t="shared" si="26"/>
        <v>0</v>
      </c>
      <c r="O97" s="14">
        <f t="shared" si="27"/>
        <v>0</v>
      </c>
      <c r="P97" s="23">
        <f t="shared" si="28"/>
        <v>0</v>
      </c>
      <c r="Q97" s="14">
        <f t="shared" si="29"/>
        <v>1495.13994</v>
      </c>
    </row>
    <row r="98" spans="1:17" ht="34.35" customHeight="1">
      <c r="A98" s="34" t="s">
        <v>218</v>
      </c>
      <c r="B98" s="25" t="s">
        <v>219</v>
      </c>
      <c r="C98" s="34" t="s">
        <v>45</v>
      </c>
      <c r="D98" s="35">
        <v>7</v>
      </c>
      <c r="E98" s="35">
        <v>43.53</v>
      </c>
      <c r="F98" s="19">
        <f t="shared" si="25"/>
        <v>55.435455000000005</v>
      </c>
      <c r="G98" s="40">
        <v>1699</v>
      </c>
      <c r="H98" s="18" t="s">
        <v>90</v>
      </c>
      <c r="I98" s="55">
        <f t="shared" si="33"/>
        <v>304.71000000000004</v>
      </c>
      <c r="J98" s="56">
        <f t="shared" si="34"/>
        <v>388.04818500000005</v>
      </c>
      <c r="K98" s="14">
        <f>'[1]BM 01'!M98</f>
        <v>0</v>
      </c>
      <c r="L98" s="14">
        <f>'[1]Memória 02'!E91</f>
        <v>0</v>
      </c>
      <c r="M98" s="14">
        <f t="shared" si="24"/>
        <v>0</v>
      </c>
      <c r="N98" s="14">
        <f t="shared" si="26"/>
        <v>0</v>
      </c>
      <c r="O98" s="14">
        <f t="shared" si="27"/>
        <v>0</v>
      </c>
      <c r="P98" s="23">
        <f t="shared" si="28"/>
        <v>0</v>
      </c>
      <c r="Q98" s="14">
        <f t="shared" si="29"/>
        <v>388.04818500000005</v>
      </c>
    </row>
    <row r="99" spans="1:17" ht="34.35" customHeight="1">
      <c r="A99" s="34" t="s">
        <v>220</v>
      </c>
      <c r="B99" s="25" t="s">
        <v>221</v>
      </c>
      <c r="C99" s="34" t="s">
        <v>45</v>
      </c>
      <c r="D99" s="35">
        <v>17</v>
      </c>
      <c r="E99" s="35">
        <v>6.17</v>
      </c>
      <c r="F99" s="19">
        <f t="shared" si="25"/>
        <v>7.8574950000000001</v>
      </c>
      <c r="G99" s="36">
        <v>89709</v>
      </c>
      <c r="H99" s="18" t="s">
        <v>85</v>
      </c>
      <c r="I99" s="55">
        <f t="shared" si="33"/>
        <v>104.89</v>
      </c>
      <c r="J99" s="56">
        <f t="shared" si="34"/>
        <v>133.577415</v>
      </c>
      <c r="K99" s="14">
        <f>'[1]BM 01'!M99</f>
        <v>0</v>
      </c>
      <c r="L99" s="14">
        <f>'[1]Memória 02'!E92</f>
        <v>0</v>
      </c>
      <c r="M99" s="14">
        <f t="shared" si="24"/>
        <v>0</v>
      </c>
      <c r="N99" s="14">
        <f t="shared" si="26"/>
        <v>0</v>
      </c>
      <c r="O99" s="14">
        <f t="shared" si="27"/>
        <v>0</v>
      </c>
      <c r="P99" s="23">
        <f t="shared" si="28"/>
        <v>0</v>
      </c>
      <c r="Q99" s="14">
        <f t="shared" si="29"/>
        <v>133.577415</v>
      </c>
    </row>
    <row r="100" spans="1:17" ht="34.35" customHeight="1">
      <c r="A100" s="34" t="s">
        <v>222</v>
      </c>
      <c r="B100" s="25" t="s">
        <v>223</v>
      </c>
      <c r="C100" s="34" t="s">
        <v>45</v>
      </c>
      <c r="D100" s="35">
        <v>15</v>
      </c>
      <c r="E100" s="35">
        <v>6.82</v>
      </c>
      <c r="F100" s="19">
        <f t="shared" si="25"/>
        <v>8.6852700000000009</v>
      </c>
      <c r="G100" s="36">
        <v>89546</v>
      </c>
      <c r="H100" s="18" t="s">
        <v>85</v>
      </c>
      <c r="I100" s="55">
        <f t="shared" si="33"/>
        <v>102.30000000000001</v>
      </c>
      <c r="J100" s="56">
        <f t="shared" si="34"/>
        <v>130.27905000000001</v>
      </c>
      <c r="K100" s="14">
        <f>'[1]BM 01'!M100</f>
        <v>0</v>
      </c>
      <c r="L100" s="14">
        <f>'[1]Memória 02'!E93</f>
        <v>0</v>
      </c>
      <c r="M100" s="14">
        <f t="shared" si="24"/>
        <v>0</v>
      </c>
      <c r="N100" s="14">
        <f t="shared" si="26"/>
        <v>0</v>
      </c>
      <c r="O100" s="14">
        <f t="shared" si="27"/>
        <v>0</v>
      </c>
      <c r="P100" s="23">
        <f t="shared" si="28"/>
        <v>0</v>
      </c>
      <c r="Q100" s="14">
        <f t="shared" si="29"/>
        <v>130.27905000000001</v>
      </c>
    </row>
    <row r="101" spans="1:17" ht="34.35" customHeight="1">
      <c r="A101" s="34" t="s">
        <v>224</v>
      </c>
      <c r="B101" s="25" t="s">
        <v>225</v>
      </c>
      <c r="C101" s="34" t="s">
        <v>45</v>
      </c>
      <c r="D101" s="35">
        <v>17</v>
      </c>
      <c r="E101" s="35">
        <v>3.96</v>
      </c>
      <c r="F101" s="19">
        <f t="shared" si="25"/>
        <v>5.0430600000000005</v>
      </c>
      <c r="G101" s="36">
        <v>89726</v>
      </c>
      <c r="H101" s="18" t="s">
        <v>85</v>
      </c>
      <c r="I101" s="55">
        <f t="shared" si="33"/>
        <v>67.319999999999993</v>
      </c>
      <c r="J101" s="56">
        <f t="shared" si="34"/>
        <v>85.732020000000006</v>
      </c>
      <c r="K101" s="14">
        <f>'[1]BM 01'!M101</f>
        <v>0</v>
      </c>
      <c r="L101" s="14">
        <f>'[1]Memória 02'!E94</f>
        <v>0</v>
      </c>
      <c r="M101" s="14">
        <f t="shared" si="24"/>
        <v>0</v>
      </c>
      <c r="N101" s="14">
        <f t="shared" si="26"/>
        <v>0</v>
      </c>
      <c r="O101" s="14">
        <f t="shared" si="27"/>
        <v>0</v>
      </c>
      <c r="P101" s="23">
        <f t="shared" si="28"/>
        <v>0</v>
      </c>
      <c r="Q101" s="14">
        <f t="shared" si="29"/>
        <v>85.732020000000006</v>
      </c>
    </row>
    <row r="102" spans="1:17" ht="34.35" customHeight="1">
      <c r="A102" s="34" t="s">
        <v>226</v>
      </c>
      <c r="B102" s="25" t="s">
        <v>227</v>
      </c>
      <c r="C102" s="34" t="s">
        <v>45</v>
      </c>
      <c r="D102" s="35">
        <v>11</v>
      </c>
      <c r="E102" s="35">
        <v>4.38</v>
      </c>
      <c r="F102" s="19">
        <f t="shared" si="25"/>
        <v>5.5779300000000003</v>
      </c>
      <c r="G102" s="36">
        <v>89802</v>
      </c>
      <c r="H102" s="18" t="s">
        <v>85</v>
      </c>
      <c r="I102" s="55">
        <f t="shared" si="33"/>
        <v>48.18</v>
      </c>
      <c r="J102" s="56">
        <f t="shared" si="34"/>
        <v>61.357230000000001</v>
      </c>
      <c r="K102" s="14">
        <f>'[1]BM 01'!M102</f>
        <v>0</v>
      </c>
      <c r="L102" s="14">
        <f>'[1]Memória 02'!E95</f>
        <v>0</v>
      </c>
      <c r="M102" s="14">
        <f t="shared" si="24"/>
        <v>0</v>
      </c>
      <c r="N102" s="14">
        <f t="shared" si="26"/>
        <v>0</v>
      </c>
      <c r="O102" s="14">
        <f t="shared" si="27"/>
        <v>0</v>
      </c>
      <c r="P102" s="23">
        <f t="shared" si="28"/>
        <v>0</v>
      </c>
      <c r="Q102" s="14">
        <f t="shared" si="29"/>
        <v>61.357230000000001</v>
      </c>
    </row>
    <row r="103" spans="1:17" ht="34.35" customHeight="1">
      <c r="A103" s="34" t="s">
        <v>228</v>
      </c>
      <c r="B103" s="25" t="s">
        <v>229</v>
      </c>
      <c r="C103" s="34" t="s">
        <v>45</v>
      </c>
      <c r="D103" s="35">
        <v>9</v>
      </c>
      <c r="E103" s="35">
        <v>8.82</v>
      </c>
      <c r="F103" s="19">
        <f t="shared" si="25"/>
        <v>11.23227</v>
      </c>
      <c r="G103" s="36">
        <v>89806</v>
      </c>
      <c r="H103" s="18" t="s">
        <v>85</v>
      </c>
      <c r="I103" s="55">
        <f t="shared" si="33"/>
        <v>79.38</v>
      </c>
      <c r="J103" s="56">
        <f t="shared" si="34"/>
        <v>101.09043</v>
      </c>
      <c r="K103" s="14">
        <f>'[1]BM 01'!M103</f>
        <v>0</v>
      </c>
      <c r="L103" s="14">
        <f>'[1]Memória 02'!E96</f>
        <v>0</v>
      </c>
      <c r="M103" s="14">
        <f t="shared" si="24"/>
        <v>0</v>
      </c>
      <c r="N103" s="14">
        <f t="shared" si="26"/>
        <v>0</v>
      </c>
      <c r="O103" s="14">
        <f t="shared" si="27"/>
        <v>0</v>
      </c>
      <c r="P103" s="23">
        <f t="shared" si="28"/>
        <v>0</v>
      </c>
      <c r="Q103" s="14">
        <f t="shared" si="29"/>
        <v>101.09043</v>
      </c>
    </row>
    <row r="104" spans="1:17" ht="34.35" customHeight="1">
      <c r="A104" s="34" t="s">
        <v>230</v>
      </c>
      <c r="B104" s="25" t="s">
        <v>231</v>
      </c>
      <c r="C104" s="34" t="s">
        <v>45</v>
      </c>
      <c r="D104" s="35">
        <v>16</v>
      </c>
      <c r="E104" s="35">
        <v>10.94</v>
      </c>
      <c r="F104" s="19">
        <f t="shared" si="25"/>
        <v>13.932089999999999</v>
      </c>
      <c r="G104" s="36">
        <v>89810</v>
      </c>
      <c r="H104" s="18" t="s">
        <v>85</v>
      </c>
      <c r="I104" s="55">
        <f t="shared" si="33"/>
        <v>175.04</v>
      </c>
      <c r="J104" s="56">
        <f t="shared" si="34"/>
        <v>222.91343999999998</v>
      </c>
      <c r="K104" s="14">
        <f>'[1]BM 01'!M104</f>
        <v>0</v>
      </c>
      <c r="L104" s="14">
        <f>'[1]Memória 02'!E97</f>
        <v>0</v>
      </c>
      <c r="M104" s="14">
        <f t="shared" si="24"/>
        <v>0</v>
      </c>
      <c r="N104" s="14">
        <f t="shared" si="26"/>
        <v>0</v>
      </c>
      <c r="O104" s="14">
        <f t="shared" si="27"/>
        <v>0</v>
      </c>
      <c r="P104" s="23">
        <f t="shared" si="28"/>
        <v>0</v>
      </c>
      <c r="Q104" s="14">
        <f t="shared" si="29"/>
        <v>222.91343999999998</v>
      </c>
    </row>
    <row r="105" spans="1:17" ht="34.35" customHeight="1">
      <c r="A105" s="34" t="s">
        <v>232</v>
      </c>
      <c r="B105" s="25" t="s">
        <v>233</v>
      </c>
      <c r="C105" s="34" t="s">
        <v>45</v>
      </c>
      <c r="D105" s="35">
        <v>26</v>
      </c>
      <c r="E105" s="35">
        <v>5.74</v>
      </c>
      <c r="F105" s="19">
        <f t="shared" si="25"/>
        <v>7.3098900000000002</v>
      </c>
      <c r="G105" s="36">
        <v>89724</v>
      </c>
      <c r="H105" s="18" t="s">
        <v>85</v>
      </c>
      <c r="I105" s="55">
        <f t="shared" si="33"/>
        <v>149.24</v>
      </c>
      <c r="J105" s="56">
        <f t="shared" si="34"/>
        <v>190.05714</v>
      </c>
      <c r="K105" s="14">
        <f>'[1]BM 01'!M105</f>
        <v>0</v>
      </c>
      <c r="L105" s="14">
        <f>'[1]Memória 02'!E98</f>
        <v>0</v>
      </c>
      <c r="M105" s="14">
        <f t="shared" si="24"/>
        <v>0</v>
      </c>
      <c r="N105" s="14">
        <f t="shared" si="26"/>
        <v>0</v>
      </c>
      <c r="O105" s="14">
        <f t="shared" si="27"/>
        <v>0</v>
      </c>
      <c r="P105" s="23">
        <f t="shared" si="28"/>
        <v>0</v>
      </c>
      <c r="Q105" s="14">
        <f t="shared" si="29"/>
        <v>190.05714</v>
      </c>
    </row>
    <row r="106" spans="1:17" ht="35.25" customHeight="1">
      <c r="A106" s="57" t="s">
        <v>234</v>
      </c>
      <c r="B106" s="25" t="s">
        <v>235</v>
      </c>
      <c r="C106" s="34" t="s">
        <v>45</v>
      </c>
      <c r="D106" s="35">
        <v>19</v>
      </c>
      <c r="E106" s="35">
        <v>3.96</v>
      </c>
      <c r="F106" s="19">
        <f t="shared" si="25"/>
        <v>5.0430600000000005</v>
      </c>
      <c r="G106" s="36">
        <v>89801</v>
      </c>
      <c r="H106" s="18" t="s">
        <v>85</v>
      </c>
      <c r="I106" s="55">
        <f t="shared" si="33"/>
        <v>75.239999999999995</v>
      </c>
      <c r="J106" s="56">
        <f t="shared" si="34"/>
        <v>95.818140000000014</v>
      </c>
      <c r="K106" s="14">
        <f>'[1]BM 01'!M106</f>
        <v>0</v>
      </c>
      <c r="L106" s="14">
        <f>'[1]Memória 02'!E99</f>
        <v>0</v>
      </c>
      <c r="M106" s="14">
        <f t="shared" si="24"/>
        <v>0</v>
      </c>
      <c r="N106" s="14">
        <f t="shared" si="26"/>
        <v>0</v>
      </c>
      <c r="O106" s="14">
        <f t="shared" si="27"/>
        <v>0</v>
      </c>
      <c r="P106" s="23">
        <f t="shared" si="28"/>
        <v>0</v>
      </c>
      <c r="Q106" s="14">
        <f t="shared" si="29"/>
        <v>95.818140000000014</v>
      </c>
    </row>
    <row r="107" spans="1:17" ht="34.35" customHeight="1">
      <c r="A107" s="57" t="s">
        <v>236</v>
      </c>
      <c r="B107" s="25" t="s">
        <v>237</v>
      </c>
      <c r="C107" s="34" t="s">
        <v>45</v>
      </c>
      <c r="D107" s="35">
        <v>10</v>
      </c>
      <c r="E107" s="35">
        <v>8.2200000000000006</v>
      </c>
      <c r="F107" s="19">
        <f t="shared" si="25"/>
        <v>10.468170000000001</v>
      </c>
      <c r="G107" s="36">
        <v>89805</v>
      </c>
      <c r="H107" s="18" t="s">
        <v>85</v>
      </c>
      <c r="I107" s="55">
        <f t="shared" si="33"/>
        <v>82.2</v>
      </c>
      <c r="J107" s="56">
        <f t="shared" si="34"/>
        <v>104.68170000000001</v>
      </c>
      <c r="K107" s="14">
        <f>'[1]BM 01'!M107</f>
        <v>0</v>
      </c>
      <c r="L107" s="14">
        <f>'[1]Memória 02'!E100</f>
        <v>0</v>
      </c>
      <c r="M107" s="14">
        <f t="shared" si="24"/>
        <v>0</v>
      </c>
      <c r="N107" s="14">
        <f t="shared" si="26"/>
        <v>0</v>
      </c>
      <c r="O107" s="14">
        <f t="shared" si="27"/>
        <v>0</v>
      </c>
      <c r="P107" s="23">
        <f t="shared" si="28"/>
        <v>0</v>
      </c>
      <c r="Q107" s="14">
        <f t="shared" si="29"/>
        <v>104.68170000000001</v>
      </c>
    </row>
    <row r="108" spans="1:17" ht="34.35" customHeight="1">
      <c r="A108" s="57" t="s">
        <v>238</v>
      </c>
      <c r="B108" s="25" t="s">
        <v>239</v>
      </c>
      <c r="C108" s="34" t="s">
        <v>45</v>
      </c>
      <c r="D108" s="35">
        <v>12</v>
      </c>
      <c r="E108" s="35">
        <v>14.12</v>
      </c>
      <c r="F108" s="19">
        <f t="shared" si="25"/>
        <v>17.981819999999999</v>
      </c>
      <c r="G108" s="36">
        <v>89744</v>
      </c>
      <c r="H108" s="18" t="s">
        <v>85</v>
      </c>
      <c r="I108" s="55">
        <f t="shared" si="33"/>
        <v>169.44</v>
      </c>
      <c r="J108" s="56">
        <f t="shared" si="34"/>
        <v>215.78183999999999</v>
      </c>
      <c r="K108" s="14">
        <f>'[1]BM 01'!M108</f>
        <v>0</v>
      </c>
      <c r="L108" s="14">
        <f>'[1]Memória 02'!E101</f>
        <v>0</v>
      </c>
      <c r="M108" s="14">
        <f t="shared" si="24"/>
        <v>0</v>
      </c>
      <c r="N108" s="14">
        <f t="shared" si="26"/>
        <v>0</v>
      </c>
      <c r="O108" s="14">
        <f t="shared" si="27"/>
        <v>0</v>
      </c>
      <c r="P108" s="23">
        <f t="shared" si="28"/>
        <v>0</v>
      </c>
      <c r="Q108" s="14">
        <f t="shared" si="29"/>
        <v>215.78183999999999</v>
      </c>
    </row>
    <row r="109" spans="1:17" ht="45.75" customHeight="1">
      <c r="A109" s="58" t="s">
        <v>240</v>
      </c>
      <c r="B109" s="18" t="s">
        <v>241</v>
      </c>
      <c r="C109" s="17" t="s">
        <v>45</v>
      </c>
      <c r="D109" s="19">
        <v>5</v>
      </c>
      <c r="E109" s="19">
        <v>12.7</v>
      </c>
      <c r="F109" s="19">
        <f t="shared" si="25"/>
        <v>16.173449999999999</v>
      </c>
      <c r="G109" s="33">
        <v>89785</v>
      </c>
      <c r="H109" s="18" t="s">
        <v>85</v>
      </c>
      <c r="I109" s="55">
        <f t="shared" si="33"/>
        <v>63.5</v>
      </c>
      <c r="J109" s="56">
        <f t="shared" si="34"/>
        <v>80.867249999999999</v>
      </c>
      <c r="K109" s="14">
        <f>'[1]BM 01'!M109</f>
        <v>0</v>
      </c>
      <c r="L109" s="14">
        <f>'[1]Memória 02'!E102</f>
        <v>0</v>
      </c>
      <c r="M109" s="14">
        <f t="shared" si="24"/>
        <v>0</v>
      </c>
      <c r="N109" s="14">
        <f t="shared" si="26"/>
        <v>0</v>
      </c>
      <c r="O109" s="14">
        <f t="shared" si="27"/>
        <v>0</v>
      </c>
      <c r="P109" s="23">
        <f t="shared" si="28"/>
        <v>0</v>
      </c>
      <c r="Q109" s="14">
        <f t="shared" si="29"/>
        <v>80.867249999999999</v>
      </c>
    </row>
    <row r="110" spans="1:17" ht="25.5" customHeight="1">
      <c r="A110" s="58" t="s">
        <v>242</v>
      </c>
      <c r="B110" s="25" t="s">
        <v>243</v>
      </c>
      <c r="C110" s="17" t="s">
        <v>45</v>
      </c>
      <c r="D110" s="19">
        <v>2</v>
      </c>
      <c r="E110" s="19">
        <v>20.9</v>
      </c>
      <c r="F110" s="19">
        <f t="shared" si="25"/>
        <v>26.616149999999998</v>
      </c>
      <c r="G110" s="17" t="s">
        <v>244</v>
      </c>
      <c r="H110" s="20" t="s">
        <v>33</v>
      </c>
      <c r="I110" s="55">
        <f t="shared" si="33"/>
        <v>41.8</v>
      </c>
      <c r="J110" s="56">
        <f t="shared" si="34"/>
        <v>53.232299999999995</v>
      </c>
      <c r="K110" s="14">
        <f>'[1]BM 01'!M110</f>
        <v>0</v>
      </c>
      <c r="L110" s="14">
        <f>'[1]Memória 02'!E103</f>
        <v>0</v>
      </c>
      <c r="M110" s="14">
        <f t="shared" si="24"/>
        <v>0</v>
      </c>
      <c r="N110" s="14">
        <f t="shared" si="26"/>
        <v>0</v>
      </c>
      <c r="O110" s="14">
        <f t="shared" si="27"/>
        <v>0</v>
      </c>
      <c r="P110" s="23">
        <f t="shared" si="28"/>
        <v>0</v>
      </c>
      <c r="Q110" s="14">
        <f t="shared" si="29"/>
        <v>53.232299999999995</v>
      </c>
    </row>
    <row r="111" spans="1:17" ht="45.75" customHeight="1">
      <c r="A111" s="58" t="s">
        <v>245</v>
      </c>
      <c r="B111" s="18" t="s">
        <v>246</v>
      </c>
      <c r="C111" s="17" t="s">
        <v>45</v>
      </c>
      <c r="D111" s="19">
        <v>12</v>
      </c>
      <c r="E111" s="19">
        <v>17.64</v>
      </c>
      <c r="F111" s="19">
        <f t="shared" si="25"/>
        <v>22.46454</v>
      </c>
      <c r="G111" s="33">
        <v>89830</v>
      </c>
      <c r="H111" s="18" t="s">
        <v>85</v>
      </c>
      <c r="I111" s="55">
        <f t="shared" si="33"/>
        <v>211.68</v>
      </c>
      <c r="J111" s="56">
        <f t="shared" si="34"/>
        <v>269.57447999999999</v>
      </c>
      <c r="K111" s="14">
        <f>'[1]BM 01'!M111</f>
        <v>0</v>
      </c>
      <c r="L111" s="14">
        <f>'[1]Memória 02'!E104</f>
        <v>0</v>
      </c>
      <c r="M111" s="14">
        <f t="shared" si="24"/>
        <v>0</v>
      </c>
      <c r="N111" s="14">
        <f t="shared" si="26"/>
        <v>0</v>
      </c>
      <c r="O111" s="14">
        <f t="shared" si="27"/>
        <v>0</v>
      </c>
      <c r="P111" s="23">
        <f t="shared" si="28"/>
        <v>0</v>
      </c>
      <c r="Q111" s="14">
        <f t="shared" si="29"/>
        <v>269.57447999999999</v>
      </c>
    </row>
    <row r="112" spans="1:17" ht="25.5" customHeight="1">
      <c r="A112" s="58" t="s">
        <v>247</v>
      </c>
      <c r="B112" s="25" t="s">
        <v>248</v>
      </c>
      <c r="C112" s="17" t="s">
        <v>45</v>
      </c>
      <c r="D112" s="19">
        <v>16</v>
      </c>
      <c r="E112" s="19">
        <v>11.11</v>
      </c>
      <c r="F112" s="19">
        <f t="shared" si="25"/>
        <v>14.148584999999999</v>
      </c>
      <c r="G112" s="33">
        <v>3659</v>
      </c>
      <c r="H112" s="25" t="s">
        <v>60</v>
      </c>
      <c r="I112" s="55">
        <f t="shared" si="33"/>
        <v>177.76</v>
      </c>
      <c r="J112" s="56">
        <f t="shared" si="34"/>
        <v>226.37735999999998</v>
      </c>
      <c r="K112" s="14">
        <f>'[1]BM 01'!M112</f>
        <v>0</v>
      </c>
      <c r="L112" s="14">
        <f>'[1]Memória 02'!E105</f>
        <v>0</v>
      </c>
      <c r="M112" s="14">
        <f t="shared" si="24"/>
        <v>0</v>
      </c>
      <c r="N112" s="14">
        <f t="shared" si="26"/>
        <v>0</v>
      </c>
      <c r="O112" s="14">
        <f t="shared" si="27"/>
        <v>0</v>
      </c>
      <c r="P112" s="23">
        <f t="shared" si="28"/>
        <v>0</v>
      </c>
      <c r="Q112" s="14">
        <f t="shared" si="29"/>
        <v>226.37735999999998</v>
      </c>
    </row>
    <row r="113" spans="1:17" ht="45.75" customHeight="1">
      <c r="A113" s="58" t="s">
        <v>249</v>
      </c>
      <c r="B113" s="18" t="s">
        <v>250</v>
      </c>
      <c r="C113" s="17" t="s">
        <v>45</v>
      </c>
      <c r="D113" s="19">
        <v>10</v>
      </c>
      <c r="E113" s="19">
        <v>27.57</v>
      </c>
      <c r="F113" s="19">
        <f t="shared" si="25"/>
        <v>35.110395000000004</v>
      </c>
      <c r="G113" s="33">
        <v>89797</v>
      </c>
      <c r="H113" s="18" t="s">
        <v>85</v>
      </c>
      <c r="I113" s="55">
        <f t="shared" si="33"/>
        <v>275.7</v>
      </c>
      <c r="J113" s="56">
        <f t="shared" si="34"/>
        <v>351.10395000000005</v>
      </c>
      <c r="K113" s="14">
        <f>'[1]BM 01'!M113</f>
        <v>0</v>
      </c>
      <c r="L113" s="14">
        <f>'[1]Memória 02'!E106</f>
        <v>0</v>
      </c>
      <c r="M113" s="14">
        <f t="shared" si="24"/>
        <v>0</v>
      </c>
      <c r="N113" s="14">
        <f t="shared" si="26"/>
        <v>0</v>
      </c>
      <c r="O113" s="14">
        <f t="shared" si="27"/>
        <v>0</v>
      </c>
      <c r="P113" s="23">
        <f t="shared" si="28"/>
        <v>0</v>
      </c>
      <c r="Q113" s="14">
        <f t="shared" si="29"/>
        <v>351.10395000000005</v>
      </c>
    </row>
    <row r="114" spans="1:17" ht="34.35" customHeight="1">
      <c r="A114" s="57" t="s">
        <v>251</v>
      </c>
      <c r="B114" s="25" t="s">
        <v>252</v>
      </c>
      <c r="C114" s="34" t="s">
        <v>45</v>
      </c>
      <c r="D114" s="35">
        <v>55</v>
      </c>
      <c r="E114" s="35">
        <v>3.98</v>
      </c>
      <c r="F114" s="19">
        <f t="shared" si="25"/>
        <v>5.06853</v>
      </c>
      <c r="G114" s="36">
        <v>89813</v>
      </c>
      <c r="H114" s="18" t="s">
        <v>85</v>
      </c>
      <c r="I114" s="55">
        <f t="shared" si="33"/>
        <v>218.9</v>
      </c>
      <c r="J114" s="56">
        <f t="shared" si="34"/>
        <v>278.76915000000002</v>
      </c>
      <c r="K114" s="14">
        <f>'[1]BM 01'!M114</f>
        <v>0</v>
      </c>
      <c r="L114" s="14">
        <f>'[1]Memória 02'!E107</f>
        <v>0</v>
      </c>
      <c r="M114" s="14">
        <f t="shared" si="24"/>
        <v>0</v>
      </c>
      <c r="N114" s="14">
        <f t="shared" si="26"/>
        <v>0</v>
      </c>
      <c r="O114" s="14">
        <f t="shared" si="27"/>
        <v>0</v>
      </c>
      <c r="P114" s="23">
        <f t="shared" si="28"/>
        <v>0</v>
      </c>
      <c r="Q114" s="14">
        <f t="shared" si="29"/>
        <v>278.76915000000002</v>
      </c>
    </row>
    <row r="115" spans="1:17" ht="34.35" customHeight="1">
      <c r="A115" s="57" t="s">
        <v>253</v>
      </c>
      <c r="B115" s="25" t="s">
        <v>254</v>
      </c>
      <c r="C115" s="34" t="s">
        <v>45</v>
      </c>
      <c r="D115" s="35">
        <v>37</v>
      </c>
      <c r="E115" s="35">
        <v>7</v>
      </c>
      <c r="F115" s="19">
        <f t="shared" si="25"/>
        <v>8.9145000000000003</v>
      </c>
      <c r="G115" s="36">
        <v>89817</v>
      </c>
      <c r="H115" s="18" t="s">
        <v>85</v>
      </c>
      <c r="I115" s="55">
        <f t="shared" si="33"/>
        <v>259</v>
      </c>
      <c r="J115" s="56">
        <f t="shared" si="34"/>
        <v>329.8365</v>
      </c>
      <c r="K115" s="14">
        <f>'[1]BM 01'!M115</f>
        <v>0</v>
      </c>
      <c r="L115" s="14">
        <f>'[1]Memória 02'!E108</f>
        <v>0</v>
      </c>
      <c r="M115" s="14">
        <f t="shared" si="24"/>
        <v>0</v>
      </c>
      <c r="N115" s="14">
        <f t="shared" si="26"/>
        <v>0</v>
      </c>
      <c r="O115" s="14">
        <f t="shared" si="27"/>
        <v>0</v>
      </c>
      <c r="P115" s="23">
        <f t="shared" si="28"/>
        <v>0</v>
      </c>
      <c r="Q115" s="14">
        <f t="shared" si="29"/>
        <v>329.8365</v>
      </c>
    </row>
    <row r="116" spans="1:17" ht="34.35" customHeight="1">
      <c r="A116" s="57" t="s">
        <v>255</v>
      </c>
      <c r="B116" s="25" t="s">
        <v>256</v>
      </c>
      <c r="C116" s="34" t="s">
        <v>45</v>
      </c>
      <c r="D116" s="35">
        <v>73</v>
      </c>
      <c r="E116" s="35">
        <v>8.66</v>
      </c>
      <c r="F116" s="19">
        <f t="shared" si="25"/>
        <v>11.028510000000001</v>
      </c>
      <c r="G116" s="36">
        <v>89821</v>
      </c>
      <c r="H116" s="18" t="s">
        <v>85</v>
      </c>
      <c r="I116" s="55">
        <f t="shared" si="33"/>
        <v>632.18000000000006</v>
      </c>
      <c r="J116" s="56">
        <f t="shared" si="34"/>
        <v>805.08123000000001</v>
      </c>
      <c r="K116" s="14">
        <f>'[1]BM 01'!M116</f>
        <v>0</v>
      </c>
      <c r="L116" s="14">
        <f>'[1]Memória 02'!E109</f>
        <v>0</v>
      </c>
      <c r="M116" s="14">
        <f t="shared" si="24"/>
        <v>0</v>
      </c>
      <c r="N116" s="14">
        <f t="shared" si="26"/>
        <v>0</v>
      </c>
      <c r="O116" s="14">
        <f t="shared" si="27"/>
        <v>0</v>
      </c>
      <c r="P116" s="23">
        <f t="shared" si="28"/>
        <v>0</v>
      </c>
      <c r="Q116" s="14">
        <f t="shared" si="29"/>
        <v>805.08123000000001</v>
      </c>
    </row>
    <row r="117" spans="1:17" ht="25.5" customHeight="1">
      <c r="A117" s="58" t="s">
        <v>257</v>
      </c>
      <c r="B117" s="25" t="s">
        <v>258</v>
      </c>
      <c r="C117" s="17" t="s">
        <v>45</v>
      </c>
      <c r="D117" s="19">
        <v>1</v>
      </c>
      <c r="E117" s="19">
        <v>12.45</v>
      </c>
      <c r="F117" s="19">
        <f t="shared" si="25"/>
        <v>15.855074999999999</v>
      </c>
      <c r="G117" s="24">
        <v>1654</v>
      </c>
      <c r="H117" s="20" t="s">
        <v>36</v>
      </c>
      <c r="I117" s="55">
        <f t="shared" si="33"/>
        <v>12.45</v>
      </c>
      <c r="J117" s="56">
        <f t="shared" si="34"/>
        <v>15.855074999999999</v>
      </c>
      <c r="K117" s="14">
        <f>'[1]BM 01'!M117</f>
        <v>0</v>
      </c>
      <c r="L117" s="14">
        <f>'[1]Memória 02'!E110</f>
        <v>0</v>
      </c>
      <c r="M117" s="14">
        <f t="shared" si="24"/>
        <v>0</v>
      </c>
      <c r="N117" s="14">
        <f t="shared" si="26"/>
        <v>0</v>
      </c>
      <c r="O117" s="14">
        <f t="shared" si="27"/>
        <v>0</v>
      </c>
      <c r="P117" s="23">
        <f t="shared" si="28"/>
        <v>0</v>
      </c>
      <c r="Q117" s="14">
        <f t="shared" si="29"/>
        <v>15.855074999999999</v>
      </c>
    </row>
    <row r="118" spans="1:17" ht="25.5" customHeight="1">
      <c r="A118" s="58" t="s">
        <v>259</v>
      </c>
      <c r="B118" s="25" t="s">
        <v>260</v>
      </c>
      <c r="C118" s="17" t="s">
        <v>45</v>
      </c>
      <c r="D118" s="19">
        <v>4</v>
      </c>
      <c r="E118" s="19">
        <v>13.18</v>
      </c>
      <c r="F118" s="19">
        <f t="shared" si="25"/>
        <v>16.78473</v>
      </c>
      <c r="G118" s="24">
        <v>1582</v>
      </c>
      <c r="H118" s="20" t="s">
        <v>36</v>
      </c>
      <c r="I118" s="55">
        <f t="shared" si="33"/>
        <v>52.72</v>
      </c>
      <c r="J118" s="56">
        <f t="shared" si="34"/>
        <v>67.138919999999999</v>
      </c>
      <c r="K118" s="14">
        <f>'[1]BM 01'!M118</f>
        <v>0</v>
      </c>
      <c r="L118" s="14">
        <f>'[1]Memória 02'!E111</f>
        <v>0</v>
      </c>
      <c r="M118" s="14">
        <f t="shared" si="24"/>
        <v>0</v>
      </c>
      <c r="N118" s="14">
        <f t="shared" si="26"/>
        <v>0</v>
      </c>
      <c r="O118" s="14">
        <f t="shared" si="27"/>
        <v>0</v>
      </c>
      <c r="P118" s="23">
        <f t="shared" si="28"/>
        <v>0</v>
      </c>
      <c r="Q118" s="14">
        <f t="shared" si="29"/>
        <v>67.138919999999999</v>
      </c>
    </row>
    <row r="119" spans="1:17" ht="25.5" customHeight="1">
      <c r="A119" s="58" t="s">
        <v>261</v>
      </c>
      <c r="B119" s="25" t="s">
        <v>262</v>
      </c>
      <c r="C119" s="17" t="s">
        <v>45</v>
      </c>
      <c r="D119" s="19">
        <v>8</v>
      </c>
      <c r="E119" s="19">
        <v>14.66</v>
      </c>
      <c r="F119" s="19">
        <f t="shared" si="25"/>
        <v>18.669510000000002</v>
      </c>
      <c r="G119" s="24">
        <v>1583</v>
      </c>
      <c r="H119" s="20" t="s">
        <v>36</v>
      </c>
      <c r="I119" s="55">
        <f t="shared" si="33"/>
        <v>117.28</v>
      </c>
      <c r="J119" s="56">
        <f t="shared" si="34"/>
        <v>149.35608000000002</v>
      </c>
      <c r="K119" s="14">
        <f>'[1]BM 01'!M119</f>
        <v>0</v>
      </c>
      <c r="L119" s="14">
        <f>'[1]Memória 02'!E112</f>
        <v>0</v>
      </c>
      <c r="M119" s="14">
        <f t="shared" si="24"/>
        <v>0</v>
      </c>
      <c r="N119" s="14">
        <f t="shared" si="26"/>
        <v>0</v>
      </c>
      <c r="O119" s="14">
        <f t="shared" si="27"/>
        <v>0</v>
      </c>
      <c r="P119" s="23">
        <f t="shared" si="28"/>
        <v>0</v>
      </c>
      <c r="Q119" s="14">
        <f t="shared" si="29"/>
        <v>149.35608000000002</v>
      </c>
    </row>
    <row r="120" spans="1:17" ht="35.25" customHeight="1">
      <c r="A120" s="57" t="s">
        <v>263</v>
      </c>
      <c r="B120" s="25" t="s">
        <v>264</v>
      </c>
      <c r="C120" s="34" t="s">
        <v>45</v>
      </c>
      <c r="D120" s="35">
        <v>5</v>
      </c>
      <c r="E120" s="35">
        <v>8.85</v>
      </c>
      <c r="F120" s="19">
        <f t="shared" si="25"/>
        <v>11.270474999999999</v>
      </c>
      <c r="G120" s="36">
        <v>89825</v>
      </c>
      <c r="H120" s="18" t="s">
        <v>85</v>
      </c>
      <c r="I120" s="55">
        <f t="shared" si="33"/>
        <v>44.25</v>
      </c>
      <c r="J120" s="56">
        <f t="shared" si="34"/>
        <v>56.352374999999995</v>
      </c>
      <c r="K120" s="14">
        <f>'[1]BM 01'!M120</f>
        <v>0</v>
      </c>
      <c r="L120" s="14">
        <f>'[1]Memória 02'!E113</f>
        <v>0</v>
      </c>
      <c r="M120" s="14">
        <f t="shared" si="24"/>
        <v>0</v>
      </c>
      <c r="N120" s="14">
        <f t="shared" si="26"/>
        <v>0</v>
      </c>
      <c r="O120" s="14">
        <f t="shared" si="27"/>
        <v>0</v>
      </c>
      <c r="P120" s="23">
        <f t="shared" si="28"/>
        <v>0</v>
      </c>
      <c r="Q120" s="14">
        <f t="shared" si="29"/>
        <v>56.352374999999995</v>
      </c>
    </row>
    <row r="121" spans="1:17" ht="25.5" customHeight="1">
      <c r="A121" s="58" t="s">
        <v>265</v>
      </c>
      <c r="B121" s="25" t="s">
        <v>266</v>
      </c>
      <c r="C121" s="17" t="s">
        <v>45</v>
      </c>
      <c r="D121" s="19">
        <v>2</v>
      </c>
      <c r="E121" s="19">
        <v>28.02</v>
      </c>
      <c r="F121" s="19">
        <f t="shared" si="25"/>
        <v>35.68347</v>
      </c>
      <c r="G121" s="24">
        <v>1661</v>
      </c>
      <c r="H121" s="20" t="s">
        <v>36</v>
      </c>
      <c r="I121" s="55">
        <f t="shared" si="33"/>
        <v>56.04</v>
      </c>
      <c r="J121" s="56">
        <f t="shared" si="34"/>
        <v>71.36694</v>
      </c>
      <c r="K121" s="14">
        <f>'[1]BM 01'!M121</f>
        <v>0</v>
      </c>
      <c r="L121" s="14">
        <f>'[1]Memória 02'!E114</f>
        <v>0</v>
      </c>
      <c r="M121" s="14">
        <f t="shared" si="24"/>
        <v>0</v>
      </c>
      <c r="N121" s="14">
        <f t="shared" si="26"/>
        <v>0</v>
      </c>
      <c r="O121" s="14">
        <f t="shared" si="27"/>
        <v>0</v>
      </c>
      <c r="P121" s="23">
        <f t="shared" si="28"/>
        <v>0</v>
      </c>
      <c r="Q121" s="14">
        <f t="shared" si="29"/>
        <v>71.36694</v>
      </c>
    </row>
    <row r="122" spans="1:17" ht="25.5" customHeight="1">
      <c r="A122" s="58" t="s">
        <v>267</v>
      </c>
      <c r="B122" s="25" t="s">
        <v>268</v>
      </c>
      <c r="C122" s="17" t="s">
        <v>45</v>
      </c>
      <c r="D122" s="19">
        <v>8</v>
      </c>
      <c r="E122" s="19">
        <v>29.25</v>
      </c>
      <c r="F122" s="19">
        <f t="shared" si="25"/>
        <v>37.249875000000003</v>
      </c>
      <c r="G122" s="24">
        <v>1662</v>
      </c>
      <c r="H122" s="20" t="s">
        <v>36</v>
      </c>
      <c r="I122" s="55">
        <f t="shared" si="33"/>
        <v>234</v>
      </c>
      <c r="J122" s="56">
        <f t="shared" si="34"/>
        <v>297.99900000000002</v>
      </c>
      <c r="K122" s="14">
        <f>'[1]BM 01'!M122</f>
        <v>0</v>
      </c>
      <c r="L122" s="14">
        <f>'[1]Memória 02'!E115</f>
        <v>0</v>
      </c>
      <c r="M122" s="14">
        <f t="shared" si="24"/>
        <v>0</v>
      </c>
      <c r="N122" s="14">
        <f t="shared" si="26"/>
        <v>0</v>
      </c>
      <c r="O122" s="14">
        <f t="shared" si="27"/>
        <v>0</v>
      </c>
      <c r="P122" s="23">
        <f t="shared" si="28"/>
        <v>0</v>
      </c>
      <c r="Q122" s="14">
        <f t="shared" si="29"/>
        <v>297.99900000000002</v>
      </c>
    </row>
    <row r="123" spans="1:17" ht="34.35" customHeight="1">
      <c r="A123" s="57" t="s">
        <v>269</v>
      </c>
      <c r="B123" s="25" t="s">
        <v>270</v>
      </c>
      <c r="C123" s="34" t="s">
        <v>45</v>
      </c>
      <c r="D123" s="35">
        <v>1</v>
      </c>
      <c r="E123" s="35">
        <v>23.7</v>
      </c>
      <c r="F123" s="19">
        <f t="shared" si="25"/>
        <v>30.181950000000001</v>
      </c>
      <c r="G123" s="36">
        <v>89796</v>
      </c>
      <c r="H123" s="18" t="s">
        <v>85</v>
      </c>
      <c r="I123" s="55">
        <f t="shared" si="33"/>
        <v>23.7</v>
      </c>
      <c r="J123" s="56">
        <f t="shared" si="34"/>
        <v>30.181950000000001</v>
      </c>
      <c r="K123" s="14">
        <f>'[1]BM 01'!M123</f>
        <v>0</v>
      </c>
      <c r="L123" s="14">
        <f>'[1]Memória 02'!E116</f>
        <v>0</v>
      </c>
      <c r="M123" s="14">
        <f t="shared" si="24"/>
        <v>0</v>
      </c>
      <c r="N123" s="14">
        <f t="shared" si="26"/>
        <v>0</v>
      </c>
      <c r="O123" s="14">
        <f t="shared" si="27"/>
        <v>0</v>
      </c>
      <c r="P123" s="23">
        <f t="shared" si="28"/>
        <v>0</v>
      </c>
      <c r="Q123" s="14">
        <f t="shared" si="29"/>
        <v>30.181950000000001</v>
      </c>
    </row>
    <row r="124" spans="1:17" ht="34.35" customHeight="1">
      <c r="A124" s="57" t="s">
        <v>271</v>
      </c>
      <c r="B124" s="25" t="s">
        <v>272</v>
      </c>
      <c r="C124" s="34" t="s">
        <v>129</v>
      </c>
      <c r="D124" s="35">
        <v>28.67</v>
      </c>
      <c r="E124" s="35">
        <v>11.15</v>
      </c>
      <c r="F124" s="19">
        <f t="shared" si="25"/>
        <v>14.199525000000001</v>
      </c>
      <c r="G124" s="36">
        <v>89711</v>
      </c>
      <c r="H124" s="18" t="s">
        <v>85</v>
      </c>
      <c r="I124" s="55">
        <f t="shared" si="33"/>
        <v>319.6705</v>
      </c>
      <c r="J124" s="56">
        <f t="shared" si="34"/>
        <v>407.10038175000005</v>
      </c>
      <c r="K124" s="14">
        <f>'[1]BM 01'!M124</f>
        <v>0</v>
      </c>
      <c r="L124" s="14">
        <f>'[1]Memória 02'!E117</f>
        <v>0</v>
      </c>
      <c r="M124" s="14">
        <f t="shared" si="24"/>
        <v>0</v>
      </c>
      <c r="N124" s="14">
        <f t="shared" si="26"/>
        <v>0</v>
      </c>
      <c r="O124" s="14">
        <f t="shared" si="27"/>
        <v>0</v>
      </c>
      <c r="P124" s="23">
        <f t="shared" si="28"/>
        <v>0</v>
      </c>
      <c r="Q124" s="14">
        <f t="shared" si="29"/>
        <v>407.10038175000005</v>
      </c>
    </row>
    <row r="125" spans="1:17" ht="34.35" customHeight="1">
      <c r="A125" s="57" t="s">
        <v>273</v>
      </c>
      <c r="B125" s="25" t="s">
        <v>274</v>
      </c>
      <c r="C125" s="34" t="s">
        <v>129</v>
      </c>
      <c r="D125" s="35">
        <v>35.71</v>
      </c>
      <c r="E125" s="35">
        <v>7.92</v>
      </c>
      <c r="F125" s="19">
        <f t="shared" si="25"/>
        <v>10.086120000000001</v>
      </c>
      <c r="G125" s="36">
        <v>89798</v>
      </c>
      <c r="H125" s="18" t="s">
        <v>85</v>
      </c>
      <c r="I125" s="55">
        <f t="shared" si="33"/>
        <v>282.82319999999999</v>
      </c>
      <c r="J125" s="56">
        <f t="shared" si="34"/>
        <v>360.17534520000004</v>
      </c>
      <c r="K125" s="14">
        <f>'[1]BM 01'!M125</f>
        <v>0</v>
      </c>
      <c r="L125" s="14">
        <f>'[1]Memória 02'!E118</f>
        <v>0</v>
      </c>
      <c r="M125" s="14">
        <f t="shared" si="24"/>
        <v>0</v>
      </c>
      <c r="N125" s="14">
        <f t="shared" si="26"/>
        <v>0</v>
      </c>
      <c r="O125" s="14">
        <f t="shared" si="27"/>
        <v>0</v>
      </c>
      <c r="P125" s="23">
        <f t="shared" si="28"/>
        <v>0</v>
      </c>
      <c r="Q125" s="14">
        <f t="shared" si="29"/>
        <v>360.17534520000004</v>
      </c>
    </row>
    <row r="126" spans="1:17" ht="34.35" customHeight="1">
      <c r="A126" s="57" t="s">
        <v>275</v>
      </c>
      <c r="B126" s="25" t="s">
        <v>276</v>
      </c>
      <c r="C126" s="34" t="s">
        <v>129</v>
      </c>
      <c r="D126" s="35">
        <v>28.66</v>
      </c>
      <c r="E126" s="35">
        <v>12.67</v>
      </c>
      <c r="F126" s="19">
        <f t="shared" si="25"/>
        <v>16.135245000000001</v>
      </c>
      <c r="G126" s="36">
        <v>89799</v>
      </c>
      <c r="H126" s="18" t="s">
        <v>85</v>
      </c>
      <c r="I126" s="55">
        <f t="shared" si="33"/>
        <v>363.12220000000002</v>
      </c>
      <c r="J126" s="56">
        <f t="shared" si="34"/>
        <v>462.43612170000006</v>
      </c>
      <c r="K126" s="14">
        <f>'[1]BM 01'!M126</f>
        <v>0</v>
      </c>
      <c r="L126" s="14">
        <f>'[1]Memória 02'!E119</f>
        <v>0</v>
      </c>
      <c r="M126" s="14">
        <f t="shared" si="24"/>
        <v>0</v>
      </c>
      <c r="N126" s="14">
        <f t="shared" si="26"/>
        <v>0</v>
      </c>
      <c r="O126" s="14">
        <f t="shared" si="27"/>
        <v>0</v>
      </c>
      <c r="P126" s="23">
        <f t="shared" si="28"/>
        <v>0</v>
      </c>
      <c r="Q126" s="14">
        <f t="shared" si="29"/>
        <v>462.43612170000006</v>
      </c>
    </row>
    <row r="127" spans="1:17" ht="34.35" customHeight="1">
      <c r="A127" s="57" t="s">
        <v>277</v>
      </c>
      <c r="B127" s="25" t="s">
        <v>278</v>
      </c>
      <c r="C127" s="34" t="s">
        <v>129</v>
      </c>
      <c r="D127" s="35">
        <v>61.87</v>
      </c>
      <c r="E127" s="35">
        <v>15.42</v>
      </c>
      <c r="F127" s="19">
        <f t="shared" si="25"/>
        <v>19.637370000000001</v>
      </c>
      <c r="G127" s="36">
        <v>89800</v>
      </c>
      <c r="H127" s="18" t="s">
        <v>85</v>
      </c>
      <c r="I127" s="55">
        <f t="shared" si="33"/>
        <v>954.03539999999998</v>
      </c>
      <c r="J127" s="56">
        <f t="shared" si="34"/>
        <v>1214.9640818999999</v>
      </c>
      <c r="K127" s="14">
        <f>'[1]BM 01'!M127</f>
        <v>0</v>
      </c>
      <c r="L127" s="14">
        <f>'[1]Memória 02'!E120</f>
        <v>0</v>
      </c>
      <c r="M127" s="14">
        <f t="shared" si="24"/>
        <v>0</v>
      </c>
      <c r="N127" s="14">
        <f t="shared" si="26"/>
        <v>0</v>
      </c>
      <c r="O127" s="14">
        <f t="shared" si="27"/>
        <v>0</v>
      </c>
      <c r="P127" s="23">
        <f t="shared" si="28"/>
        <v>0</v>
      </c>
      <c r="Q127" s="14">
        <f t="shared" si="29"/>
        <v>1214.9640818999999</v>
      </c>
    </row>
    <row r="128" spans="1:17" ht="25.5" customHeight="1">
      <c r="A128" s="58" t="s">
        <v>279</v>
      </c>
      <c r="B128" s="25" t="s">
        <v>280</v>
      </c>
      <c r="C128" s="17" t="s">
        <v>129</v>
      </c>
      <c r="D128" s="19">
        <v>135</v>
      </c>
      <c r="E128" s="19">
        <v>5.85</v>
      </c>
      <c r="F128" s="19">
        <f t="shared" si="25"/>
        <v>7.4499749999999993</v>
      </c>
      <c r="G128" s="33">
        <v>89402</v>
      </c>
      <c r="H128" s="25" t="s">
        <v>60</v>
      </c>
      <c r="I128" s="55">
        <f t="shared" si="33"/>
        <v>789.75</v>
      </c>
      <c r="J128" s="56">
        <f t="shared" si="34"/>
        <v>1005.7466249999999</v>
      </c>
      <c r="K128" s="14">
        <f>'[1]BM 01'!M128</f>
        <v>0</v>
      </c>
      <c r="L128" s="14">
        <f>'[1]Memória 02'!E121</f>
        <v>0</v>
      </c>
      <c r="M128" s="14">
        <f t="shared" si="24"/>
        <v>0</v>
      </c>
      <c r="N128" s="14">
        <f t="shared" si="26"/>
        <v>0</v>
      </c>
      <c r="O128" s="14">
        <f t="shared" si="27"/>
        <v>0</v>
      </c>
      <c r="P128" s="23">
        <f t="shared" si="28"/>
        <v>0</v>
      </c>
      <c r="Q128" s="14">
        <f t="shared" si="29"/>
        <v>1005.7466249999999</v>
      </c>
    </row>
    <row r="129" spans="1:17" ht="25.5" customHeight="1">
      <c r="A129" s="58" t="s">
        <v>281</v>
      </c>
      <c r="B129" s="25" t="s">
        <v>282</v>
      </c>
      <c r="C129" s="17" t="s">
        <v>129</v>
      </c>
      <c r="D129" s="19">
        <v>36.85</v>
      </c>
      <c r="E129" s="19">
        <v>12.22</v>
      </c>
      <c r="F129" s="19">
        <f t="shared" si="25"/>
        <v>15.562170000000002</v>
      </c>
      <c r="G129" s="33">
        <v>89449</v>
      </c>
      <c r="H129" s="25" t="s">
        <v>60</v>
      </c>
      <c r="I129" s="55">
        <f t="shared" si="33"/>
        <v>450.30700000000002</v>
      </c>
      <c r="J129" s="56">
        <f t="shared" si="34"/>
        <v>573.46596450000004</v>
      </c>
      <c r="K129" s="14">
        <f>'[1]BM 01'!M129</f>
        <v>0</v>
      </c>
      <c r="L129" s="14">
        <f>'[1]Memória 02'!E122</f>
        <v>0</v>
      </c>
      <c r="M129" s="14">
        <f t="shared" si="24"/>
        <v>0</v>
      </c>
      <c r="N129" s="14">
        <f t="shared" si="26"/>
        <v>0</v>
      </c>
      <c r="O129" s="14">
        <f t="shared" si="27"/>
        <v>0</v>
      </c>
      <c r="P129" s="23">
        <f t="shared" si="28"/>
        <v>0</v>
      </c>
      <c r="Q129" s="14">
        <f t="shared" si="29"/>
        <v>573.46596450000004</v>
      </c>
    </row>
    <row r="130" spans="1:17" ht="45.75" customHeight="1">
      <c r="A130" s="58" t="s">
        <v>283</v>
      </c>
      <c r="B130" s="25" t="s">
        <v>284</v>
      </c>
      <c r="C130" s="17" t="s">
        <v>45</v>
      </c>
      <c r="D130" s="19">
        <v>5</v>
      </c>
      <c r="E130" s="19">
        <v>78.61</v>
      </c>
      <c r="F130" s="19">
        <f t="shared" si="25"/>
        <v>100.109835</v>
      </c>
      <c r="G130" s="33">
        <v>94497</v>
      </c>
      <c r="H130" s="18" t="s">
        <v>85</v>
      </c>
      <c r="I130" s="55">
        <f t="shared" si="33"/>
        <v>393.05</v>
      </c>
      <c r="J130" s="56">
        <f t="shared" si="34"/>
        <v>500.54917499999999</v>
      </c>
      <c r="K130" s="14">
        <f>'[1]BM 01'!M130</f>
        <v>0</v>
      </c>
      <c r="L130" s="14">
        <f>'[1]Memória 02'!E123</f>
        <v>0</v>
      </c>
      <c r="M130" s="14">
        <f t="shared" si="24"/>
        <v>0</v>
      </c>
      <c r="N130" s="14">
        <f t="shared" si="26"/>
        <v>0</v>
      </c>
      <c r="O130" s="14">
        <f t="shared" si="27"/>
        <v>0</v>
      </c>
      <c r="P130" s="23">
        <f t="shared" si="28"/>
        <v>0</v>
      </c>
      <c r="Q130" s="14">
        <f t="shared" si="29"/>
        <v>500.54917499999999</v>
      </c>
    </row>
    <row r="131" spans="1:17" ht="25.5" customHeight="1">
      <c r="A131" s="58" t="s">
        <v>285</v>
      </c>
      <c r="B131" s="25" t="s">
        <v>286</v>
      </c>
      <c r="C131" s="17" t="s">
        <v>45</v>
      </c>
      <c r="D131" s="19">
        <v>18</v>
      </c>
      <c r="E131" s="19">
        <v>26.78</v>
      </c>
      <c r="F131" s="19">
        <f t="shared" si="25"/>
        <v>34.104330000000004</v>
      </c>
      <c r="G131" s="33">
        <v>89353</v>
      </c>
      <c r="H131" s="25" t="s">
        <v>60</v>
      </c>
      <c r="I131" s="55">
        <f t="shared" si="33"/>
        <v>482.04</v>
      </c>
      <c r="J131" s="56">
        <f t="shared" si="34"/>
        <v>613.87794000000008</v>
      </c>
      <c r="K131" s="14">
        <f>'[1]BM 01'!M131</f>
        <v>0</v>
      </c>
      <c r="L131" s="14">
        <f>'[1]Memória 02'!E124</f>
        <v>0</v>
      </c>
      <c r="M131" s="14">
        <f t="shared" si="24"/>
        <v>0</v>
      </c>
      <c r="N131" s="14">
        <f t="shared" si="26"/>
        <v>0</v>
      </c>
      <c r="O131" s="14">
        <f t="shared" si="27"/>
        <v>0</v>
      </c>
      <c r="P131" s="23">
        <f t="shared" si="28"/>
        <v>0</v>
      </c>
      <c r="Q131" s="14">
        <f t="shared" si="29"/>
        <v>613.87794000000008</v>
      </c>
    </row>
    <row r="132" spans="1:17" ht="25.5" customHeight="1">
      <c r="A132" s="58" t="s">
        <v>287</v>
      </c>
      <c r="B132" s="25" t="s">
        <v>288</v>
      </c>
      <c r="C132" s="17" t="s">
        <v>45</v>
      </c>
      <c r="D132" s="19">
        <v>7</v>
      </c>
      <c r="E132" s="19">
        <v>22.45</v>
      </c>
      <c r="F132" s="19">
        <f t="shared" si="25"/>
        <v>28.590074999999999</v>
      </c>
      <c r="G132" s="33">
        <v>89351</v>
      </c>
      <c r="H132" s="25" t="s">
        <v>60</v>
      </c>
      <c r="I132" s="55">
        <f t="shared" si="33"/>
        <v>157.15</v>
      </c>
      <c r="J132" s="56">
        <f t="shared" si="34"/>
        <v>200.13052499999998</v>
      </c>
      <c r="K132" s="14">
        <f>'[1]BM 01'!M132</f>
        <v>0</v>
      </c>
      <c r="L132" s="14">
        <f>'[1]Memória 02'!E125</f>
        <v>0</v>
      </c>
      <c r="M132" s="14">
        <f t="shared" si="24"/>
        <v>0</v>
      </c>
      <c r="N132" s="14">
        <f t="shared" si="26"/>
        <v>0</v>
      </c>
      <c r="O132" s="14">
        <f t="shared" si="27"/>
        <v>0</v>
      </c>
      <c r="P132" s="23">
        <f t="shared" si="28"/>
        <v>0</v>
      </c>
      <c r="Q132" s="14">
        <f t="shared" si="29"/>
        <v>200.13052499999998</v>
      </c>
    </row>
    <row r="133" spans="1:17" ht="25.5" customHeight="1">
      <c r="A133" s="58" t="s">
        <v>289</v>
      </c>
      <c r="B133" s="25" t="s">
        <v>290</v>
      </c>
      <c r="C133" s="17" t="s">
        <v>45</v>
      </c>
      <c r="D133" s="19">
        <v>3</v>
      </c>
      <c r="E133" s="19">
        <v>3.26</v>
      </c>
      <c r="F133" s="19">
        <f t="shared" si="25"/>
        <v>4.1516099999999998</v>
      </c>
      <c r="G133" s="33">
        <v>813</v>
      </c>
      <c r="H133" s="25" t="s">
        <v>60</v>
      </c>
      <c r="I133" s="55">
        <f t="shared" si="33"/>
        <v>9.7799999999999994</v>
      </c>
      <c r="J133" s="56">
        <f t="shared" si="34"/>
        <v>12.454829999999999</v>
      </c>
      <c r="K133" s="14">
        <f>'[1]BM 01'!M133</f>
        <v>0</v>
      </c>
      <c r="L133" s="14">
        <f>'[1]Memória 02'!E126</f>
        <v>0</v>
      </c>
      <c r="M133" s="14">
        <f t="shared" si="24"/>
        <v>0</v>
      </c>
      <c r="N133" s="14">
        <f t="shared" si="26"/>
        <v>0</v>
      </c>
      <c r="O133" s="14">
        <f t="shared" si="27"/>
        <v>0</v>
      </c>
      <c r="P133" s="23">
        <f t="shared" si="28"/>
        <v>0</v>
      </c>
      <c r="Q133" s="14">
        <f t="shared" si="29"/>
        <v>12.454829999999999</v>
      </c>
    </row>
    <row r="134" spans="1:17" ht="25.5" customHeight="1">
      <c r="A134" s="58" t="s">
        <v>291</v>
      </c>
      <c r="B134" s="25" t="s">
        <v>292</v>
      </c>
      <c r="C134" s="17" t="s">
        <v>45</v>
      </c>
      <c r="D134" s="19">
        <v>58</v>
      </c>
      <c r="E134" s="19">
        <v>2.52</v>
      </c>
      <c r="F134" s="19">
        <f t="shared" si="25"/>
        <v>3.2092200000000002</v>
      </c>
      <c r="G134" s="33">
        <v>89481</v>
      </c>
      <c r="H134" s="25" t="s">
        <v>60</v>
      </c>
      <c r="I134" s="55">
        <f t="shared" si="33"/>
        <v>146.16</v>
      </c>
      <c r="J134" s="56">
        <f t="shared" si="34"/>
        <v>186.13476</v>
      </c>
      <c r="K134" s="14">
        <f>'[1]BM 01'!M134</f>
        <v>0</v>
      </c>
      <c r="L134" s="14">
        <f>'[1]Memória 02'!E127</f>
        <v>0</v>
      </c>
      <c r="M134" s="14">
        <f t="shared" si="24"/>
        <v>0</v>
      </c>
      <c r="N134" s="14">
        <f t="shared" si="26"/>
        <v>0</v>
      </c>
      <c r="O134" s="14">
        <f t="shared" si="27"/>
        <v>0</v>
      </c>
      <c r="P134" s="23">
        <f t="shared" si="28"/>
        <v>0</v>
      </c>
      <c r="Q134" s="14">
        <f t="shared" si="29"/>
        <v>186.13476</v>
      </c>
    </row>
    <row r="135" spans="1:17" ht="25.5" customHeight="1">
      <c r="A135" s="58" t="s">
        <v>293</v>
      </c>
      <c r="B135" s="25" t="s">
        <v>294</v>
      </c>
      <c r="C135" s="17" t="s">
        <v>45</v>
      </c>
      <c r="D135" s="19">
        <v>13</v>
      </c>
      <c r="E135" s="19">
        <v>8.34</v>
      </c>
      <c r="F135" s="19">
        <f t="shared" si="25"/>
        <v>10.620989999999999</v>
      </c>
      <c r="G135" s="33">
        <v>89501</v>
      </c>
      <c r="H135" s="25" t="s">
        <v>60</v>
      </c>
      <c r="I135" s="55">
        <f t="shared" si="33"/>
        <v>108.42</v>
      </c>
      <c r="J135" s="56">
        <f t="shared" si="34"/>
        <v>138.07286999999999</v>
      </c>
      <c r="K135" s="14">
        <f>'[1]BM 01'!M135</f>
        <v>0</v>
      </c>
      <c r="L135" s="14">
        <f>'[1]Memória 02'!E128</f>
        <v>0</v>
      </c>
      <c r="M135" s="14">
        <f t="shared" si="24"/>
        <v>0</v>
      </c>
      <c r="N135" s="14">
        <f t="shared" si="26"/>
        <v>0</v>
      </c>
      <c r="O135" s="14">
        <f t="shared" si="27"/>
        <v>0</v>
      </c>
      <c r="P135" s="23">
        <f t="shared" si="28"/>
        <v>0</v>
      </c>
      <c r="Q135" s="14">
        <f t="shared" si="29"/>
        <v>138.07286999999999</v>
      </c>
    </row>
    <row r="136" spans="1:17" ht="35.25" customHeight="1">
      <c r="A136" s="57" t="s">
        <v>295</v>
      </c>
      <c r="B136" s="25" t="s">
        <v>296</v>
      </c>
      <c r="C136" s="34" t="s">
        <v>45</v>
      </c>
      <c r="D136" s="35">
        <v>34</v>
      </c>
      <c r="E136" s="35">
        <v>9.85</v>
      </c>
      <c r="F136" s="19">
        <f t="shared" si="25"/>
        <v>12.543975</v>
      </c>
      <c r="G136" s="43">
        <v>89366</v>
      </c>
      <c r="H136" s="18" t="s">
        <v>85</v>
      </c>
      <c r="I136" s="55">
        <f t="shared" si="33"/>
        <v>334.9</v>
      </c>
      <c r="J136" s="56">
        <f t="shared" si="34"/>
        <v>426.49514999999997</v>
      </c>
      <c r="K136" s="14">
        <f>'[1]BM 01'!M136</f>
        <v>0</v>
      </c>
      <c r="L136" s="14">
        <f>'[1]Memória 02'!E129</f>
        <v>0</v>
      </c>
      <c r="M136" s="14">
        <f t="shared" si="24"/>
        <v>0</v>
      </c>
      <c r="N136" s="14">
        <f t="shared" si="26"/>
        <v>0</v>
      </c>
      <c r="O136" s="14">
        <f t="shared" si="27"/>
        <v>0</v>
      </c>
      <c r="P136" s="23">
        <f t="shared" si="28"/>
        <v>0</v>
      </c>
      <c r="Q136" s="14">
        <f t="shared" si="29"/>
        <v>426.49514999999997</v>
      </c>
    </row>
    <row r="137" spans="1:17" ht="34.35" customHeight="1">
      <c r="A137" s="57" t="s">
        <v>297</v>
      </c>
      <c r="B137" s="25" t="s">
        <v>298</v>
      </c>
      <c r="C137" s="34" t="s">
        <v>45</v>
      </c>
      <c r="D137" s="35">
        <v>4</v>
      </c>
      <c r="E137" s="35">
        <v>12.47</v>
      </c>
      <c r="F137" s="19">
        <f t="shared" si="25"/>
        <v>15.880545000000001</v>
      </c>
      <c r="G137" s="43">
        <v>89627</v>
      </c>
      <c r="H137" s="18" t="s">
        <v>85</v>
      </c>
      <c r="I137" s="55">
        <f t="shared" si="33"/>
        <v>49.88</v>
      </c>
      <c r="J137" s="56">
        <f t="shared" si="34"/>
        <v>63.522180000000006</v>
      </c>
      <c r="K137" s="14">
        <f>'[1]BM 01'!M137</f>
        <v>0</v>
      </c>
      <c r="L137" s="14">
        <f>'[1]Memória 02'!E130</f>
        <v>0</v>
      </c>
      <c r="M137" s="14">
        <f t="shared" si="24"/>
        <v>0</v>
      </c>
      <c r="N137" s="14">
        <f t="shared" si="26"/>
        <v>0</v>
      </c>
      <c r="O137" s="14">
        <f t="shared" si="27"/>
        <v>0</v>
      </c>
      <c r="P137" s="23">
        <f t="shared" si="28"/>
        <v>0</v>
      </c>
      <c r="Q137" s="14">
        <f t="shared" si="29"/>
        <v>63.522180000000006</v>
      </c>
    </row>
    <row r="138" spans="1:17" ht="25.5" customHeight="1">
      <c r="A138" s="58" t="s">
        <v>299</v>
      </c>
      <c r="B138" s="25" t="s">
        <v>300</v>
      </c>
      <c r="C138" s="17" t="s">
        <v>45</v>
      </c>
      <c r="D138" s="19">
        <v>34</v>
      </c>
      <c r="E138" s="19">
        <v>4.68</v>
      </c>
      <c r="F138" s="19">
        <f t="shared" si="25"/>
        <v>5.9599799999999998</v>
      </c>
      <c r="G138" s="42">
        <v>89440</v>
      </c>
      <c r="H138" s="25" t="s">
        <v>60</v>
      </c>
      <c r="I138" s="55">
        <f t="shared" si="33"/>
        <v>159.12</v>
      </c>
      <c r="J138" s="56">
        <f t="shared" si="34"/>
        <v>202.63932</v>
      </c>
      <c r="K138" s="14">
        <f>'[1]BM 01'!M138</f>
        <v>0</v>
      </c>
      <c r="L138" s="14">
        <f>'[1]Memória 02'!E131</f>
        <v>0</v>
      </c>
      <c r="M138" s="14">
        <f t="shared" si="24"/>
        <v>0</v>
      </c>
      <c r="N138" s="14">
        <f t="shared" si="26"/>
        <v>0</v>
      </c>
      <c r="O138" s="14">
        <f t="shared" si="27"/>
        <v>0</v>
      </c>
      <c r="P138" s="23">
        <f t="shared" si="28"/>
        <v>0</v>
      </c>
      <c r="Q138" s="14">
        <f t="shared" si="29"/>
        <v>202.63932</v>
      </c>
    </row>
    <row r="139" spans="1:17" ht="25.5" customHeight="1">
      <c r="A139" s="58" t="s">
        <v>301</v>
      </c>
      <c r="B139" s="25" t="s">
        <v>302</v>
      </c>
      <c r="C139" s="17" t="s">
        <v>45</v>
      </c>
      <c r="D139" s="19">
        <v>5</v>
      </c>
      <c r="E139" s="19">
        <v>13.38</v>
      </c>
      <c r="F139" s="19">
        <f t="shared" si="25"/>
        <v>17.039430000000003</v>
      </c>
      <c r="G139" s="42">
        <v>89625</v>
      </c>
      <c r="H139" s="25" t="s">
        <v>60</v>
      </c>
      <c r="I139" s="55">
        <f t="shared" si="33"/>
        <v>66.900000000000006</v>
      </c>
      <c r="J139" s="56">
        <f t="shared" si="34"/>
        <v>85.197150000000022</v>
      </c>
      <c r="K139" s="14">
        <f>'[1]BM 01'!M139</f>
        <v>0</v>
      </c>
      <c r="L139" s="14">
        <f>'[1]Memória 02'!E132</f>
        <v>0</v>
      </c>
      <c r="M139" s="14">
        <f t="shared" si="24"/>
        <v>0</v>
      </c>
      <c r="N139" s="14">
        <f t="shared" si="26"/>
        <v>0</v>
      </c>
      <c r="O139" s="14">
        <f t="shared" si="27"/>
        <v>0</v>
      </c>
      <c r="P139" s="23">
        <f t="shared" si="28"/>
        <v>0</v>
      </c>
      <c r="Q139" s="14">
        <f t="shared" si="29"/>
        <v>85.197150000000022</v>
      </c>
    </row>
    <row r="140" spans="1:17" ht="34.35" customHeight="1">
      <c r="A140" s="57" t="s">
        <v>303</v>
      </c>
      <c r="B140" s="25" t="s">
        <v>304</v>
      </c>
      <c r="C140" s="34" t="s">
        <v>45</v>
      </c>
      <c r="D140" s="35">
        <v>9</v>
      </c>
      <c r="E140" s="35">
        <v>14.29</v>
      </c>
      <c r="F140" s="19">
        <f t="shared" si="25"/>
        <v>18.198315000000001</v>
      </c>
      <c r="G140" s="43">
        <v>90374</v>
      </c>
      <c r="H140" s="18" t="s">
        <v>85</v>
      </c>
      <c r="I140" s="55">
        <f t="shared" si="33"/>
        <v>128.60999999999999</v>
      </c>
      <c r="J140" s="56">
        <f t="shared" si="34"/>
        <v>163.78483500000002</v>
      </c>
      <c r="K140" s="14">
        <f>'[1]BM 01'!M140</f>
        <v>0</v>
      </c>
      <c r="L140" s="14">
        <f>'[1]Memória 02'!E133</f>
        <v>0</v>
      </c>
      <c r="M140" s="14">
        <f t="shared" ref="M140:M203" si="35">K140+L140</f>
        <v>0</v>
      </c>
      <c r="N140" s="14">
        <f t="shared" si="26"/>
        <v>0</v>
      </c>
      <c r="O140" s="14">
        <f t="shared" si="27"/>
        <v>0</v>
      </c>
      <c r="P140" s="23">
        <f t="shared" si="28"/>
        <v>0</v>
      </c>
      <c r="Q140" s="14">
        <f t="shared" si="29"/>
        <v>163.78483500000002</v>
      </c>
    </row>
    <row r="141" spans="1:17" ht="34.35" customHeight="1">
      <c r="A141" s="57" t="s">
        <v>305</v>
      </c>
      <c r="B141" s="25" t="s">
        <v>306</v>
      </c>
      <c r="C141" s="34" t="s">
        <v>45</v>
      </c>
      <c r="D141" s="35">
        <v>10</v>
      </c>
      <c r="E141" s="35">
        <v>298.77999999999997</v>
      </c>
      <c r="F141" s="19">
        <f t="shared" ref="F141:F204" si="36">E141+E141*27.35/100</f>
        <v>380.49632999999994</v>
      </c>
      <c r="G141" s="43">
        <v>86931</v>
      </c>
      <c r="H141" s="18" t="s">
        <v>85</v>
      </c>
      <c r="I141" s="55">
        <f t="shared" si="33"/>
        <v>2987.7999999999997</v>
      </c>
      <c r="J141" s="56">
        <f t="shared" si="34"/>
        <v>3804.9632999999994</v>
      </c>
      <c r="K141" s="14">
        <f>'[1]BM 01'!M141</f>
        <v>0</v>
      </c>
      <c r="L141" s="14">
        <f>'[1]Memória 02'!E134</f>
        <v>0</v>
      </c>
      <c r="M141" s="14">
        <f t="shared" si="35"/>
        <v>0</v>
      </c>
      <c r="N141" s="14">
        <f t="shared" ref="N141:N204" si="37">ROUND(K141*F141,2)</f>
        <v>0</v>
      </c>
      <c r="O141" s="14">
        <f t="shared" ref="O141:O204" si="38">ROUND(L141*F141,2)</f>
        <v>0</v>
      </c>
      <c r="P141" s="23">
        <f t="shared" ref="P141:P204" si="39">ROUND(M141*F141,2)</f>
        <v>0</v>
      </c>
      <c r="Q141" s="14">
        <f t="shared" ref="Q141:Q204" si="40">J141-P141</f>
        <v>3804.9632999999994</v>
      </c>
    </row>
    <row r="142" spans="1:17" ht="45.75" customHeight="1">
      <c r="A142" s="58" t="s">
        <v>307</v>
      </c>
      <c r="B142" s="25" t="s">
        <v>308</v>
      </c>
      <c r="C142" s="17" t="s">
        <v>45</v>
      </c>
      <c r="D142" s="19">
        <v>1</v>
      </c>
      <c r="E142" s="19">
        <v>526.01</v>
      </c>
      <c r="F142" s="19">
        <f t="shared" si="36"/>
        <v>669.87373500000001</v>
      </c>
      <c r="G142" s="42">
        <v>95472</v>
      </c>
      <c r="H142" s="18" t="s">
        <v>85</v>
      </c>
      <c r="I142" s="55">
        <f t="shared" si="33"/>
        <v>526.01</v>
      </c>
      <c r="J142" s="56">
        <f t="shared" si="34"/>
        <v>669.87373500000001</v>
      </c>
      <c r="K142" s="14">
        <f>'[1]BM 01'!M142</f>
        <v>0</v>
      </c>
      <c r="L142" s="14">
        <f>'[1]Memória 02'!E135</f>
        <v>0</v>
      </c>
      <c r="M142" s="14">
        <f t="shared" si="35"/>
        <v>0</v>
      </c>
      <c r="N142" s="14">
        <f t="shared" si="37"/>
        <v>0</v>
      </c>
      <c r="O142" s="14">
        <f t="shared" si="38"/>
        <v>0</v>
      </c>
      <c r="P142" s="23">
        <f t="shared" si="39"/>
        <v>0</v>
      </c>
      <c r="Q142" s="14">
        <f t="shared" si="40"/>
        <v>669.87373500000001</v>
      </c>
    </row>
    <row r="143" spans="1:17" ht="25.5" customHeight="1">
      <c r="A143" s="58" t="s">
        <v>309</v>
      </c>
      <c r="B143" s="18" t="s">
        <v>310</v>
      </c>
      <c r="C143" s="17" t="s">
        <v>45</v>
      </c>
      <c r="D143" s="19">
        <v>11</v>
      </c>
      <c r="E143" s="19">
        <v>75.17</v>
      </c>
      <c r="F143" s="19">
        <f t="shared" si="36"/>
        <v>95.728994999999998</v>
      </c>
      <c r="G143" s="33">
        <v>1370</v>
      </c>
      <c r="H143" s="25" t="s">
        <v>60</v>
      </c>
      <c r="I143" s="55">
        <f t="shared" si="33"/>
        <v>826.87</v>
      </c>
      <c r="J143" s="56">
        <f t="shared" si="34"/>
        <v>1053.018945</v>
      </c>
      <c r="K143" s="14">
        <f>'[1]BM 01'!M143</f>
        <v>0</v>
      </c>
      <c r="L143" s="14">
        <f>'[1]Memória 02'!E136</f>
        <v>0</v>
      </c>
      <c r="M143" s="14">
        <f t="shared" si="35"/>
        <v>0</v>
      </c>
      <c r="N143" s="14">
        <f t="shared" si="37"/>
        <v>0</v>
      </c>
      <c r="O143" s="14">
        <f t="shared" si="38"/>
        <v>0</v>
      </c>
      <c r="P143" s="23">
        <f t="shared" si="39"/>
        <v>0</v>
      </c>
      <c r="Q143" s="14">
        <f t="shared" si="40"/>
        <v>1053.018945</v>
      </c>
    </row>
    <row r="144" spans="1:17" ht="25.5" customHeight="1">
      <c r="A144" s="58" t="s">
        <v>311</v>
      </c>
      <c r="B144" s="25" t="s">
        <v>312</v>
      </c>
      <c r="C144" s="17" t="s">
        <v>45</v>
      </c>
      <c r="D144" s="19">
        <v>2</v>
      </c>
      <c r="E144" s="19">
        <v>415.85</v>
      </c>
      <c r="F144" s="19">
        <f t="shared" si="36"/>
        <v>529.58497499999999</v>
      </c>
      <c r="G144" s="42">
        <v>100858</v>
      </c>
      <c r="H144" s="25" t="s">
        <v>60</v>
      </c>
      <c r="I144" s="55">
        <f t="shared" si="33"/>
        <v>831.7</v>
      </c>
      <c r="J144" s="56">
        <f t="shared" si="34"/>
        <v>1059.16995</v>
      </c>
      <c r="K144" s="14">
        <f>'[1]BM 01'!M144</f>
        <v>0</v>
      </c>
      <c r="L144" s="14">
        <f>'[1]Memória 02'!E137</f>
        <v>0</v>
      </c>
      <c r="M144" s="14">
        <f t="shared" si="35"/>
        <v>0</v>
      </c>
      <c r="N144" s="14">
        <f t="shared" si="37"/>
        <v>0</v>
      </c>
      <c r="O144" s="14">
        <f t="shared" si="38"/>
        <v>0</v>
      </c>
      <c r="P144" s="23">
        <f t="shared" si="39"/>
        <v>0</v>
      </c>
      <c r="Q144" s="14">
        <f t="shared" si="40"/>
        <v>1059.16995</v>
      </c>
    </row>
    <row r="145" spans="1:17" ht="25.5" customHeight="1">
      <c r="A145" s="58" t="s">
        <v>313</v>
      </c>
      <c r="B145" s="25" t="s">
        <v>314</v>
      </c>
      <c r="C145" s="17" t="s">
        <v>45</v>
      </c>
      <c r="D145" s="19">
        <v>3</v>
      </c>
      <c r="E145" s="19">
        <v>26.98</v>
      </c>
      <c r="F145" s="19">
        <f t="shared" si="36"/>
        <v>34.359030000000004</v>
      </c>
      <c r="G145" s="42">
        <v>94797</v>
      </c>
      <c r="H145" s="25" t="s">
        <v>60</v>
      </c>
      <c r="I145" s="55">
        <f t="shared" si="33"/>
        <v>80.94</v>
      </c>
      <c r="J145" s="56">
        <f t="shared" si="34"/>
        <v>103.07709000000001</v>
      </c>
      <c r="K145" s="14">
        <f>'[1]BM 01'!M145</f>
        <v>0</v>
      </c>
      <c r="L145" s="14">
        <f>'[1]Memória 02'!E138</f>
        <v>0</v>
      </c>
      <c r="M145" s="14">
        <f t="shared" si="35"/>
        <v>0</v>
      </c>
      <c r="N145" s="14">
        <f t="shared" si="37"/>
        <v>0</v>
      </c>
      <c r="O145" s="14">
        <f t="shared" si="38"/>
        <v>0</v>
      </c>
      <c r="P145" s="23">
        <f t="shared" si="39"/>
        <v>0</v>
      </c>
      <c r="Q145" s="14">
        <f t="shared" si="40"/>
        <v>103.07709000000001</v>
      </c>
    </row>
    <row r="146" spans="1:17" ht="25.5" customHeight="1">
      <c r="A146" s="58" t="s">
        <v>315</v>
      </c>
      <c r="B146" s="25" t="s">
        <v>316</v>
      </c>
      <c r="C146" s="17" t="s">
        <v>45</v>
      </c>
      <c r="D146" s="19">
        <v>1</v>
      </c>
      <c r="E146" s="19">
        <v>14.37</v>
      </c>
      <c r="F146" s="19">
        <f t="shared" si="36"/>
        <v>18.300194999999999</v>
      </c>
      <c r="G146" s="42">
        <v>11831</v>
      </c>
      <c r="H146" s="25" t="s">
        <v>60</v>
      </c>
      <c r="I146" s="55">
        <f t="shared" si="33"/>
        <v>14.37</v>
      </c>
      <c r="J146" s="56">
        <f t="shared" si="34"/>
        <v>18.300194999999999</v>
      </c>
      <c r="K146" s="14">
        <f>'[1]BM 01'!M146</f>
        <v>0</v>
      </c>
      <c r="L146" s="14">
        <f>'[1]Memória 02'!E139</f>
        <v>0</v>
      </c>
      <c r="M146" s="14">
        <f t="shared" si="35"/>
        <v>0</v>
      </c>
      <c r="N146" s="14">
        <f t="shared" si="37"/>
        <v>0</v>
      </c>
      <c r="O146" s="14">
        <f t="shared" si="38"/>
        <v>0</v>
      </c>
      <c r="P146" s="23">
        <f t="shared" si="39"/>
        <v>0</v>
      </c>
      <c r="Q146" s="14">
        <f t="shared" si="40"/>
        <v>18.300194999999999</v>
      </c>
    </row>
    <row r="147" spans="1:17" ht="25.5" customHeight="1">
      <c r="A147" s="58" t="s">
        <v>317</v>
      </c>
      <c r="B147" s="25" t="s">
        <v>318</v>
      </c>
      <c r="C147" s="17" t="s">
        <v>45</v>
      </c>
      <c r="D147" s="19">
        <v>1</v>
      </c>
      <c r="E147" s="19">
        <v>102.07</v>
      </c>
      <c r="F147" s="19">
        <f t="shared" si="36"/>
        <v>129.98614499999999</v>
      </c>
      <c r="G147" s="42">
        <v>95675</v>
      </c>
      <c r="H147" s="25" t="s">
        <v>60</v>
      </c>
      <c r="I147" s="55">
        <f t="shared" si="33"/>
        <v>102.07</v>
      </c>
      <c r="J147" s="56">
        <f t="shared" si="34"/>
        <v>129.98614499999999</v>
      </c>
      <c r="K147" s="14">
        <f>'[1]BM 01'!M147</f>
        <v>0</v>
      </c>
      <c r="L147" s="14">
        <f>'[1]Memória 02'!E140</f>
        <v>0</v>
      </c>
      <c r="M147" s="14">
        <f t="shared" si="35"/>
        <v>0</v>
      </c>
      <c r="N147" s="14">
        <f t="shared" si="37"/>
        <v>0</v>
      </c>
      <c r="O147" s="14">
        <f t="shared" si="38"/>
        <v>0</v>
      </c>
      <c r="P147" s="23">
        <f t="shared" si="39"/>
        <v>0</v>
      </c>
      <c r="Q147" s="14">
        <f t="shared" si="40"/>
        <v>129.98614499999999</v>
      </c>
    </row>
    <row r="148" spans="1:17" ht="34.35" customHeight="1">
      <c r="A148" s="57" t="s">
        <v>319</v>
      </c>
      <c r="B148" s="25" t="s">
        <v>320</v>
      </c>
      <c r="C148" s="34" t="s">
        <v>45</v>
      </c>
      <c r="D148" s="35">
        <v>1</v>
      </c>
      <c r="E148" s="35">
        <v>108.02</v>
      </c>
      <c r="F148" s="19">
        <f t="shared" si="36"/>
        <v>137.56347</v>
      </c>
      <c r="G148" s="43">
        <v>95635</v>
      </c>
      <c r="H148" s="18" t="s">
        <v>85</v>
      </c>
      <c r="I148" s="55">
        <f t="shared" si="33"/>
        <v>108.02</v>
      </c>
      <c r="J148" s="56">
        <f t="shared" si="34"/>
        <v>137.56347</v>
      </c>
      <c r="K148" s="14">
        <f>'[1]BM 01'!M148</f>
        <v>0</v>
      </c>
      <c r="L148" s="14">
        <f>'[1]Memória 02'!E141</f>
        <v>0</v>
      </c>
      <c r="M148" s="14">
        <f t="shared" si="35"/>
        <v>0</v>
      </c>
      <c r="N148" s="14">
        <f t="shared" si="37"/>
        <v>0</v>
      </c>
      <c r="O148" s="14">
        <f t="shared" si="38"/>
        <v>0</v>
      </c>
      <c r="P148" s="23">
        <f t="shared" si="39"/>
        <v>0</v>
      </c>
      <c r="Q148" s="14">
        <f t="shared" si="40"/>
        <v>137.56347</v>
      </c>
    </row>
    <row r="149" spans="1:17" ht="25.5" customHeight="1">
      <c r="A149" s="58" t="s">
        <v>321</v>
      </c>
      <c r="B149" s="18" t="s">
        <v>322</v>
      </c>
      <c r="C149" s="17" t="s">
        <v>31</v>
      </c>
      <c r="D149" s="19">
        <v>24.5</v>
      </c>
      <c r="E149" s="19">
        <v>218.93</v>
      </c>
      <c r="F149" s="19">
        <f t="shared" si="36"/>
        <v>278.80735500000003</v>
      </c>
      <c r="G149" s="42">
        <v>10759</v>
      </c>
      <c r="H149" s="20" t="s">
        <v>36</v>
      </c>
      <c r="I149" s="55">
        <f t="shared" si="33"/>
        <v>5363.7849999999999</v>
      </c>
      <c r="J149" s="56">
        <f t="shared" si="34"/>
        <v>6830.7801975000011</v>
      </c>
      <c r="K149" s="14">
        <f>'[1]BM 01'!M149</f>
        <v>0</v>
      </c>
      <c r="L149" s="14">
        <f>'[1]Memória 02'!E142</f>
        <v>0</v>
      </c>
      <c r="M149" s="14">
        <f t="shared" si="35"/>
        <v>0</v>
      </c>
      <c r="N149" s="14">
        <f t="shared" si="37"/>
        <v>0</v>
      </c>
      <c r="O149" s="14">
        <f t="shared" si="38"/>
        <v>0</v>
      </c>
      <c r="P149" s="23">
        <f t="shared" si="39"/>
        <v>0</v>
      </c>
      <c r="Q149" s="14">
        <f t="shared" si="40"/>
        <v>6830.7801975000011</v>
      </c>
    </row>
    <row r="150" spans="1:17" ht="34.35" customHeight="1">
      <c r="A150" s="57" t="s">
        <v>323</v>
      </c>
      <c r="B150" s="25" t="s">
        <v>324</v>
      </c>
      <c r="C150" s="34" t="s">
        <v>45</v>
      </c>
      <c r="D150" s="35">
        <v>6</v>
      </c>
      <c r="E150" s="35">
        <v>179.29</v>
      </c>
      <c r="F150" s="19">
        <f t="shared" si="36"/>
        <v>228.32581499999998</v>
      </c>
      <c r="G150" s="43">
        <v>86935</v>
      </c>
      <c r="H150" s="18" t="s">
        <v>85</v>
      </c>
      <c r="I150" s="55">
        <f t="shared" si="33"/>
        <v>1075.74</v>
      </c>
      <c r="J150" s="56">
        <f t="shared" si="34"/>
        <v>1369.95489</v>
      </c>
      <c r="K150" s="14">
        <f>'[1]BM 01'!M150</f>
        <v>0</v>
      </c>
      <c r="L150" s="14">
        <f>'[1]Memória 02'!E143</f>
        <v>0</v>
      </c>
      <c r="M150" s="14">
        <f t="shared" si="35"/>
        <v>0</v>
      </c>
      <c r="N150" s="14">
        <f t="shared" si="37"/>
        <v>0</v>
      </c>
      <c r="O150" s="14">
        <f t="shared" si="38"/>
        <v>0</v>
      </c>
      <c r="P150" s="23">
        <f t="shared" si="39"/>
        <v>0</v>
      </c>
      <c r="Q150" s="14">
        <f t="shared" si="40"/>
        <v>1369.95489</v>
      </c>
    </row>
    <row r="151" spans="1:17" ht="34.35" customHeight="1">
      <c r="A151" s="57" t="s">
        <v>325</v>
      </c>
      <c r="B151" s="25" t="s">
        <v>326</v>
      </c>
      <c r="C151" s="34" t="s">
        <v>45</v>
      </c>
      <c r="D151" s="35">
        <v>11</v>
      </c>
      <c r="E151" s="35">
        <v>98.14</v>
      </c>
      <c r="F151" s="19">
        <f t="shared" si="36"/>
        <v>124.98129</v>
      </c>
      <c r="G151" s="48">
        <v>2087</v>
      </c>
      <c r="H151" s="18" t="s">
        <v>90</v>
      </c>
      <c r="I151" s="55">
        <f t="shared" si="33"/>
        <v>1079.54</v>
      </c>
      <c r="J151" s="56">
        <f t="shared" si="34"/>
        <v>1374.7941900000001</v>
      </c>
      <c r="K151" s="14">
        <f>'[1]BM 01'!M151</f>
        <v>0</v>
      </c>
      <c r="L151" s="14">
        <f>'[1]Memória 02'!E144</f>
        <v>0</v>
      </c>
      <c r="M151" s="14">
        <f t="shared" si="35"/>
        <v>0</v>
      </c>
      <c r="N151" s="14">
        <f t="shared" si="37"/>
        <v>0</v>
      </c>
      <c r="O151" s="14">
        <f t="shared" si="38"/>
        <v>0</v>
      </c>
      <c r="P151" s="23">
        <f t="shared" si="39"/>
        <v>0</v>
      </c>
      <c r="Q151" s="14">
        <f t="shared" si="40"/>
        <v>1374.7941900000001</v>
      </c>
    </row>
    <row r="152" spans="1:17" ht="25.5" customHeight="1">
      <c r="A152" s="17" t="s">
        <v>327</v>
      </c>
      <c r="B152" s="25" t="s">
        <v>328</v>
      </c>
      <c r="C152" s="17" t="s">
        <v>45</v>
      </c>
      <c r="D152" s="19">
        <v>7</v>
      </c>
      <c r="E152" s="19">
        <v>77.86</v>
      </c>
      <c r="F152" s="19">
        <f t="shared" si="36"/>
        <v>99.154709999999994</v>
      </c>
      <c r="G152" s="42">
        <v>95546</v>
      </c>
      <c r="H152" s="25" t="s">
        <v>60</v>
      </c>
      <c r="I152" s="55">
        <f t="shared" si="33"/>
        <v>545.02</v>
      </c>
      <c r="J152" s="56">
        <f t="shared" si="34"/>
        <v>694.08296999999993</v>
      </c>
      <c r="K152" s="14">
        <f>'[1]BM 01'!M152</f>
        <v>0</v>
      </c>
      <c r="L152" s="14">
        <f>'[1]Memória 02'!E145</f>
        <v>0</v>
      </c>
      <c r="M152" s="14">
        <f t="shared" si="35"/>
        <v>0</v>
      </c>
      <c r="N152" s="14">
        <f t="shared" si="37"/>
        <v>0</v>
      </c>
      <c r="O152" s="14">
        <f t="shared" si="38"/>
        <v>0</v>
      </c>
      <c r="P152" s="23">
        <f t="shared" si="39"/>
        <v>0</v>
      </c>
      <c r="Q152" s="14">
        <f t="shared" si="40"/>
        <v>694.08296999999993</v>
      </c>
    </row>
    <row r="153" spans="1:17" ht="25.5" customHeight="1">
      <c r="A153" s="17" t="s">
        <v>329</v>
      </c>
      <c r="B153" s="25" t="s">
        <v>330</v>
      </c>
      <c r="C153" s="17" t="s">
        <v>45</v>
      </c>
      <c r="D153" s="19">
        <v>4</v>
      </c>
      <c r="E153" s="19">
        <v>23.03</v>
      </c>
      <c r="F153" s="19">
        <f t="shared" si="36"/>
        <v>29.328705000000003</v>
      </c>
      <c r="G153" s="42">
        <v>95544</v>
      </c>
      <c r="H153" s="25" t="s">
        <v>60</v>
      </c>
      <c r="I153" s="55">
        <f t="shared" si="33"/>
        <v>92.12</v>
      </c>
      <c r="J153" s="56">
        <f t="shared" si="34"/>
        <v>117.31482000000001</v>
      </c>
      <c r="K153" s="14">
        <f>'[1]BM 01'!M153</f>
        <v>0</v>
      </c>
      <c r="L153" s="14">
        <f>'[1]Memória 02'!E146</f>
        <v>0</v>
      </c>
      <c r="M153" s="14">
        <f t="shared" si="35"/>
        <v>0</v>
      </c>
      <c r="N153" s="14">
        <f t="shared" si="37"/>
        <v>0</v>
      </c>
      <c r="O153" s="14">
        <f t="shared" si="38"/>
        <v>0</v>
      </c>
      <c r="P153" s="23">
        <f t="shared" si="39"/>
        <v>0</v>
      </c>
      <c r="Q153" s="14">
        <f t="shared" si="40"/>
        <v>117.31482000000001</v>
      </c>
    </row>
    <row r="154" spans="1:17" ht="34.35" customHeight="1">
      <c r="A154" s="34" t="s">
        <v>331</v>
      </c>
      <c r="B154" s="18" t="s">
        <v>332</v>
      </c>
      <c r="C154" s="34" t="s">
        <v>45</v>
      </c>
      <c r="D154" s="35">
        <v>5</v>
      </c>
      <c r="E154" s="35">
        <v>55.03</v>
      </c>
      <c r="F154" s="19">
        <f t="shared" si="36"/>
        <v>70.080704999999995</v>
      </c>
      <c r="G154" s="43">
        <v>95547</v>
      </c>
      <c r="H154" s="18" t="s">
        <v>85</v>
      </c>
      <c r="I154" s="55">
        <f t="shared" si="33"/>
        <v>275.14999999999998</v>
      </c>
      <c r="J154" s="56">
        <f t="shared" si="34"/>
        <v>350.40352499999995</v>
      </c>
      <c r="K154" s="14">
        <f>'[1]BM 01'!M154</f>
        <v>0</v>
      </c>
      <c r="L154" s="14">
        <f>'[1]Memória 02'!E147</f>
        <v>0</v>
      </c>
      <c r="M154" s="14">
        <f t="shared" si="35"/>
        <v>0</v>
      </c>
      <c r="N154" s="14">
        <f t="shared" si="37"/>
        <v>0</v>
      </c>
      <c r="O154" s="14">
        <f t="shared" si="38"/>
        <v>0</v>
      </c>
      <c r="P154" s="23">
        <f t="shared" si="39"/>
        <v>0</v>
      </c>
      <c r="Q154" s="14">
        <f t="shared" si="40"/>
        <v>350.40352499999995</v>
      </c>
    </row>
    <row r="155" spans="1:17" ht="25.5" customHeight="1">
      <c r="A155" s="17" t="s">
        <v>333</v>
      </c>
      <c r="B155" s="25" t="s">
        <v>334</v>
      </c>
      <c r="C155" s="17" t="s">
        <v>45</v>
      </c>
      <c r="D155" s="19">
        <v>4</v>
      </c>
      <c r="E155" s="19">
        <v>22.59</v>
      </c>
      <c r="F155" s="19">
        <f t="shared" si="36"/>
        <v>28.768364999999999</v>
      </c>
      <c r="G155" s="42">
        <v>95545</v>
      </c>
      <c r="H155" s="25" t="s">
        <v>60</v>
      </c>
      <c r="I155" s="55">
        <f t="shared" si="33"/>
        <v>90.36</v>
      </c>
      <c r="J155" s="56">
        <f t="shared" si="34"/>
        <v>115.07346</v>
      </c>
      <c r="K155" s="14">
        <f>'[1]BM 01'!M155</f>
        <v>0</v>
      </c>
      <c r="L155" s="14">
        <f>'[1]Memória 02'!E148</f>
        <v>0</v>
      </c>
      <c r="M155" s="14">
        <f t="shared" si="35"/>
        <v>0</v>
      </c>
      <c r="N155" s="14">
        <f t="shared" si="37"/>
        <v>0</v>
      </c>
      <c r="O155" s="14">
        <f t="shared" si="38"/>
        <v>0</v>
      </c>
      <c r="P155" s="23">
        <f t="shared" si="39"/>
        <v>0</v>
      </c>
      <c r="Q155" s="14">
        <f t="shared" si="40"/>
        <v>115.07346</v>
      </c>
    </row>
    <row r="156" spans="1:17" ht="25.5" customHeight="1">
      <c r="A156" s="17" t="s">
        <v>335</v>
      </c>
      <c r="B156" s="25" t="s">
        <v>336</v>
      </c>
      <c r="C156" s="17" t="s">
        <v>45</v>
      </c>
      <c r="D156" s="19">
        <v>7</v>
      </c>
      <c r="E156" s="19">
        <v>62.91</v>
      </c>
      <c r="F156" s="19">
        <f t="shared" si="36"/>
        <v>80.115884999999992</v>
      </c>
      <c r="G156" s="42">
        <v>100860</v>
      </c>
      <c r="H156" s="25" t="s">
        <v>60</v>
      </c>
      <c r="I156" s="55">
        <f t="shared" si="33"/>
        <v>440.37</v>
      </c>
      <c r="J156" s="56">
        <f t="shared" si="34"/>
        <v>560.811195</v>
      </c>
      <c r="K156" s="14">
        <f>'[1]BM 01'!M156</f>
        <v>0</v>
      </c>
      <c r="L156" s="14">
        <f>'[1]Memória 02'!E149</f>
        <v>0</v>
      </c>
      <c r="M156" s="14">
        <f t="shared" si="35"/>
        <v>0</v>
      </c>
      <c r="N156" s="14">
        <f t="shared" si="37"/>
        <v>0</v>
      </c>
      <c r="O156" s="14">
        <f t="shared" si="38"/>
        <v>0</v>
      </c>
      <c r="P156" s="23">
        <f t="shared" si="39"/>
        <v>0</v>
      </c>
      <c r="Q156" s="14">
        <f t="shared" si="40"/>
        <v>560.811195</v>
      </c>
    </row>
    <row r="157" spans="1:17" ht="34.35" customHeight="1">
      <c r="A157" s="34" t="s">
        <v>337</v>
      </c>
      <c r="B157" s="25" t="s">
        <v>338</v>
      </c>
      <c r="C157" s="34" t="s">
        <v>45</v>
      </c>
      <c r="D157" s="35">
        <v>3</v>
      </c>
      <c r="E157" s="35">
        <v>364.92</v>
      </c>
      <c r="F157" s="19">
        <f t="shared" si="36"/>
        <v>464.72562000000005</v>
      </c>
      <c r="G157" s="43">
        <v>97902</v>
      </c>
      <c r="H157" s="18" t="s">
        <v>85</v>
      </c>
      <c r="I157" s="55">
        <f t="shared" si="33"/>
        <v>1094.76</v>
      </c>
      <c r="J157" s="56">
        <f t="shared" si="34"/>
        <v>1394.17686</v>
      </c>
      <c r="K157" s="14">
        <f>'[1]BM 01'!M157</f>
        <v>0</v>
      </c>
      <c r="L157" s="14">
        <f>'[1]Memória 02'!E150</f>
        <v>0</v>
      </c>
      <c r="M157" s="14">
        <f t="shared" si="35"/>
        <v>0</v>
      </c>
      <c r="N157" s="14">
        <f t="shared" si="37"/>
        <v>0</v>
      </c>
      <c r="O157" s="14">
        <f t="shared" si="38"/>
        <v>0</v>
      </c>
      <c r="P157" s="23">
        <f t="shared" si="39"/>
        <v>0</v>
      </c>
      <c r="Q157" s="14">
        <f t="shared" si="40"/>
        <v>1394.17686</v>
      </c>
    </row>
    <row r="158" spans="1:17" ht="34.35" customHeight="1">
      <c r="A158" s="34" t="s">
        <v>339</v>
      </c>
      <c r="B158" s="25" t="s">
        <v>340</v>
      </c>
      <c r="C158" s="34" t="s">
        <v>45</v>
      </c>
      <c r="D158" s="35">
        <v>2</v>
      </c>
      <c r="E158" s="35">
        <v>486.51</v>
      </c>
      <c r="F158" s="19">
        <f t="shared" si="36"/>
        <v>619.57048499999996</v>
      </c>
      <c r="G158" s="43">
        <v>99255</v>
      </c>
      <c r="H158" s="18" t="s">
        <v>85</v>
      </c>
      <c r="I158" s="55">
        <f t="shared" si="33"/>
        <v>973.02</v>
      </c>
      <c r="J158" s="56">
        <f t="shared" si="34"/>
        <v>1239.1409699999999</v>
      </c>
      <c r="K158" s="14">
        <f>'[1]BM 01'!M158</f>
        <v>0</v>
      </c>
      <c r="L158" s="14">
        <f>'[1]Memória 02'!E151</f>
        <v>0</v>
      </c>
      <c r="M158" s="14">
        <f t="shared" si="35"/>
        <v>0</v>
      </c>
      <c r="N158" s="14">
        <f t="shared" si="37"/>
        <v>0</v>
      </c>
      <c r="O158" s="14">
        <f t="shared" si="38"/>
        <v>0</v>
      </c>
      <c r="P158" s="23">
        <f t="shared" si="39"/>
        <v>0</v>
      </c>
      <c r="Q158" s="14">
        <f t="shared" si="40"/>
        <v>1239.1409699999999</v>
      </c>
    </row>
    <row r="159" spans="1:17" ht="34.35" customHeight="1">
      <c r="A159" s="34" t="s">
        <v>341</v>
      </c>
      <c r="B159" s="25" t="s">
        <v>342</v>
      </c>
      <c r="C159" s="34" t="s">
        <v>45</v>
      </c>
      <c r="D159" s="35">
        <v>11</v>
      </c>
      <c r="E159" s="35">
        <v>42.88</v>
      </c>
      <c r="F159" s="19">
        <f t="shared" si="36"/>
        <v>54.607680000000002</v>
      </c>
      <c r="G159" s="43">
        <v>86906</v>
      </c>
      <c r="H159" s="18" t="s">
        <v>85</v>
      </c>
      <c r="I159" s="55">
        <f t="shared" si="33"/>
        <v>471.68</v>
      </c>
      <c r="J159" s="56">
        <f t="shared" si="34"/>
        <v>600.68448000000001</v>
      </c>
      <c r="K159" s="14">
        <f>'[1]BM 01'!M159</f>
        <v>0</v>
      </c>
      <c r="L159" s="14">
        <f>'[1]Memória 02'!E152</f>
        <v>0</v>
      </c>
      <c r="M159" s="14">
        <f t="shared" si="35"/>
        <v>0</v>
      </c>
      <c r="N159" s="14">
        <f t="shared" si="37"/>
        <v>0</v>
      </c>
      <c r="O159" s="14">
        <f t="shared" si="38"/>
        <v>0</v>
      </c>
      <c r="P159" s="23">
        <f t="shared" si="39"/>
        <v>0</v>
      </c>
      <c r="Q159" s="14">
        <f t="shared" si="40"/>
        <v>600.68448000000001</v>
      </c>
    </row>
    <row r="160" spans="1:17" ht="34.35" customHeight="1">
      <c r="A160" s="34" t="s">
        <v>343</v>
      </c>
      <c r="B160" s="25" t="s">
        <v>344</v>
      </c>
      <c r="C160" s="34" t="s">
        <v>45</v>
      </c>
      <c r="D160" s="35">
        <v>6</v>
      </c>
      <c r="E160" s="35">
        <v>85.97</v>
      </c>
      <c r="F160" s="19">
        <f t="shared" si="36"/>
        <v>109.482795</v>
      </c>
      <c r="G160" s="43">
        <v>86909</v>
      </c>
      <c r="H160" s="18" t="s">
        <v>85</v>
      </c>
      <c r="I160" s="55">
        <f t="shared" si="33"/>
        <v>515.81999999999994</v>
      </c>
      <c r="J160" s="56">
        <f t="shared" si="34"/>
        <v>656.89676999999995</v>
      </c>
      <c r="K160" s="14">
        <f>'[1]BM 01'!M160</f>
        <v>0</v>
      </c>
      <c r="L160" s="14">
        <f>'[1]Memória 02'!E153</f>
        <v>0</v>
      </c>
      <c r="M160" s="14">
        <f t="shared" si="35"/>
        <v>0</v>
      </c>
      <c r="N160" s="14">
        <f t="shared" si="37"/>
        <v>0</v>
      </c>
      <c r="O160" s="14">
        <f t="shared" si="38"/>
        <v>0</v>
      </c>
      <c r="P160" s="23">
        <f t="shared" si="39"/>
        <v>0</v>
      </c>
      <c r="Q160" s="14">
        <f t="shared" si="40"/>
        <v>656.89676999999995</v>
      </c>
    </row>
    <row r="161" spans="1:17" ht="25.5" customHeight="1">
      <c r="A161" s="17" t="s">
        <v>345</v>
      </c>
      <c r="B161" s="25" t="s">
        <v>346</v>
      </c>
      <c r="C161" s="17" t="s">
        <v>45</v>
      </c>
      <c r="D161" s="19">
        <v>6</v>
      </c>
      <c r="E161" s="19">
        <v>5.9</v>
      </c>
      <c r="F161" s="19">
        <f t="shared" si="36"/>
        <v>7.5136500000000002</v>
      </c>
      <c r="G161" s="42">
        <v>86885</v>
      </c>
      <c r="H161" s="25" t="s">
        <v>60</v>
      </c>
      <c r="I161" s="55">
        <f t="shared" ref="I161:I164" si="41">D161*E161</f>
        <v>35.400000000000006</v>
      </c>
      <c r="J161" s="56">
        <f t="shared" ref="J161:J164" si="42">F161*D161</f>
        <v>45.081900000000005</v>
      </c>
      <c r="K161" s="14">
        <f>'[1]BM 01'!M161</f>
        <v>0</v>
      </c>
      <c r="L161" s="14">
        <f>'[1]Memória 02'!E154</f>
        <v>0</v>
      </c>
      <c r="M161" s="14">
        <f t="shared" si="35"/>
        <v>0</v>
      </c>
      <c r="N161" s="14">
        <f t="shared" si="37"/>
        <v>0</v>
      </c>
      <c r="O161" s="14">
        <f t="shared" si="38"/>
        <v>0</v>
      </c>
      <c r="P161" s="23">
        <f t="shared" si="39"/>
        <v>0</v>
      </c>
      <c r="Q161" s="14">
        <f t="shared" si="40"/>
        <v>45.081900000000005</v>
      </c>
    </row>
    <row r="162" spans="1:17" ht="25.5" customHeight="1">
      <c r="A162" s="17" t="s">
        <v>347</v>
      </c>
      <c r="B162" s="18" t="s">
        <v>348</v>
      </c>
      <c r="C162" s="17" t="s">
        <v>45</v>
      </c>
      <c r="D162" s="19">
        <v>1</v>
      </c>
      <c r="E162" s="19">
        <v>47.9</v>
      </c>
      <c r="F162" s="19">
        <f t="shared" si="36"/>
        <v>61.00065</v>
      </c>
      <c r="G162" s="50">
        <v>1482</v>
      </c>
      <c r="H162" s="20" t="s">
        <v>36</v>
      </c>
      <c r="I162" s="55">
        <f t="shared" si="41"/>
        <v>47.9</v>
      </c>
      <c r="J162" s="56">
        <f t="shared" si="42"/>
        <v>61.00065</v>
      </c>
      <c r="K162" s="14">
        <f>'[1]BM 01'!M162</f>
        <v>0</v>
      </c>
      <c r="L162" s="14">
        <f>'[1]Memória 02'!E155</f>
        <v>0</v>
      </c>
      <c r="M162" s="14">
        <f t="shared" si="35"/>
        <v>0</v>
      </c>
      <c r="N162" s="14">
        <f t="shared" si="37"/>
        <v>0</v>
      </c>
      <c r="O162" s="14">
        <f t="shared" si="38"/>
        <v>0</v>
      </c>
      <c r="P162" s="23">
        <f t="shared" si="39"/>
        <v>0</v>
      </c>
      <c r="Q162" s="14">
        <f t="shared" si="40"/>
        <v>61.00065</v>
      </c>
    </row>
    <row r="163" spans="1:17" ht="69" customHeight="1">
      <c r="A163" s="34" t="s">
        <v>349</v>
      </c>
      <c r="B163" s="25" t="s">
        <v>350</v>
      </c>
      <c r="C163" s="34" t="s">
        <v>45</v>
      </c>
      <c r="D163" s="35">
        <v>2</v>
      </c>
      <c r="E163" s="59">
        <v>1039.3800000000001</v>
      </c>
      <c r="F163" s="19">
        <f t="shared" si="36"/>
        <v>1323.6504300000001</v>
      </c>
      <c r="G163" s="48">
        <v>2647</v>
      </c>
      <c r="H163" s="41" t="s">
        <v>90</v>
      </c>
      <c r="I163" s="55">
        <f t="shared" si="41"/>
        <v>2078.7600000000002</v>
      </c>
      <c r="J163" s="56">
        <f t="shared" si="42"/>
        <v>2647.3008600000003</v>
      </c>
      <c r="K163" s="14">
        <f>'[1]BM 01'!M163</f>
        <v>0</v>
      </c>
      <c r="L163" s="14">
        <f>'[1]Memória 02'!E156</f>
        <v>0</v>
      </c>
      <c r="M163" s="14">
        <f t="shared" si="35"/>
        <v>0</v>
      </c>
      <c r="N163" s="14">
        <f t="shared" si="37"/>
        <v>0</v>
      </c>
      <c r="O163" s="14">
        <f t="shared" si="38"/>
        <v>0</v>
      </c>
      <c r="P163" s="23">
        <f t="shared" si="39"/>
        <v>0</v>
      </c>
      <c r="Q163" s="14">
        <f t="shared" si="40"/>
        <v>2647.3008600000003</v>
      </c>
    </row>
    <row r="164" spans="1:17" ht="35.1" customHeight="1">
      <c r="A164" s="34" t="s">
        <v>351</v>
      </c>
      <c r="B164" s="18" t="s">
        <v>352</v>
      </c>
      <c r="C164" s="34" t="s">
        <v>129</v>
      </c>
      <c r="D164" s="35">
        <v>45</v>
      </c>
      <c r="E164" s="35">
        <v>28.77</v>
      </c>
      <c r="F164" s="19">
        <f t="shared" si="36"/>
        <v>36.638595000000002</v>
      </c>
      <c r="G164" s="43">
        <v>89578</v>
      </c>
      <c r="H164" s="18" t="s">
        <v>85</v>
      </c>
      <c r="I164" s="55">
        <f t="shared" si="41"/>
        <v>1294.6500000000001</v>
      </c>
      <c r="J164" s="56">
        <f t="shared" si="42"/>
        <v>1648.7367750000001</v>
      </c>
      <c r="K164" s="14">
        <f>'[1]BM 01'!M164</f>
        <v>0</v>
      </c>
      <c r="L164" s="14">
        <f>'[1]Memória 02'!E157</f>
        <v>0</v>
      </c>
      <c r="M164" s="14">
        <f t="shared" si="35"/>
        <v>0</v>
      </c>
      <c r="N164" s="14">
        <f t="shared" si="37"/>
        <v>0</v>
      </c>
      <c r="O164" s="14">
        <f t="shared" si="38"/>
        <v>0</v>
      </c>
      <c r="P164" s="23">
        <f t="shared" si="39"/>
        <v>0</v>
      </c>
      <c r="Q164" s="14">
        <f t="shared" si="40"/>
        <v>1648.7367750000001</v>
      </c>
    </row>
    <row r="165" spans="1:17" ht="12.75" customHeight="1">
      <c r="A165" s="28" t="s">
        <v>353</v>
      </c>
      <c r="B165" s="139" t="s">
        <v>354</v>
      </c>
      <c r="C165" s="140"/>
      <c r="D165" s="140"/>
      <c r="E165" s="140"/>
      <c r="F165" s="140"/>
      <c r="G165" s="140"/>
      <c r="H165" s="60"/>
      <c r="I165" s="53">
        <f>SUM(I166:I217)</f>
        <v>21658.164599999996</v>
      </c>
      <c r="J165" s="54">
        <f>SUM(J166:J217)</f>
        <v>27581.672618100009</v>
      </c>
      <c r="K165" s="14">
        <f>'[1]BM 01'!M165</f>
        <v>0</v>
      </c>
      <c r="L165" s="14">
        <f>'[1]Memória 02'!E158</f>
        <v>0</v>
      </c>
      <c r="M165" s="54"/>
      <c r="N165" s="31">
        <f t="shared" ref="N165:Q165" si="43">SUM(N166:N217)</f>
        <v>0</v>
      </c>
      <c r="O165" s="31">
        <f t="shared" si="43"/>
        <v>0</v>
      </c>
      <c r="P165" s="31">
        <f t="shared" si="43"/>
        <v>0</v>
      </c>
      <c r="Q165" s="31">
        <f t="shared" si="43"/>
        <v>27581.672618100009</v>
      </c>
    </row>
    <row r="166" spans="1:17" ht="25.5" customHeight="1">
      <c r="A166" s="17" t="s">
        <v>355</v>
      </c>
      <c r="B166" s="18" t="s">
        <v>356</v>
      </c>
      <c r="C166" s="17" t="s">
        <v>45</v>
      </c>
      <c r="D166" s="19">
        <v>114</v>
      </c>
      <c r="E166" s="19">
        <v>4.99</v>
      </c>
      <c r="F166" s="19">
        <f t="shared" si="36"/>
        <v>6.3547650000000004</v>
      </c>
      <c r="G166" s="49" t="s">
        <v>357</v>
      </c>
      <c r="H166" s="20" t="s">
        <v>33</v>
      </c>
      <c r="I166" s="61">
        <f>E166*D166</f>
        <v>568.86</v>
      </c>
      <c r="J166" s="62">
        <f>F166*D166</f>
        <v>724.44321000000002</v>
      </c>
      <c r="K166" s="14">
        <f>'[1]BM 01'!M166</f>
        <v>0</v>
      </c>
      <c r="L166" s="14">
        <f>'[1]Memória 02'!E159</f>
        <v>0</v>
      </c>
      <c r="M166" s="14">
        <f t="shared" si="35"/>
        <v>0</v>
      </c>
      <c r="N166" s="14">
        <f t="shared" si="37"/>
        <v>0</v>
      </c>
      <c r="O166" s="14">
        <f t="shared" si="38"/>
        <v>0</v>
      </c>
      <c r="P166" s="23">
        <f t="shared" si="39"/>
        <v>0</v>
      </c>
      <c r="Q166" s="14">
        <f t="shared" si="40"/>
        <v>724.44321000000002</v>
      </c>
    </row>
    <row r="167" spans="1:17" ht="25.5" customHeight="1">
      <c r="A167" s="17" t="s">
        <v>358</v>
      </c>
      <c r="B167" s="25" t="s">
        <v>359</v>
      </c>
      <c r="C167" s="17" t="s">
        <v>45</v>
      </c>
      <c r="D167" s="19">
        <v>2</v>
      </c>
      <c r="E167" s="19">
        <v>13.33</v>
      </c>
      <c r="F167" s="19">
        <f t="shared" si="36"/>
        <v>16.975754999999999</v>
      </c>
      <c r="G167" s="42">
        <v>93018</v>
      </c>
      <c r="H167" s="25" t="s">
        <v>60</v>
      </c>
      <c r="I167" s="61">
        <f t="shared" ref="I167:I217" si="44">E167*D167</f>
        <v>26.66</v>
      </c>
      <c r="J167" s="62">
        <f t="shared" ref="J167:J217" si="45">F167*D167</f>
        <v>33.951509999999999</v>
      </c>
      <c r="K167" s="14">
        <f>'[1]BM 01'!M167</f>
        <v>0</v>
      </c>
      <c r="L167" s="14">
        <f>'[1]Memória 02'!E160</f>
        <v>0</v>
      </c>
      <c r="M167" s="14">
        <f t="shared" si="35"/>
        <v>0</v>
      </c>
      <c r="N167" s="14">
        <f t="shared" si="37"/>
        <v>0</v>
      </c>
      <c r="O167" s="14">
        <f t="shared" si="38"/>
        <v>0</v>
      </c>
      <c r="P167" s="23">
        <f t="shared" si="39"/>
        <v>0</v>
      </c>
      <c r="Q167" s="14">
        <f t="shared" si="40"/>
        <v>33.951509999999999</v>
      </c>
    </row>
    <row r="168" spans="1:17" ht="35.25" customHeight="1">
      <c r="A168" s="34" t="s">
        <v>360</v>
      </c>
      <c r="B168" s="25" t="s">
        <v>361</v>
      </c>
      <c r="C168" s="34" t="s">
        <v>45</v>
      </c>
      <c r="D168" s="35">
        <v>9</v>
      </c>
      <c r="E168" s="35">
        <v>9.89</v>
      </c>
      <c r="F168" s="19">
        <f t="shared" si="36"/>
        <v>12.594915</v>
      </c>
      <c r="G168" s="43">
        <v>91920</v>
      </c>
      <c r="H168" s="18" t="s">
        <v>85</v>
      </c>
      <c r="I168" s="61">
        <f t="shared" si="44"/>
        <v>89.01</v>
      </c>
      <c r="J168" s="62">
        <f t="shared" si="45"/>
        <v>113.354235</v>
      </c>
      <c r="K168" s="14">
        <f>'[1]BM 01'!M168</f>
        <v>0</v>
      </c>
      <c r="L168" s="14">
        <f>'[1]Memória 02'!E161</f>
        <v>0</v>
      </c>
      <c r="M168" s="14">
        <f t="shared" si="35"/>
        <v>0</v>
      </c>
      <c r="N168" s="14">
        <f t="shared" si="37"/>
        <v>0</v>
      </c>
      <c r="O168" s="14">
        <f t="shared" si="38"/>
        <v>0</v>
      </c>
      <c r="P168" s="23">
        <f t="shared" si="39"/>
        <v>0</v>
      </c>
      <c r="Q168" s="14">
        <f t="shared" si="40"/>
        <v>113.354235</v>
      </c>
    </row>
    <row r="169" spans="1:17" ht="34.35" customHeight="1">
      <c r="A169" s="34" t="s">
        <v>362</v>
      </c>
      <c r="B169" s="25" t="s">
        <v>363</v>
      </c>
      <c r="C169" s="34" t="s">
        <v>45</v>
      </c>
      <c r="D169" s="35">
        <v>47</v>
      </c>
      <c r="E169" s="35">
        <v>8.68</v>
      </c>
      <c r="F169" s="19">
        <f t="shared" si="36"/>
        <v>11.053979999999999</v>
      </c>
      <c r="G169" s="43">
        <v>91917</v>
      </c>
      <c r="H169" s="18" t="s">
        <v>85</v>
      </c>
      <c r="I169" s="61">
        <f t="shared" si="44"/>
        <v>407.96</v>
      </c>
      <c r="J169" s="62">
        <f t="shared" si="45"/>
        <v>519.53706</v>
      </c>
      <c r="K169" s="14">
        <f>'[1]BM 01'!M169</f>
        <v>0</v>
      </c>
      <c r="L169" s="14">
        <f>'[1]Memória 02'!E162</f>
        <v>0</v>
      </c>
      <c r="M169" s="14">
        <f t="shared" si="35"/>
        <v>0</v>
      </c>
      <c r="N169" s="14">
        <f t="shared" si="37"/>
        <v>0</v>
      </c>
      <c r="O169" s="14">
        <f t="shared" si="38"/>
        <v>0</v>
      </c>
      <c r="P169" s="23">
        <f t="shared" si="39"/>
        <v>0</v>
      </c>
      <c r="Q169" s="14">
        <f t="shared" si="40"/>
        <v>519.53706</v>
      </c>
    </row>
    <row r="170" spans="1:17" ht="34.35" customHeight="1">
      <c r="A170" s="34" t="s">
        <v>364</v>
      </c>
      <c r="B170" s="25" t="s">
        <v>365</v>
      </c>
      <c r="C170" s="34" t="s">
        <v>129</v>
      </c>
      <c r="D170" s="35">
        <v>173.77</v>
      </c>
      <c r="E170" s="35">
        <v>6.14</v>
      </c>
      <c r="F170" s="19">
        <f t="shared" si="36"/>
        <v>7.8192899999999996</v>
      </c>
      <c r="G170" s="43">
        <v>91836</v>
      </c>
      <c r="H170" s="18" t="s">
        <v>85</v>
      </c>
      <c r="I170" s="61">
        <f t="shared" si="44"/>
        <v>1066.9477999999999</v>
      </c>
      <c r="J170" s="62">
        <f t="shared" si="45"/>
        <v>1358.7580233000001</v>
      </c>
      <c r="K170" s="14">
        <f>'[1]BM 01'!M170</f>
        <v>0</v>
      </c>
      <c r="L170" s="14">
        <f>'[1]Memória 02'!E163</f>
        <v>0</v>
      </c>
      <c r="M170" s="14">
        <f t="shared" si="35"/>
        <v>0</v>
      </c>
      <c r="N170" s="14">
        <f t="shared" si="37"/>
        <v>0</v>
      </c>
      <c r="O170" s="14">
        <f t="shared" si="38"/>
        <v>0</v>
      </c>
      <c r="P170" s="23">
        <f t="shared" si="39"/>
        <v>0</v>
      </c>
      <c r="Q170" s="14">
        <f t="shared" si="40"/>
        <v>1358.7580233000001</v>
      </c>
    </row>
    <row r="171" spans="1:17" ht="34.35" customHeight="1">
      <c r="A171" s="34" t="s">
        <v>366</v>
      </c>
      <c r="B171" s="25" t="s">
        <v>367</v>
      </c>
      <c r="C171" s="34" t="s">
        <v>129</v>
      </c>
      <c r="D171" s="35">
        <v>18.05</v>
      </c>
      <c r="E171" s="35">
        <v>7.22</v>
      </c>
      <c r="F171" s="19">
        <f t="shared" si="36"/>
        <v>9.1946700000000003</v>
      </c>
      <c r="G171" s="43">
        <v>91840</v>
      </c>
      <c r="H171" s="18" t="s">
        <v>85</v>
      </c>
      <c r="I171" s="61">
        <f t="shared" si="44"/>
        <v>130.321</v>
      </c>
      <c r="J171" s="62">
        <f t="shared" si="45"/>
        <v>165.96379350000001</v>
      </c>
      <c r="K171" s="14">
        <f>'[1]BM 01'!M171</f>
        <v>0</v>
      </c>
      <c r="L171" s="14">
        <f>'[1]Memória 02'!E164</f>
        <v>0</v>
      </c>
      <c r="M171" s="14">
        <f t="shared" si="35"/>
        <v>0</v>
      </c>
      <c r="N171" s="14">
        <f t="shared" si="37"/>
        <v>0</v>
      </c>
      <c r="O171" s="14">
        <f t="shared" si="38"/>
        <v>0</v>
      </c>
      <c r="P171" s="23">
        <f t="shared" si="39"/>
        <v>0</v>
      </c>
      <c r="Q171" s="14">
        <f t="shared" si="40"/>
        <v>165.96379350000001</v>
      </c>
    </row>
    <row r="172" spans="1:17" ht="25.5" customHeight="1">
      <c r="A172" s="17" t="s">
        <v>368</v>
      </c>
      <c r="B172" s="25" t="s">
        <v>369</v>
      </c>
      <c r="C172" s="17" t="s">
        <v>129</v>
      </c>
      <c r="D172" s="19">
        <v>6</v>
      </c>
      <c r="E172" s="19">
        <v>4.58</v>
      </c>
      <c r="F172" s="19">
        <f t="shared" si="36"/>
        <v>5.83263</v>
      </c>
      <c r="G172" s="42">
        <v>97667</v>
      </c>
      <c r="H172" s="25" t="s">
        <v>60</v>
      </c>
      <c r="I172" s="61">
        <f t="shared" si="44"/>
        <v>27.48</v>
      </c>
      <c r="J172" s="62">
        <f t="shared" si="45"/>
        <v>34.995779999999996</v>
      </c>
      <c r="K172" s="14">
        <f>'[1]BM 01'!M172</f>
        <v>0</v>
      </c>
      <c r="L172" s="14">
        <f>'[1]Memória 02'!E165</f>
        <v>0</v>
      </c>
      <c r="M172" s="14">
        <f t="shared" si="35"/>
        <v>0</v>
      </c>
      <c r="N172" s="14">
        <f t="shared" si="37"/>
        <v>0</v>
      </c>
      <c r="O172" s="14">
        <f t="shared" si="38"/>
        <v>0</v>
      </c>
      <c r="P172" s="23">
        <f t="shared" si="39"/>
        <v>0</v>
      </c>
      <c r="Q172" s="14">
        <f t="shared" si="40"/>
        <v>34.995779999999996</v>
      </c>
    </row>
    <row r="173" spans="1:17" ht="34.35" customHeight="1">
      <c r="A173" s="34" t="s">
        <v>370</v>
      </c>
      <c r="B173" s="25" t="s">
        <v>371</v>
      </c>
      <c r="C173" s="34" t="s">
        <v>129</v>
      </c>
      <c r="D173" s="35">
        <v>68</v>
      </c>
      <c r="E173" s="35">
        <v>9.68</v>
      </c>
      <c r="F173" s="19">
        <f t="shared" si="36"/>
        <v>12.32748</v>
      </c>
      <c r="G173" s="43">
        <v>91865</v>
      </c>
      <c r="H173" s="18" t="s">
        <v>85</v>
      </c>
      <c r="I173" s="61">
        <f t="shared" si="44"/>
        <v>658.24</v>
      </c>
      <c r="J173" s="62">
        <f t="shared" si="45"/>
        <v>838.26864</v>
      </c>
      <c r="K173" s="14">
        <f>'[1]BM 01'!M173</f>
        <v>0</v>
      </c>
      <c r="L173" s="14">
        <f>'[1]Memória 02'!E166</f>
        <v>0</v>
      </c>
      <c r="M173" s="14">
        <f t="shared" si="35"/>
        <v>0</v>
      </c>
      <c r="N173" s="14">
        <f t="shared" si="37"/>
        <v>0</v>
      </c>
      <c r="O173" s="14">
        <f t="shared" si="38"/>
        <v>0</v>
      </c>
      <c r="P173" s="23">
        <f t="shared" si="39"/>
        <v>0</v>
      </c>
      <c r="Q173" s="14">
        <f t="shared" si="40"/>
        <v>838.26864</v>
      </c>
    </row>
    <row r="174" spans="1:17" ht="34.35" customHeight="1">
      <c r="A174" s="34" t="s">
        <v>372</v>
      </c>
      <c r="B174" s="25" t="s">
        <v>373</v>
      </c>
      <c r="C174" s="34" t="s">
        <v>129</v>
      </c>
      <c r="D174" s="35">
        <v>173.77</v>
      </c>
      <c r="E174" s="35">
        <v>7.85</v>
      </c>
      <c r="F174" s="19">
        <f t="shared" si="36"/>
        <v>9.9969749999999991</v>
      </c>
      <c r="G174" s="43">
        <v>91864</v>
      </c>
      <c r="H174" s="18" t="s">
        <v>85</v>
      </c>
      <c r="I174" s="61">
        <f t="shared" si="44"/>
        <v>1364.0944999999999</v>
      </c>
      <c r="J174" s="62">
        <f t="shared" si="45"/>
        <v>1737.1743457499999</v>
      </c>
      <c r="K174" s="14">
        <f>'[1]BM 01'!M174</f>
        <v>0</v>
      </c>
      <c r="L174" s="14">
        <f>'[1]Memória 02'!E167</f>
        <v>0</v>
      </c>
      <c r="M174" s="14">
        <f t="shared" si="35"/>
        <v>0</v>
      </c>
      <c r="N174" s="14">
        <f t="shared" si="37"/>
        <v>0</v>
      </c>
      <c r="O174" s="14">
        <f t="shared" si="38"/>
        <v>0</v>
      </c>
      <c r="P174" s="23">
        <f t="shared" si="39"/>
        <v>0</v>
      </c>
      <c r="Q174" s="14">
        <f t="shared" si="40"/>
        <v>1737.1743457499999</v>
      </c>
    </row>
    <row r="175" spans="1:17" ht="25.5" customHeight="1">
      <c r="A175" s="17" t="s">
        <v>374</v>
      </c>
      <c r="B175" s="25" t="s">
        <v>375</v>
      </c>
      <c r="C175" s="17" t="s">
        <v>129</v>
      </c>
      <c r="D175" s="19">
        <v>34.729999999999997</v>
      </c>
      <c r="E175" s="19">
        <v>8.23</v>
      </c>
      <c r="F175" s="19">
        <f t="shared" si="36"/>
        <v>10.480905</v>
      </c>
      <c r="G175" s="42">
        <v>93008</v>
      </c>
      <c r="H175" s="25" t="s">
        <v>60</v>
      </c>
      <c r="I175" s="61">
        <f t="shared" si="44"/>
        <v>285.8279</v>
      </c>
      <c r="J175" s="62">
        <f t="shared" si="45"/>
        <v>364.00183064999999</v>
      </c>
      <c r="K175" s="14">
        <f>'[1]BM 01'!M175</f>
        <v>0</v>
      </c>
      <c r="L175" s="14">
        <f>'[1]Memória 02'!E168</f>
        <v>0</v>
      </c>
      <c r="M175" s="14">
        <f t="shared" si="35"/>
        <v>0</v>
      </c>
      <c r="N175" s="14">
        <f t="shared" si="37"/>
        <v>0</v>
      </c>
      <c r="O175" s="14">
        <f t="shared" si="38"/>
        <v>0</v>
      </c>
      <c r="P175" s="23">
        <f t="shared" si="39"/>
        <v>0</v>
      </c>
      <c r="Q175" s="14">
        <f t="shared" si="40"/>
        <v>364.00183064999999</v>
      </c>
    </row>
    <row r="176" spans="1:17" ht="25.5" customHeight="1">
      <c r="A176" s="17" t="s">
        <v>376</v>
      </c>
      <c r="B176" s="25" t="s">
        <v>377</v>
      </c>
      <c r="C176" s="17" t="s">
        <v>45</v>
      </c>
      <c r="D176" s="19">
        <v>10</v>
      </c>
      <c r="E176" s="19">
        <v>7.18</v>
      </c>
      <c r="F176" s="19">
        <f t="shared" si="36"/>
        <v>9.1437299999999997</v>
      </c>
      <c r="G176" s="42">
        <v>93013</v>
      </c>
      <c r="H176" s="25" t="s">
        <v>60</v>
      </c>
      <c r="I176" s="61">
        <f t="shared" si="44"/>
        <v>71.8</v>
      </c>
      <c r="J176" s="62">
        <f t="shared" si="45"/>
        <v>91.437299999999993</v>
      </c>
      <c r="K176" s="14">
        <f>'[1]BM 01'!M176</f>
        <v>0</v>
      </c>
      <c r="L176" s="14">
        <f>'[1]Memória 02'!E169</f>
        <v>0</v>
      </c>
      <c r="M176" s="14">
        <f t="shared" si="35"/>
        <v>0</v>
      </c>
      <c r="N176" s="14">
        <f t="shared" si="37"/>
        <v>0</v>
      </c>
      <c r="O176" s="14">
        <f t="shared" si="38"/>
        <v>0</v>
      </c>
      <c r="P176" s="23">
        <f t="shared" si="39"/>
        <v>0</v>
      </c>
      <c r="Q176" s="14">
        <f t="shared" si="40"/>
        <v>91.437299999999993</v>
      </c>
    </row>
    <row r="177" spans="1:17" ht="34.35" customHeight="1">
      <c r="A177" s="34" t="s">
        <v>378</v>
      </c>
      <c r="B177" s="25" t="s">
        <v>379</v>
      </c>
      <c r="C177" s="34" t="s">
        <v>45</v>
      </c>
      <c r="D177" s="35">
        <v>20</v>
      </c>
      <c r="E177" s="35">
        <v>5.55</v>
      </c>
      <c r="F177" s="19">
        <f t="shared" si="36"/>
        <v>7.0679249999999998</v>
      </c>
      <c r="G177" s="43">
        <v>91877</v>
      </c>
      <c r="H177" s="18" t="s">
        <v>85</v>
      </c>
      <c r="I177" s="61">
        <f t="shared" si="44"/>
        <v>111</v>
      </c>
      <c r="J177" s="62">
        <f t="shared" si="45"/>
        <v>141.35849999999999</v>
      </c>
      <c r="K177" s="14">
        <f>'[1]BM 01'!M177</f>
        <v>0</v>
      </c>
      <c r="L177" s="14">
        <f>'[1]Memória 02'!E170</f>
        <v>0</v>
      </c>
      <c r="M177" s="14">
        <f t="shared" si="35"/>
        <v>0</v>
      </c>
      <c r="N177" s="14">
        <f t="shared" si="37"/>
        <v>0</v>
      </c>
      <c r="O177" s="14">
        <f t="shared" si="38"/>
        <v>0</v>
      </c>
      <c r="P177" s="23">
        <f t="shared" si="39"/>
        <v>0</v>
      </c>
      <c r="Q177" s="14">
        <f t="shared" si="40"/>
        <v>141.35849999999999</v>
      </c>
    </row>
    <row r="178" spans="1:17" ht="34.35" customHeight="1">
      <c r="A178" s="34" t="s">
        <v>380</v>
      </c>
      <c r="B178" s="25" t="s">
        <v>381</v>
      </c>
      <c r="C178" s="34" t="s">
        <v>45</v>
      </c>
      <c r="D178" s="35">
        <v>94</v>
      </c>
      <c r="E178" s="35">
        <v>4.21</v>
      </c>
      <c r="F178" s="19">
        <f t="shared" si="36"/>
        <v>5.3614350000000002</v>
      </c>
      <c r="G178" s="43">
        <v>91876</v>
      </c>
      <c r="H178" s="18" t="s">
        <v>85</v>
      </c>
      <c r="I178" s="61">
        <f t="shared" si="44"/>
        <v>395.74</v>
      </c>
      <c r="J178" s="62">
        <f t="shared" si="45"/>
        <v>503.97489000000002</v>
      </c>
      <c r="K178" s="14">
        <f>'[1]BM 01'!M178</f>
        <v>0</v>
      </c>
      <c r="L178" s="14">
        <f>'[1]Memória 02'!E171</f>
        <v>0</v>
      </c>
      <c r="M178" s="14">
        <f t="shared" si="35"/>
        <v>0</v>
      </c>
      <c r="N178" s="14">
        <f t="shared" si="37"/>
        <v>0</v>
      </c>
      <c r="O178" s="14">
        <f t="shared" si="38"/>
        <v>0</v>
      </c>
      <c r="P178" s="23">
        <f t="shared" si="39"/>
        <v>0</v>
      </c>
      <c r="Q178" s="14">
        <f t="shared" si="40"/>
        <v>503.97489000000002</v>
      </c>
    </row>
    <row r="179" spans="1:17" ht="25.5" customHeight="1">
      <c r="A179" s="17" t="s">
        <v>382</v>
      </c>
      <c r="B179" s="25" t="s">
        <v>383</v>
      </c>
      <c r="C179" s="17" t="s">
        <v>45</v>
      </c>
      <c r="D179" s="19">
        <v>1</v>
      </c>
      <c r="E179" s="19">
        <v>421.46</v>
      </c>
      <c r="F179" s="19">
        <f t="shared" si="36"/>
        <v>536.72930999999994</v>
      </c>
      <c r="G179" s="42">
        <v>101883</v>
      </c>
      <c r="H179" s="25" t="s">
        <v>60</v>
      </c>
      <c r="I179" s="61">
        <f t="shared" si="44"/>
        <v>421.46</v>
      </c>
      <c r="J179" s="62">
        <f t="shared" si="45"/>
        <v>536.72930999999994</v>
      </c>
      <c r="K179" s="14">
        <f>'[1]BM 01'!M179</f>
        <v>0</v>
      </c>
      <c r="L179" s="14">
        <f>'[1]Memória 02'!E172</f>
        <v>0</v>
      </c>
      <c r="M179" s="14">
        <f t="shared" si="35"/>
        <v>0</v>
      </c>
      <c r="N179" s="14">
        <f t="shared" si="37"/>
        <v>0</v>
      </c>
      <c r="O179" s="14">
        <f t="shared" si="38"/>
        <v>0</v>
      </c>
      <c r="P179" s="23">
        <f t="shared" si="39"/>
        <v>0</v>
      </c>
      <c r="Q179" s="14">
        <f t="shared" si="40"/>
        <v>536.72930999999994</v>
      </c>
    </row>
    <row r="180" spans="1:17" ht="25.5" customHeight="1">
      <c r="A180" s="17" t="s">
        <v>384</v>
      </c>
      <c r="B180" s="25" t="s">
        <v>385</v>
      </c>
      <c r="C180" s="17" t="s">
        <v>45</v>
      </c>
      <c r="D180" s="19">
        <v>1</v>
      </c>
      <c r="E180" s="19">
        <v>421.46</v>
      </c>
      <c r="F180" s="19">
        <f t="shared" si="36"/>
        <v>536.72930999999994</v>
      </c>
      <c r="G180" s="42">
        <v>101883</v>
      </c>
      <c r="H180" s="25" t="s">
        <v>60</v>
      </c>
      <c r="I180" s="61">
        <f t="shared" si="44"/>
        <v>421.46</v>
      </c>
      <c r="J180" s="62">
        <f t="shared" si="45"/>
        <v>536.72930999999994</v>
      </c>
      <c r="K180" s="14">
        <f>'[1]BM 01'!M180</f>
        <v>0</v>
      </c>
      <c r="L180" s="14">
        <f>'[1]Memória 02'!E173</f>
        <v>0</v>
      </c>
      <c r="M180" s="14">
        <f t="shared" si="35"/>
        <v>0</v>
      </c>
      <c r="N180" s="14">
        <f t="shared" si="37"/>
        <v>0</v>
      </c>
      <c r="O180" s="14">
        <f t="shared" si="38"/>
        <v>0</v>
      </c>
      <c r="P180" s="23">
        <f t="shared" si="39"/>
        <v>0</v>
      </c>
      <c r="Q180" s="14">
        <f t="shared" si="40"/>
        <v>536.72930999999994</v>
      </c>
    </row>
    <row r="181" spans="1:17" ht="25.5" customHeight="1">
      <c r="A181" s="17" t="s">
        <v>386</v>
      </c>
      <c r="B181" s="18" t="s">
        <v>387</v>
      </c>
      <c r="C181" s="17" t="s">
        <v>45</v>
      </c>
      <c r="D181" s="19">
        <v>70</v>
      </c>
      <c r="E181" s="19">
        <v>17.46</v>
      </c>
      <c r="F181" s="19">
        <f t="shared" si="36"/>
        <v>22.235310000000002</v>
      </c>
      <c r="G181" s="42">
        <v>91996</v>
      </c>
      <c r="H181" s="25" t="s">
        <v>60</v>
      </c>
      <c r="I181" s="61">
        <f t="shared" si="44"/>
        <v>1222.2</v>
      </c>
      <c r="J181" s="62">
        <f t="shared" si="45"/>
        <v>1556.4717000000001</v>
      </c>
      <c r="K181" s="14">
        <f>'[1]BM 01'!M181</f>
        <v>0</v>
      </c>
      <c r="L181" s="14">
        <f>'[1]Memória 02'!E174</f>
        <v>0</v>
      </c>
      <c r="M181" s="14">
        <f t="shared" si="35"/>
        <v>0</v>
      </c>
      <c r="N181" s="14">
        <f t="shared" si="37"/>
        <v>0</v>
      </c>
      <c r="O181" s="14">
        <f t="shared" si="38"/>
        <v>0</v>
      </c>
      <c r="P181" s="23">
        <f t="shared" si="39"/>
        <v>0</v>
      </c>
      <c r="Q181" s="14">
        <f t="shared" si="40"/>
        <v>1556.4717000000001</v>
      </c>
    </row>
    <row r="182" spans="1:17" ht="34.35" customHeight="1">
      <c r="A182" s="34" t="s">
        <v>388</v>
      </c>
      <c r="B182" s="18" t="s">
        <v>389</v>
      </c>
      <c r="C182" s="34" t="s">
        <v>45</v>
      </c>
      <c r="D182" s="35">
        <v>7</v>
      </c>
      <c r="E182" s="35">
        <v>23.39</v>
      </c>
      <c r="F182" s="19">
        <f t="shared" si="36"/>
        <v>29.787165000000002</v>
      </c>
      <c r="G182" s="43">
        <v>91959</v>
      </c>
      <c r="H182" s="18" t="s">
        <v>85</v>
      </c>
      <c r="I182" s="61">
        <f t="shared" si="44"/>
        <v>163.73000000000002</v>
      </c>
      <c r="J182" s="62">
        <f t="shared" si="45"/>
        <v>208.510155</v>
      </c>
      <c r="K182" s="14">
        <f>'[1]BM 01'!M182</f>
        <v>0</v>
      </c>
      <c r="L182" s="14">
        <f>'[1]Memória 02'!E175</f>
        <v>0</v>
      </c>
      <c r="M182" s="14">
        <f t="shared" si="35"/>
        <v>0</v>
      </c>
      <c r="N182" s="14">
        <f t="shared" si="37"/>
        <v>0</v>
      </c>
      <c r="O182" s="14">
        <f t="shared" si="38"/>
        <v>0</v>
      </c>
      <c r="P182" s="23">
        <f t="shared" si="39"/>
        <v>0</v>
      </c>
      <c r="Q182" s="14">
        <f t="shared" si="40"/>
        <v>208.510155</v>
      </c>
    </row>
    <row r="183" spans="1:17" ht="34.35" customHeight="1">
      <c r="A183" s="34" t="s">
        <v>390</v>
      </c>
      <c r="B183" s="18" t="s">
        <v>391</v>
      </c>
      <c r="C183" s="34" t="s">
        <v>45</v>
      </c>
      <c r="D183" s="35">
        <v>2</v>
      </c>
      <c r="E183" s="35">
        <v>42.26</v>
      </c>
      <c r="F183" s="19">
        <f t="shared" si="36"/>
        <v>53.818109999999997</v>
      </c>
      <c r="G183" s="43">
        <v>91969</v>
      </c>
      <c r="H183" s="18" t="s">
        <v>85</v>
      </c>
      <c r="I183" s="61">
        <f t="shared" si="44"/>
        <v>84.52</v>
      </c>
      <c r="J183" s="62">
        <f t="shared" si="45"/>
        <v>107.63621999999999</v>
      </c>
      <c r="K183" s="14">
        <f>'[1]BM 01'!M183</f>
        <v>0</v>
      </c>
      <c r="L183" s="14">
        <f>'[1]Memória 02'!E176</f>
        <v>0</v>
      </c>
      <c r="M183" s="14">
        <f t="shared" si="35"/>
        <v>0</v>
      </c>
      <c r="N183" s="14">
        <f t="shared" si="37"/>
        <v>0</v>
      </c>
      <c r="O183" s="14">
        <f t="shared" si="38"/>
        <v>0</v>
      </c>
      <c r="P183" s="23">
        <f t="shared" si="39"/>
        <v>0</v>
      </c>
      <c r="Q183" s="14">
        <f t="shared" si="40"/>
        <v>107.63621999999999</v>
      </c>
    </row>
    <row r="184" spans="1:17" ht="35.25" customHeight="1">
      <c r="A184" s="57" t="s">
        <v>392</v>
      </c>
      <c r="B184" s="18" t="s">
        <v>393</v>
      </c>
      <c r="C184" s="34" t="s">
        <v>45</v>
      </c>
      <c r="D184" s="35">
        <v>17</v>
      </c>
      <c r="E184" s="35">
        <v>14.76</v>
      </c>
      <c r="F184" s="19">
        <f t="shared" si="36"/>
        <v>18.796860000000002</v>
      </c>
      <c r="G184" s="36">
        <v>91953</v>
      </c>
      <c r="H184" s="18" t="s">
        <v>85</v>
      </c>
      <c r="I184" s="61">
        <f t="shared" si="44"/>
        <v>250.92</v>
      </c>
      <c r="J184" s="62">
        <f t="shared" si="45"/>
        <v>319.54662000000002</v>
      </c>
      <c r="K184" s="14">
        <f>'[1]BM 01'!M184</f>
        <v>0</v>
      </c>
      <c r="L184" s="14">
        <f>'[1]Memória 02'!E177</f>
        <v>0</v>
      </c>
      <c r="M184" s="14">
        <f t="shared" si="35"/>
        <v>0</v>
      </c>
      <c r="N184" s="14">
        <f t="shared" si="37"/>
        <v>0</v>
      </c>
      <c r="O184" s="14">
        <f t="shared" si="38"/>
        <v>0</v>
      </c>
      <c r="P184" s="23">
        <f t="shared" si="39"/>
        <v>0</v>
      </c>
      <c r="Q184" s="14">
        <f t="shared" si="40"/>
        <v>319.54662000000002</v>
      </c>
    </row>
    <row r="185" spans="1:17" ht="25.5" customHeight="1">
      <c r="A185" s="58" t="s">
        <v>394</v>
      </c>
      <c r="B185" s="25" t="s">
        <v>395</v>
      </c>
      <c r="C185" s="17" t="s">
        <v>45</v>
      </c>
      <c r="D185" s="19">
        <v>38</v>
      </c>
      <c r="E185" s="19">
        <v>4.8</v>
      </c>
      <c r="F185" s="19">
        <f t="shared" si="36"/>
        <v>6.1128</v>
      </c>
      <c r="G185" s="33">
        <v>92866</v>
      </c>
      <c r="H185" s="25" t="s">
        <v>60</v>
      </c>
      <c r="I185" s="61">
        <f t="shared" si="44"/>
        <v>182.4</v>
      </c>
      <c r="J185" s="62">
        <f t="shared" si="45"/>
        <v>232.28640000000001</v>
      </c>
      <c r="K185" s="14">
        <f>'[1]BM 01'!M185</f>
        <v>0</v>
      </c>
      <c r="L185" s="14">
        <f>'[1]Memória 02'!E178</f>
        <v>0</v>
      </c>
      <c r="M185" s="14">
        <f t="shared" si="35"/>
        <v>0</v>
      </c>
      <c r="N185" s="14">
        <f t="shared" si="37"/>
        <v>0</v>
      </c>
      <c r="O185" s="14">
        <f t="shared" si="38"/>
        <v>0</v>
      </c>
      <c r="P185" s="23">
        <f t="shared" si="39"/>
        <v>0</v>
      </c>
      <c r="Q185" s="14">
        <f t="shared" si="40"/>
        <v>232.28640000000001</v>
      </c>
    </row>
    <row r="186" spans="1:17" ht="25.5" customHeight="1">
      <c r="A186" s="58" t="s">
        <v>396</v>
      </c>
      <c r="B186" s="18" t="s">
        <v>397</v>
      </c>
      <c r="C186" s="17" t="s">
        <v>45</v>
      </c>
      <c r="D186" s="19">
        <v>17</v>
      </c>
      <c r="E186" s="19">
        <v>25.58</v>
      </c>
      <c r="F186" s="19">
        <f t="shared" si="36"/>
        <v>32.576129999999999</v>
      </c>
      <c r="G186" s="33">
        <v>97592</v>
      </c>
      <c r="H186" s="25" t="s">
        <v>60</v>
      </c>
      <c r="I186" s="61">
        <f t="shared" si="44"/>
        <v>434.85999999999996</v>
      </c>
      <c r="J186" s="62">
        <f t="shared" si="45"/>
        <v>553.79421000000002</v>
      </c>
      <c r="K186" s="14">
        <f>'[1]BM 01'!M186</f>
        <v>0</v>
      </c>
      <c r="L186" s="14">
        <f>'[1]Memória 02'!E179</f>
        <v>0</v>
      </c>
      <c r="M186" s="14">
        <f t="shared" si="35"/>
        <v>0</v>
      </c>
      <c r="N186" s="14">
        <f t="shared" si="37"/>
        <v>0</v>
      </c>
      <c r="O186" s="14">
        <f t="shared" si="38"/>
        <v>0</v>
      </c>
      <c r="P186" s="23">
        <f t="shared" si="39"/>
        <v>0</v>
      </c>
      <c r="Q186" s="14">
        <f t="shared" si="40"/>
        <v>553.79421000000002</v>
      </c>
    </row>
    <row r="187" spans="1:17" ht="25.5" customHeight="1">
      <c r="A187" s="58" t="s">
        <v>398</v>
      </c>
      <c r="B187" s="18" t="s">
        <v>399</v>
      </c>
      <c r="C187" s="17" t="s">
        <v>45</v>
      </c>
      <c r="D187" s="19">
        <v>21</v>
      </c>
      <c r="E187" s="19">
        <v>60.19</v>
      </c>
      <c r="F187" s="19">
        <f t="shared" si="36"/>
        <v>76.65196499999999</v>
      </c>
      <c r="G187" s="33">
        <v>12971</v>
      </c>
      <c r="H187" s="20" t="s">
        <v>36</v>
      </c>
      <c r="I187" s="61">
        <f t="shared" si="44"/>
        <v>1263.99</v>
      </c>
      <c r="J187" s="62">
        <f t="shared" si="45"/>
        <v>1609.6912649999997</v>
      </c>
      <c r="K187" s="14">
        <f>'[1]BM 01'!M187</f>
        <v>0</v>
      </c>
      <c r="L187" s="14">
        <f>'[1]Memória 02'!E180</f>
        <v>0</v>
      </c>
      <c r="M187" s="14">
        <f t="shared" si="35"/>
        <v>0</v>
      </c>
      <c r="N187" s="14">
        <f t="shared" si="37"/>
        <v>0</v>
      </c>
      <c r="O187" s="14">
        <f t="shared" si="38"/>
        <v>0</v>
      </c>
      <c r="P187" s="23">
        <f t="shared" si="39"/>
        <v>0</v>
      </c>
      <c r="Q187" s="14">
        <f t="shared" si="40"/>
        <v>1609.6912649999997</v>
      </c>
    </row>
    <row r="188" spans="1:17" ht="25.5" customHeight="1">
      <c r="A188" s="58" t="s">
        <v>400</v>
      </c>
      <c r="B188" s="25" t="s">
        <v>401</v>
      </c>
      <c r="C188" s="17" t="s">
        <v>45</v>
      </c>
      <c r="D188" s="19">
        <v>2</v>
      </c>
      <c r="E188" s="19">
        <v>44.98</v>
      </c>
      <c r="F188" s="19">
        <f t="shared" si="36"/>
        <v>57.282029999999999</v>
      </c>
      <c r="G188" s="33">
        <v>93672</v>
      </c>
      <c r="H188" s="25" t="s">
        <v>60</v>
      </c>
      <c r="I188" s="61">
        <f t="shared" si="44"/>
        <v>89.96</v>
      </c>
      <c r="J188" s="62">
        <f t="shared" si="45"/>
        <v>114.56406</v>
      </c>
      <c r="K188" s="14">
        <f>'[1]BM 01'!M188</f>
        <v>0</v>
      </c>
      <c r="L188" s="14">
        <f>'[1]Memória 02'!E181</f>
        <v>0</v>
      </c>
      <c r="M188" s="14">
        <f t="shared" si="35"/>
        <v>0</v>
      </c>
      <c r="N188" s="14">
        <f t="shared" si="37"/>
        <v>0</v>
      </c>
      <c r="O188" s="14">
        <f t="shared" si="38"/>
        <v>0</v>
      </c>
      <c r="P188" s="23">
        <f t="shared" si="39"/>
        <v>0</v>
      </c>
      <c r="Q188" s="14">
        <f t="shared" si="40"/>
        <v>114.56406</v>
      </c>
    </row>
    <row r="189" spans="1:17" ht="25.5" customHeight="1">
      <c r="A189" s="58" t="s">
        <v>402</v>
      </c>
      <c r="B189" s="18" t="s">
        <v>403</v>
      </c>
      <c r="C189" s="17" t="s">
        <v>45</v>
      </c>
      <c r="D189" s="19">
        <v>4</v>
      </c>
      <c r="E189" s="19">
        <v>111.18</v>
      </c>
      <c r="F189" s="19">
        <f t="shared" si="36"/>
        <v>141.58773000000002</v>
      </c>
      <c r="G189" s="17" t="s">
        <v>404</v>
      </c>
      <c r="H189" s="20" t="s">
        <v>33</v>
      </c>
      <c r="I189" s="61">
        <f t="shared" si="44"/>
        <v>444.72</v>
      </c>
      <c r="J189" s="62">
        <f t="shared" si="45"/>
        <v>566.35092000000009</v>
      </c>
      <c r="K189" s="14">
        <f>'[1]BM 01'!M189</f>
        <v>0</v>
      </c>
      <c r="L189" s="14">
        <f>'[1]Memória 02'!E182</f>
        <v>0</v>
      </c>
      <c r="M189" s="14">
        <f t="shared" si="35"/>
        <v>0</v>
      </c>
      <c r="N189" s="14">
        <f t="shared" si="37"/>
        <v>0</v>
      </c>
      <c r="O189" s="14">
        <f t="shared" si="38"/>
        <v>0</v>
      </c>
      <c r="P189" s="23">
        <f t="shared" si="39"/>
        <v>0</v>
      </c>
      <c r="Q189" s="14">
        <f t="shared" si="40"/>
        <v>566.35092000000009</v>
      </c>
    </row>
    <row r="190" spans="1:17" ht="25.5" customHeight="1">
      <c r="A190" s="58" t="s">
        <v>405</v>
      </c>
      <c r="B190" s="25" t="s">
        <v>406</v>
      </c>
      <c r="C190" s="17" t="s">
        <v>45</v>
      </c>
      <c r="D190" s="19">
        <v>12</v>
      </c>
      <c r="E190" s="19">
        <v>6.88</v>
      </c>
      <c r="F190" s="19">
        <f t="shared" si="36"/>
        <v>8.7616800000000001</v>
      </c>
      <c r="G190" s="33">
        <v>93656</v>
      </c>
      <c r="H190" s="25" t="s">
        <v>60</v>
      </c>
      <c r="I190" s="61">
        <f t="shared" si="44"/>
        <v>82.56</v>
      </c>
      <c r="J190" s="62">
        <f t="shared" si="45"/>
        <v>105.14016000000001</v>
      </c>
      <c r="K190" s="14">
        <f>'[1]BM 01'!M190</f>
        <v>0</v>
      </c>
      <c r="L190" s="14">
        <f>'[1]Memória 02'!E183</f>
        <v>0</v>
      </c>
      <c r="M190" s="14">
        <f t="shared" si="35"/>
        <v>0</v>
      </c>
      <c r="N190" s="14">
        <f t="shared" si="37"/>
        <v>0</v>
      </c>
      <c r="O190" s="14">
        <f t="shared" si="38"/>
        <v>0</v>
      </c>
      <c r="P190" s="23">
        <f t="shared" si="39"/>
        <v>0</v>
      </c>
      <c r="Q190" s="14">
        <f t="shared" si="40"/>
        <v>105.14016000000001</v>
      </c>
    </row>
    <row r="191" spans="1:17" ht="25.5" customHeight="1">
      <c r="A191" s="58" t="s">
        <v>407</v>
      </c>
      <c r="B191" s="25" t="s">
        <v>408</v>
      </c>
      <c r="C191" s="17" t="s">
        <v>45</v>
      </c>
      <c r="D191" s="19">
        <v>2</v>
      </c>
      <c r="E191" s="19">
        <v>5.96</v>
      </c>
      <c r="F191" s="19">
        <f t="shared" si="36"/>
        <v>7.5900600000000003</v>
      </c>
      <c r="G191" s="33">
        <v>93653</v>
      </c>
      <c r="H191" s="25" t="s">
        <v>60</v>
      </c>
      <c r="I191" s="61">
        <f t="shared" si="44"/>
        <v>11.92</v>
      </c>
      <c r="J191" s="62">
        <f t="shared" si="45"/>
        <v>15.180120000000001</v>
      </c>
      <c r="K191" s="14">
        <f>'[1]BM 01'!M191</f>
        <v>0</v>
      </c>
      <c r="L191" s="14">
        <f>'[1]Memória 02'!E184</f>
        <v>0</v>
      </c>
      <c r="M191" s="14">
        <f t="shared" si="35"/>
        <v>0</v>
      </c>
      <c r="N191" s="14">
        <f t="shared" si="37"/>
        <v>0</v>
      </c>
      <c r="O191" s="14">
        <f t="shared" si="38"/>
        <v>0</v>
      </c>
      <c r="P191" s="23">
        <f t="shared" si="39"/>
        <v>0</v>
      </c>
      <c r="Q191" s="14">
        <f t="shared" si="40"/>
        <v>15.180120000000001</v>
      </c>
    </row>
    <row r="192" spans="1:17" ht="25.5" customHeight="1">
      <c r="A192" s="58" t="s">
        <v>409</v>
      </c>
      <c r="B192" s="25" t="s">
        <v>410</v>
      </c>
      <c r="C192" s="17" t="s">
        <v>45</v>
      </c>
      <c r="D192" s="19">
        <v>1</v>
      </c>
      <c r="E192" s="19">
        <v>49.47</v>
      </c>
      <c r="F192" s="19">
        <f t="shared" si="36"/>
        <v>63.000045</v>
      </c>
      <c r="G192" s="33">
        <v>93673</v>
      </c>
      <c r="H192" s="25" t="s">
        <v>60</v>
      </c>
      <c r="I192" s="61">
        <f t="shared" si="44"/>
        <v>49.47</v>
      </c>
      <c r="J192" s="62">
        <f t="shared" si="45"/>
        <v>63.000045</v>
      </c>
      <c r="K192" s="14">
        <f>'[1]BM 01'!M192</f>
        <v>0</v>
      </c>
      <c r="L192" s="14">
        <f>'[1]Memória 02'!E185</f>
        <v>0</v>
      </c>
      <c r="M192" s="14">
        <f t="shared" si="35"/>
        <v>0</v>
      </c>
      <c r="N192" s="14">
        <f t="shared" si="37"/>
        <v>0</v>
      </c>
      <c r="O192" s="14">
        <f t="shared" si="38"/>
        <v>0</v>
      </c>
      <c r="P192" s="23">
        <f t="shared" si="39"/>
        <v>0</v>
      </c>
      <c r="Q192" s="14">
        <f t="shared" si="40"/>
        <v>63.000045</v>
      </c>
    </row>
    <row r="193" spans="1:17" ht="25.5" customHeight="1">
      <c r="A193" s="58" t="s">
        <v>411</v>
      </c>
      <c r="B193" s="18" t="s">
        <v>412</v>
      </c>
      <c r="C193" s="17" t="s">
        <v>45</v>
      </c>
      <c r="D193" s="19">
        <v>4</v>
      </c>
      <c r="E193" s="19">
        <v>34.659999999999997</v>
      </c>
      <c r="F193" s="19">
        <f t="shared" si="36"/>
        <v>44.139509999999994</v>
      </c>
      <c r="G193" s="33">
        <v>39465</v>
      </c>
      <c r="H193" s="25" t="s">
        <v>60</v>
      </c>
      <c r="I193" s="61">
        <f t="shared" si="44"/>
        <v>138.63999999999999</v>
      </c>
      <c r="J193" s="62">
        <f t="shared" si="45"/>
        <v>176.55803999999998</v>
      </c>
      <c r="K193" s="14">
        <f>'[1]BM 01'!M193</f>
        <v>0</v>
      </c>
      <c r="L193" s="14">
        <f>'[1]Memória 02'!E186</f>
        <v>0</v>
      </c>
      <c r="M193" s="14">
        <f t="shared" si="35"/>
        <v>0</v>
      </c>
      <c r="N193" s="14">
        <f t="shared" si="37"/>
        <v>0</v>
      </c>
      <c r="O193" s="14">
        <f t="shared" si="38"/>
        <v>0</v>
      </c>
      <c r="P193" s="23">
        <f t="shared" si="39"/>
        <v>0</v>
      </c>
      <c r="Q193" s="14">
        <f t="shared" si="40"/>
        <v>176.55803999999998</v>
      </c>
    </row>
    <row r="194" spans="1:17" ht="25.5" customHeight="1">
      <c r="A194" s="58" t="s">
        <v>413</v>
      </c>
      <c r="B194" s="25" t="s">
        <v>414</v>
      </c>
      <c r="C194" s="17" t="s">
        <v>129</v>
      </c>
      <c r="D194" s="19">
        <v>80</v>
      </c>
      <c r="E194" s="19">
        <v>17.670000000000002</v>
      </c>
      <c r="F194" s="19">
        <f t="shared" si="36"/>
        <v>22.502745000000001</v>
      </c>
      <c r="G194" s="24">
        <v>9006</v>
      </c>
      <c r="H194" s="20" t="s">
        <v>36</v>
      </c>
      <c r="I194" s="61">
        <f t="shared" si="44"/>
        <v>1413.6000000000001</v>
      </c>
      <c r="J194" s="62">
        <f t="shared" si="45"/>
        <v>1800.2196000000001</v>
      </c>
      <c r="K194" s="14">
        <f>'[1]BM 01'!M194</f>
        <v>0</v>
      </c>
      <c r="L194" s="14">
        <f>'[1]Memória 02'!E187</f>
        <v>0</v>
      </c>
      <c r="M194" s="14">
        <f t="shared" si="35"/>
        <v>0</v>
      </c>
      <c r="N194" s="14">
        <f t="shared" si="37"/>
        <v>0</v>
      </c>
      <c r="O194" s="14">
        <f t="shared" si="38"/>
        <v>0</v>
      </c>
      <c r="P194" s="23">
        <f t="shared" si="39"/>
        <v>0</v>
      </c>
      <c r="Q194" s="14">
        <f t="shared" si="40"/>
        <v>1800.2196000000001</v>
      </c>
    </row>
    <row r="195" spans="1:17" ht="25.5" customHeight="1">
      <c r="A195" s="58" t="s">
        <v>415</v>
      </c>
      <c r="B195" s="18" t="s">
        <v>416</v>
      </c>
      <c r="C195" s="17" t="s">
        <v>129</v>
      </c>
      <c r="D195" s="19">
        <v>20</v>
      </c>
      <c r="E195" s="19">
        <v>10.28</v>
      </c>
      <c r="F195" s="19">
        <f t="shared" si="36"/>
        <v>13.09158</v>
      </c>
      <c r="G195" s="17" t="s">
        <v>417</v>
      </c>
      <c r="H195" s="20" t="s">
        <v>33</v>
      </c>
      <c r="I195" s="61">
        <f t="shared" si="44"/>
        <v>205.6</v>
      </c>
      <c r="J195" s="62">
        <f t="shared" si="45"/>
        <v>261.83159999999998</v>
      </c>
      <c r="K195" s="14">
        <f>'[1]BM 01'!M195</f>
        <v>0</v>
      </c>
      <c r="L195" s="14">
        <f>'[1]Memória 02'!E188</f>
        <v>0</v>
      </c>
      <c r="M195" s="14">
        <f t="shared" si="35"/>
        <v>0</v>
      </c>
      <c r="N195" s="14">
        <f t="shared" si="37"/>
        <v>0</v>
      </c>
      <c r="O195" s="14">
        <f t="shared" si="38"/>
        <v>0</v>
      </c>
      <c r="P195" s="23">
        <f t="shared" si="39"/>
        <v>0</v>
      </c>
      <c r="Q195" s="14">
        <f t="shared" si="40"/>
        <v>261.83159999999998</v>
      </c>
    </row>
    <row r="196" spans="1:17" ht="25.5" customHeight="1">
      <c r="A196" s="58" t="s">
        <v>418</v>
      </c>
      <c r="B196" s="25" t="s">
        <v>419</v>
      </c>
      <c r="C196" s="17" t="s">
        <v>129</v>
      </c>
      <c r="D196" s="19">
        <v>48</v>
      </c>
      <c r="E196" s="19">
        <v>12</v>
      </c>
      <c r="F196" s="19">
        <f t="shared" si="36"/>
        <v>15.282</v>
      </c>
      <c r="G196" s="24">
        <v>9140</v>
      </c>
      <c r="H196" s="20" t="s">
        <v>36</v>
      </c>
      <c r="I196" s="61">
        <f t="shared" si="44"/>
        <v>576</v>
      </c>
      <c r="J196" s="62">
        <f t="shared" si="45"/>
        <v>733.53600000000006</v>
      </c>
      <c r="K196" s="14">
        <f>'[1]BM 01'!M196</f>
        <v>0</v>
      </c>
      <c r="L196" s="14">
        <f>'[1]Memória 02'!E189</f>
        <v>0</v>
      </c>
      <c r="M196" s="14">
        <f t="shared" si="35"/>
        <v>0</v>
      </c>
      <c r="N196" s="14">
        <f t="shared" si="37"/>
        <v>0</v>
      </c>
      <c r="O196" s="14">
        <f t="shared" si="38"/>
        <v>0</v>
      </c>
      <c r="P196" s="23">
        <f t="shared" si="39"/>
        <v>0</v>
      </c>
      <c r="Q196" s="14">
        <f t="shared" si="40"/>
        <v>733.53600000000006</v>
      </c>
    </row>
    <row r="197" spans="1:17" ht="25.5" customHeight="1">
      <c r="A197" s="58" t="s">
        <v>420</v>
      </c>
      <c r="B197" s="18" t="s">
        <v>421</v>
      </c>
      <c r="C197" s="17" t="s">
        <v>129</v>
      </c>
      <c r="D197" s="19">
        <v>12</v>
      </c>
      <c r="E197" s="19">
        <v>7.64</v>
      </c>
      <c r="F197" s="19">
        <f t="shared" si="36"/>
        <v>9.7295400000000001</v>
      </c>
      <c r="G197" s="17" t="s">
        <v>422</v>
      </c>
      <c r="H197" s="20" t="s">
        <v>33</v>
      </c>
      <c r="I197" s="61">
        <f t="shared" si="44"/>
        <v>91.679999999999993</v>
      </c>
      <c r="J197" s="62">
        <f t="shared" si="45"/>
        <v>116.75448</v>
      </c>
      <c r="K197" s="14">
        <f>'[1]BM 01'!M197</f>
        <v>0</v>
      </c>
      <c r="L197" s="14">
        <f>'[1]Memória 02'!E190</f>
        <v>0</v>
      </c>
      <c r="M197" s="14">
        <f t="shared" si="35"/>
        <v>0</v>
      </c>
      <c r="N197" s="14">
        <f t="shared" si="37"/>
        <v>0</v>
      </c>
      <c r="O197" s="14">
        <f t="shared" si="38"/>
        <v>0</v>
      </c>
      <c r="P197" s="23">
        <f t="shared" si="39"/>
        <v>0</v>
      </c>
      <c r="Q197" s="14">
        <f t="shared" si="40"/>
        <v>116.75448</v>
      </c>
    </row>
    <row r="198" spans="1:17" ht="34.35" customHeight="1">
      <c r="A198" s="57" t="s">
        <v>423</v>
      </c>
      <c r="B198" s="25" t="s">
        <v>424</v>
      </c>
      <c r="C198" s="34" t="s">
        <v>129</v>
      </c>
      <c r="D198" s="59">
        <v>1222.72</v>
      </c>
      <c r="E198" s="35">
        <v>4.93</v>
      </c>
      <c r="F198" s="19">
        <f t="shared" si="36"/>
        <v>6.2783549999999995</v>
      </c>
      <c r="G198" s="36">
        <v>91928</v>
      </c>
      <c r="H198" s="18" t="s">
        <v>85</v>
      </c>
      <c r="I198" s="61">
        <f t="shared" si="44"/>
        <v>6028.0095999999994</v>
      </c>
      <c r="J198" s="62">
        <f t="shared" si="45"/>
        <v>7676.6702255999999</v>
      </c>
      <c r="K198" s="14">
        <f>'[1]BM 01'!M198</f>
        <v>0</v>
      </c>
      <c r="L198" s="14">
        <f>'[1]Memória 02'!E191</f>
        <v>0</v>
      </c>
      <c r="M198" s="14">
        <f t="shared" si="35"/>
        <v>0</v>
      </c>
      <c r="N198" s="14">
        <f t="shared" si="37"/>
        <v>0</v>
      </c>
      <c r="O198" s="14">
        <f t="shared" si="38"/>
        <v>0</v>
      </c>
      <c r="P198" s="23">
        <f t="shared" si="39"/>
        <v>0</v>
      </c>
      <c r="Q198" s="14">
        <f t="shared" si="40"/>
        <v>7676.6702255999999</v>
      </c>
    </row>
    <row r="199" spans="1:17" ht="34.35" customHeight="1">
      <c r="A199" s="57" t="s">
        <v>425</v>
      </c>
      <c r="B199" s="25" t="s">
        <v>426</v>
      </c>
      <c r="C199" s="34" t="s">
        <v>129</v>
      </c>
      <c r="D199" s="35">
        <v>541.80999999999995</v>
      </c>
      <c r="E199" s="35">
        <v>1.98</v>
      </c>
      <c r="F199" s="19">
        <f t="shared" si="36"/>
        <v>2.5215300000000003</v>
      </c>
      <c r="G199" s="36">
        <v>91924</v>
      </c>
      <c r="H199" s="18" t="s">
        <v>85</v>
      </c>
      <c r="I199" s="61">
        <f t="shared" si="44"/>
        <v>1072.7837999999999</v>
      </c>
      <c r="J199" s="62">
        <f t="shared" si="45"/>
        <v>1366.1901693</v>
      </c>
      <c r="K199" s="14">
        <f>'[1]BM 01'!M199</f>
        <v>0</v>
      </c>
      <c r="L199" s="14">
        <f>'[1]Memória 02'!E192</f>
        <v>0</v>
      </c>
      <c r="M199" s="14">
        <f t="shared" si="35"/>
        <v>0</v>
      </c>
      <c r="N199" s="14">
        <f t="shared" si="37"/>
        <v>0</v>
      </c>
      <c r="O199" s="14">
        <f t="shared" si="38"/>
        <v>0</v>
      </c>
      <c r="P199" s="23">
        <f t="shared" si="39"/>
        <v>0</v>
      </c>
      <c r="Q199" s="14">
        <f t="shared" si="40"/>
        <v>1366.1901693</v>
      </c>
    </row>
    <row r="200" spans="1:17" ht="12.75" customHeight="1">
      <c r="A200" s="29"/>
      <c r="B200" s="44" t="s">
        <v>427</v>
      </c>
      <c r="C200" s="29"/>
      <c r="D200" s="29"/>
      <c r="E200" s="29"/>
      <c r="F200" s="19"/>
      <c r="G200" s="29"/>
      <c r="H200" s="29"/>
      <c r="I200" s="61"/>
      <c r="J200" s="62"/>
      <c r="K200" s="14">
        <f>'[1]BM 01'!M200</f>
        <v>0</v>
      </c>
      <c r="L200" s="14">
        <f>'[1]Memória 02'!E193</f>
        <v>0</v>
      </c>
      <c r="M200" s="14">
        <f t="shared" si="35"/>
        <v>0</v>
      </c>
      <c r="N200" s="14">
        <f t="shared" si="37"/>
        <v>0</v>
      </c>
      <c r="O200" s="14">
        <f t="shared" si="38"/>
        <v>0</v>
      </c>
      <c r="P200" s="23">
        <f t="shared" si="39"/>
        <v>0</v>
      </c>
      <c r="Q200" s="14">
        <f t="shared" si="40"/>
        <v>0</v>
      </c>
    </row>
    <row r="201" spans="1:17" ht="25.5" customHeight="1">
      <c r="A201" s="58" t="s">
        <v>428</v>
      </c>
      <c r="B201" s="18" t="s">
        <v>429</v>
      </c>
      <c r="C201" s="17" t="s">
        <v>45</v>
      </c>
      <c r="D201" s="19">
        <v>1</v>
      </c>
      <c r="E201" s="19">
        <v>622.1</v>
      </c>
      <c r="F201" s="19">
        <f t="shared" si="36"/>
        <v>792.24435000000005</v>
      </c>
      <c r="G201" s="24">
        <v>330</v>
      </c>
      <c r="H201" s="20" t="s">
        <v>36</v>
      </c>
      <c r="I201" s="61">
        <f t="shared" si="44"/>
        <v>622.1</v>
      </c>
      <c r="J201" s="62">
        <f t="shared" si="45"/>
        <v>792.24435000000005</v>
      </c>
      <c r="K201" s="14">
        <f>'[1]BM 01'!M201</f>
        <v>0</v>
      </c>
      <c r="L201" s="14">
        <f>'[1]Memória 02'!E194</f>
        <v>0</v>
      </c>
      <c r="M201" s="14">
        <f t="shared" si="35"/>
        <v>0</v>
      </c>
      <c r="N201" s="14">
        <f t="shared" si="37"/>
        <v>0</v>
      </c>
      <c r="O201" s="14">
        <f t="shared" si="38"/>
        <v>0</v>
      </c>
      <c r="P201" s="23">
        <f t="shared" si="39"/>
        <v>0</v>
      </c>
      <c r="Q201" s="14">
        <f t="shared" si="40"/>
        <v>792.24435000000005</v>
      </c>
    </row>
    <row r="202" spans="1:17" ht="25.5" customHeight="1">
      <c r="A202" s="58" t="s">
        <v>430</v>
      </c>
      <c r="B202" s="18" t="s">
        <v>431</v>
      </c>
      <c r="C202" s="17" t="s">
        <v>45</v>
      </c>
      <c r="D202" s="19">
        <v>1</v>
      </c>
      <c r="E202" s="19">
        <v>9.34</v>
      </c>
      <c r="F202" s="19">
        <f t="shared" si="36"/>
        <v>11.894489999999999</v>
      </c>
      <c r="G202" s="33">
        <v>421</v>
      </c>
      <c r="H202" s="25" t="s">
        <v>60</v>
      </c>
      <c r="I202" s="61">
        <f t="shared" si="44"/>
        <v>9.34</v>
      </c>
      <c r="J202" s="62">
        <f t="shared" si="45"/>
        <v>11.894489999999999</v>
      </c>
      <c r="K202" s="14">
        <f>'[1]BM 01'!M202</f>
        <v>0</v>
      </c>
      <c r="L202" s="14">
        <f>'[1]Memória 02'!E195</f>
        <v>0</v>
      </c>
      <c r="M202" s="14">
        <f t="shared" si="35"/>
        <v>0</v>
      </c>
      <c r="N202" s="14">
        <f t="shared" si="37"/>
        <v>0</v>
      </c>
      <c r="O202" s="14">
        <f t="shared" si="38"/>
        <v>0</v>
      </c>
      <c r="P202" s="23">
        <f t="shared" si="39"/>
        <v>0</v>
      </c>
      <c r="Q202" s="14">
        <f t="shared" si="40"/>
        <v>11.894489999999999</v>
      </c>
    </row>
    <row r="203" spans="1:17" ht="25.5" customHeight="1">
      <c r="A203" s="58" t="s">
        <v>432</v>
      </c>
      <c r="B203" s="18" t="s">
        <v>433</v>
      </c>
      <c r="C203" s="17" t="s">
        <v>45</v>
      </c>
      <c r="D203" s="19">
        <v>1</v>
      </c>
      <c r="E203" s="19">
        <v>7.07</v>
      </c>
      <c r="F203" s="19">
        <f t="shared" si="36"/>
        <v>9.0036450000000006</v>
      </c>
      <c r="G203" s="33">
        <v>91893</v>
      </c>
      <c r="H203" s="25" t="s">
        <v>60</v>
      </c>
      <c r="I203" s="61">
        <f t="shared" si="44"/>
        <v>7.07</v>
      </c>
      <c r="J203" s="62">
        <f t="shared" si="45"/>
        <v>9.0036450000000006</v>
      </c>
      <c r="K203" s="14">
        <f>'[1]BM 01'!M203</f>
        <v>0</v>
      </c>
      <c r="L203" s="14">
        <f>'[1]Memória 02'!E196</f>
        <v>0</v>
      </c>
      <c r="M203" s="14">
        <f t="shared" si="35"/>
        <v>0</v>
      </c>
      <c r="N203" s="14">
        <f t="shared" si="37"/>
        <v>0</v>
      </c>
      <c r="O203" s="14">
        <f t="shared" si="38"/>
        <v>0</v>
      </c>
      <c r="P203" s="23">
        <f t="shared" si="39"/>
        <v>0</v>
      </c>
      <c r="Q203" s="14">
        <f t="shared" si="40"/>
        <v>9.0036450000000006</v>
      </c>
    </row>
    <row r="204" spans="1:17" ht="25.5" customHeight="1">
      <c r="A204" s="58" t="s">
        <v>434</v>
      </c>
      <c r="B204" s="18" t="s">
        <v>435</v>
      </c>
      <c r="C204" s="17" t="s">
        <v>45</v>
      </c>
      <c r="D204" s="19">
        <v>2</v>
      </c>
      <c r="E204" s="19">
        <v>7.95</v>
      </c>
      <c r="F204" s="19">
        <f t="shared" si="36"/>
        <v>10.124325000000001</v>
      </c>
      <c r="G204" s="42">
        <v>91895</v>
      </c>
      <c r="H204" s="25" t="s">
        <v>60</v>
      </c>
      <c r="I204" s="61">
        <f t="shared" si="44"/>
        <v>15.9</v>
      </c>
      <c r="J204" s="62">
        <f t="shared" si="45"/>
        <v>20.248650000000001</v>
      </c>
      <c r="K204" s="14">
        <f>'[1]BM 01'!M204</f>
        <v>0</v>
      </c>
      <c r="L204" s="14">
        <f>'[1]Memória 02'!E197</f>
        <v>0</v>
      </c>
      <c r="M204" s="14">
        <f t="shared" ref="M204:M267" si="46">K204+L204</f>
        <v>0</v>
      </c>
      <c r="N204" s="14">
        <f t="shared" si="37"/>
        <v>0</v>
      </c>
      <c r="O204" s="14">
        <f t="shared" si="38"/>
        <v>0</v>
      </c>
      <c r="P204" s="23">
        <f t="shared" si="39"/>
        <v>0</v>
      </c>
      <c r="Q204" s="14">
        <f t="shared" si="40"/>
        <v>20.248650000000001</v>
      </c>
    </row>
    <row r="205" spans="1:17" ht="25.5" customHeight="1">
      <c r="A205" s="58" t="s">
        <v>436</v>
      </c>
      <c r="B205" s="18" t="s">
        <v>437</v>
      </c>
      <c r="C205" s="17" t="s">
        <v>45</v>
      </c>
      <c r="D205" s="19">
        <v>4</v>
      </c>
      <c r="E205" s="19">
        <v>4.21</v>
      </c>
      <c r="F205" s="19">
        <f t="shared" ref="F205:F266" si="47">E205+E205*27.35/100</f>
        <v>5.3614350000000002</v>
      </c>
      <c r="G205" s="42">
        <v>91876</v>
      </c>
      <c r="H205" s="25" t="s">
        <v>60</v>
      </c>
      <c r="I205" s="61">
        <f t="shared" si="44"/>
        <v>16.84</v>
      </c>
      <c r="J205" s="62">
        <f t="shared" si="45"/>
        <v>21.445740000000001</v>
      </c>
      <c r="K205" s="14">
        <f>'[1]BM 01'!M205</f>
        <v>0</v>
      </c>
      <c r="L205" s="14">
        <f>'[1]Memória 02'!E198</f>
        <v>0</v>
      </c>
      <c r="M205" s="14">
        <f t="shared" si="46"/>
        <v>0</v>
      </c>
      <c r="N205" s="14">
        <f t="shared" ref="N205:N267" si="48">ROUND(K205*F205,2)</f>
        <v>0</v>
      </c>
      <c r="O205" s="14">
        <f t="shared" ref="O205:O267" si="49">ROUND(L205*F205,2)</f>
        <v>0</v>
      </c>
      <c r="P205" s="23">
        <f t="shared" ref="P205:P267" si="50">ROUND(M205*F205,2)</f>
        <v>0</v>
      </c>
      <c r="Q205" s="14">
        <f t="shared" ref="Q205:Q267" si="51">J205-P205</f>
        <v>21.445740000000001</v>
      </c>
    </row>
    <row r="206" spans="1:17" ht="25.5" customHeight="1">
      <c r="A206" s="58" t="s">
        <v>438</v>
      </c>
      <c r="B206" s="18" t="s">
        <v>439</v>
      </c>
      <c r="C206" s="17" t="s">
        <v>129</v>
      </c>
      <c r="D206" s="19">
        <v>11</v>
      </c>
      <c r="E206" s="19">
        <v>6.61</v>
      </c>
      <c r="F206" s="19">
        <f t="shared" si="47"/>
        <v>8.4178350000000002</v>
      </c>
      <c r="G206" s="42">
        <v>91868</v>
      </c>
      <c r="H206" s="25" t="s">
        <v>60</v>
      </c>
      <c r="I206" s="61">
        <f t="shared" si="44"/>
        <v>72.710000000000008</v>
      </c>
      <c r="J206" s="62">
        <f t="shared" si="45"/>
        <v>92.596185000000006</v>
      </c>
      <c r="K206" s="14">
        <f>'[1]BM 01'!M206</f>
        <v>0</v>
      </c>
      <c r="L206" s="14">
        <f>'[1]Memória 02'!E199</f>
        <v>0</v>
      </c>
      <c r="M206" s="14">
        <f t="shared" si="46"/>
        <v>0</v>
      </c>
      <c r="N206" s="14">
        <f t="shared" si="48"/>
        <v>0</v>
      </c>
      <c r="O206" s="14">
        <f t="shared" si="49"/>
        <v>0</v>
      </c>
      <c r="P206" s="23">
        <f t="shared" si="50"/>
        <v>0</v>
      </c>
      <c r="Q206" s="14">
        <f t="shared" si="51"/>
        <v>92.596185000000006</v>
      </c>
    </row>
    <row r="207" spans="1:17" ht="25.5" customHeight="1">
      <c r="A207" s="58" t="s">
        <v>440</v>
      </c>
      <c r="B207" s="25" t="s">
        <v>441</v>
      </c>
      <c r="C207" s="17" t="s">
        <v>129</v>
      </c>
      <c r="D207" s="19">
        <v>2.2000000000000002</v>
      </c>
      <c r="E207" s="19">
        <v>3.9</v>
      </c>
      <c r="F207" s="19">
        <f t="shared" si="47"/>
        <v>4.9666499999999996</v>
      </c>
      <c r="G207" s="42">
        <v>91866</v>
      </c>
      <c r="H207" s="25" t="s">
        <v>60</v>
      </c>
      <c r="I207" s="61">
        <f t="shared" si="44"/>
        <v>8.58</v>
      </c>
      <c r="J207" s="62">
        <f t="shared" si="45"/>
        <v>10.926629999999999</v>
      </c>
      <c r="K207" s="14">
        <f>'[1]BM 01'!M207</f>
        <v>0</v>
      </c>
      <c r="L207" s="14">
        <f>'[1]Memória 02'!E200</f>
        <v>0</v>
      </c>
      <c r="M207" s="14">
        <f t="shared" si="46"/>
        <v>0</v>
      </c>
      <c r="N207" s="14">
        <f t="shared" si="48"/>
        <v>0</v>
      </c>
      <c r="O207" s="14">
        <f t="shared" si="49"/>
        <v>0</v>
      </c>
      <c r="P207" s="23">
        <f t="shared" si="50"/>
        <v>0</v>
      </c>
      <c r="Q207" s="14">
        <f t="shared" si="51"/>
        <v>10.926629999999999</v>
      </c>
    </row>
    <row r="208" spans="1:17" ht="25.5" customHeight="1">
      <c r="A208" s="58" t="s">
        <v>442</v>
      </c>
      <c r="B208" s="18" t="s">
        <v>443</v>
      </c>
      <c r="C208" s="17" t="s">
        <v>45</v>
      </c>
      <c r="D208" s="19">
        <v>1</v>
      </c>
      <c r="E208" s="19">
        <v>4.32</v>
      </c>
      <c r="F208" s="19">
        <f t="shared" si="47"/>
        <v>5.5015200000000002</v>
      </c>
      <c r="G208" s="42">
        <v>91887</v>
      </c>
      <c r="H208" s="25" t="s">
        <v>60</v>
      </c>
      <c r="I208" s="61">
        <f t="shared" si="44"/>
        <v>4.32</v>
      </c>
      <c r="J208" s="62">
        <f t="shared" si="45"/>
        <v>5.5015200000000002</v>
      </c>
      <c r="K208" s="14">
        <f>'[1]BM 01'!M208</f>
        <v>0</v>
      </c>
      <c r="L208" s="14">
        <f>'[1]Memória 02'!E201</f>
        <v>0</v>
      </c>
      <c r="M208" s="14">
        <f t="shared" si="46"/>
        <v>0</v>
      </c>
      <c r="N208" s="14">
        <f t="shared" si="48"/>
        <v>0</v>
      </c>
      <c r="O208" s="14">
        <f t="shared" si="49"/>
        <v>0</v>
      </c>
      <c r="P208" s="23">
        <f t="shared" si="50"/>
        <v>0</v>
      </c>
      <c r="Q208" s="14">
        <f t="shared" si="51"/>
        <v>5.5015200000000002</v>
      </c>
    </row>
    <row r="209" spans="1:17" ht="25.5" customHeight="1">
      <c r="A209" s="58" t="s">
        <v>444</v>
      </c>
      <c r="B209" s="18" t="s">
        <v>445</v>
      </c>
      <c r="C209" s="17" t="s">
        <v>129</v>
      </c>
      <c r="D209" s="19">
        <v>10</v>
      </c>
      <c r="E209" s="19">
        <v>3.19</v>
      </c>
      <c r="F209" s="19">
        <f t="shared" si="47"/>
        <v>4.0624649999999995</v>
      </c>
      <c r="G209" s="50">
        <v>3155</v>
      </c>
      <c r="H209" s="20" t="s">
        <v>36</v>
      </c>
      <c r="I209" s="61">
        <f t="shared" si="44"/>
        <v>31.9</v>
      </c>
      <c r="J209" s="62">
        <f t="shared" si="45"/>
        <v>40.624649999999995</v>
      </c>
      <c r="K209" s="14">
        <f>'[1]BM 01'!M209</f>
        <v>0</v>
      </c>
      <c r="L209" s="14">
        <f>'[1]Memória 02'!E202</f>
        <v>0</v>
      </c>
      <c r="M209" s="14">
        <f t="shared" si="46"/>
        <v>0</v>
      </c>
      <c r="N209" s="14">
        <f t="shared" si="48"/>
        <v>0</v>
      </c>
      <c r="O209" s="14">
        <f t="shared" si="49"/>
        <v>0</v>
      </c>
      <c r="P209" s="23">
        <f t="shared" si="50"/>
        <v>0</v>
      </c>
      <c r="Q209" s="14">
        <f t="shared" si="51"/>
        <v>40.624649999999995</v>
      </c>
    </row>
    <row r="210" spans="1:17" ht="25.5" customHeight="1">
      <c r="A210" s="58" t="s">
        <v>446</v>
      </c>
      <c r="B210" s="18" t="s">
        <v>447</v>
      </c>
      <c r="C210" s="17" t="s">
        <v>45</v>
      </c>
      <c r="D210" s="19">
        <v>1</v>
      </c>
      <c r="E210" s="19">
        <v>124.62</v>
      </c>
      <c r="F210" s="19">
        <f t="shared" si="47"/>
        <v>158.70357000000001</v>
      </c>
      <c r="G210" s="42">
        <v>39809</v>
      </c>
      <c r="H210" s="25" t="s">
        <v>60</v>
      </c>
      <c r="I210" s="61">
        <f t="shared" si="44"/>
        <v>124.62</v>
      </c>
      <c r="J210" s="62">
        <f t="shared" si="45"/>
        <v>158.70357000000001</v>
      </c>
      <c r="K210" s="14">
        <f>'[1]BM 01'!M210</f>
        <v>0</v>
      </c>
      <c r="L210" s="14">
        <f>'[1]Memória 02'!E203</f>
        <v>0</v>
      </c>
      <c r="M210" s="14">
        <f t="shared" si="46"/>
        <v>0</v>
      </c>
      <c r="N210" s="14">
        <f t="shared" si="48"/>
        <v>0</v>
      </c>
      <c r="O210" s="14">
        <f t="shared" si="49"/>
        <v>0</v>
      </c>
      <c r="P210" s="23">
        <f t="shared" si="50"/>
        <v>0</v>
      </c>
      <c r="Q210" s="14">
        <f t="shared" si="51"/>
        <v>158.70357000000001</v>
      </c>
    </row>
    <row r="211" spans="1:17" ht="25.5" customHeight="1">
      <c r="A211" s="58" t="s">
        <v>448</v>
      </c>
      <c r="B211" s="18" t="s">
        <v>449</v>
      </c>
      <c r="C211" s="17" t="s">
        <v>45</v>
      </c>
      <c r="D211" s="19">
        <v>1</v>
      </c>
      <c r="E211" s="19">
        <v>74.66</v>
      </c>
      <c r="F211" s="19">
        <f t="shared" si="47"/>
        <v>95.079509999999999</v>
      </c>
      <c r="G211" s="50">
        <v>8001</v>
      </c>
      <c r="H211" s="20" t="s">
        <v>36</v>
      </c>
      <c r="I211" s="61">
        <f t="shared" si="44"/>
        <v>74.66</v>
      </c>
      <c r="J211" s="62">
        <f t="shared" si="45"/>
        <v>95.079509999999999</v>
      </c>
      <c r="K211" s="14">
        <f>'[1]BM 01'!M211</f>
        <v>0</v>
      </c>
      <c r="L211" s="14">
        <f>'[1]Memória 02'!E204</f>
        <v>0</v>
      </c>
      <c r="M211" s="14">
        <f t="shared" si="46"/>
        <v>0</v>
      </c>
      <c r="N211" s="14">
        <f t="shared" si="48"/>
        <v>0</v>
      </c>
      <c r="O211" s="14">
        <f t="shared" si="49"/>
        <v>0</v>
      </c>
      <c r="P211" s="23">
        <f t="shared" si="50"/>
        <v>0</v>
      </c>
      <c r="Q211" s="14">
        <f t="shared" si="51"/>
        <v>95.079509999999999</v>
      </c>
    </row>
    <row r="212" spans="1:17" ht="25.5" customHeight="1">
      <c r="A212" s="58" t="s">
        <v>450</v>
      </c>
      <c r="B212" s="18" t="s">
        <v>451</v>
      </c>
      <c r="C212" s="17" t="s">
        <v>129</v>
      </c>
      <c r="D212" s="19">
        <v>28</v>
      </c>
      <c r="E212" s="19">
        <v>8.34</v>
      </c>
      <c r="F212" s="19">
        <f t="shared" si="47"/>
        <v>10.620989999999999</v>
      </c>
      <c r="G212" s="33">
        <v>985</v>
      </c>
      <c r="H212" s="25" t="s">
        <v>60</v>
      </c>
      <c r="I212" s="61">
        <f t="shared" si="44"/>
        <v>233.51999999999998</v>
      </c>
      <c r="J212" s="62">
        <f t="shared" si="45"/>
        <v>297.38771999999994</v>
      </c>
      <c r="K212" s="14">
        <f>'[1]BM 01'!M212</f>
        <v>0</v>
      </c>
      <c r="L212" s="14">
        <f>'[1]Memória 02'!E205</f>
        <v>0</v>
      </c>
      <c r="M212" s="14">
        <f t="shared" si="46"/>
        <v>0</v>
      </c>
      <c r="N212" s="14">
        <f t="shared" si="48"/>
        <v>0</v>
      </c>
      <c r="O212" s="14">
        <f t="shared" si="49"/>
        <v>0</v>
      </c>
      <c r="P212" s="23">
        <f t="shared" si="50"/>
        <v>0</v>
      </c>
      <c r="Q212" s="14">
        <f t="shared" si="51"/>
        <v>297.38771999999994</v>
      </c>
    </row>
    <row r="213" spans="1:17" ht="25.5" customHeight="1">
      <c r="A213" s="58" t="s">
        <v>452</v>
      </c>
      <c r="B213" s="18" t="s">
        <v>453</v>
      </c>
      <c r="C213" s="17" t="s">
        <v>129</v>
      </c>
      <c r="D213" s="19">
        <v>9</v>
      </c>
      <c r="E213" s="19">
        <v>8.6999999999999993</v>
      </c>
      <c r="F213" s="19">
        <f t="shared" si="47"/>
        <v>11.07945</v>
      </c>
      <c r="G213" s="49" t="s">
        <v>454</v>
      </c>
      <c r="H213" s="20" t="s">
        <v>33</v>
      </c>
      <c r="I213" s="61">
        <f t="shared" si="44"/>
        <v>78.3</v>
      </c>
      <c r="J213" s="62">
        <f t="shared" si="45"/>
        <v>99.715049999999991</v>
      </c>
      <c r="K213" s="14">
        <f>'[1]BM 01'!M213</f>
        <v>0</v>
      </c>
      <c r="L213" s="14">
        <f>'[1]Memória 02'!E206</f>
        <v>0</v>
      </c>
      <c r="M213" s="14">
        <f t="shared" si="46"/>
        <v>0</v>
      </c>
      <c r="N213" s="14">
        <f t="shared" si="48"/>
        <v>0</v>
      </c>
      <c r="O213" s="14">
        <f t="shared" si="49"/>
        <v>0</v>
      </c>
      <c r="P213" s="23">
        <f t="shared" si="50"/>
        <v>0</v>
      </c>
      <c r="Q213" s="14">
        <f t="shared" si="51"/>
        <v>99.715049999999991</v>
      </c>
    </row>
    <row r="214" spans="1:17" ht="25.5" customHeight="1">
      <c r="A214" s="58" t="s">
        <v>455</v>
      </c>
      <c r="B214" s="25" t="s">
        <v>456</v>
      </c>
      <c r="C214" s="17" t="s">
        <v>45</v>
      </c>
      <c r="D214" s="19">
        <v>3</v>
      </c>
      <c r="E214" s="19">
        <v>14.47</v>
      </c>
      <c r="F214" s="19">
        <f t="shared" si="47"/>
        <v>18.427545000000002</v>
      </c>
      <c r="G214" s="42">
        <v>98111</v>
      </c>
      <c r="H214" s="25" t="s">
        <v>60</v>
      </c>
      <c r="I214" s="61">
        <f t="shared" si="44"/>
        <v>43.410000000000004</v>
      </c>
      <c r="J214" s="62">
        <f t="shared" si="45"/>
        <v>55.282635000000006</v>
      </c>
      <c r="K214" s="14">
        <f>'[1]BM 01'!M214</f>
        <v>0</v>
      </c>
      <c r="L214" s="14">
        <f>'[1]Memória 02'!E207</f>
        <v>0</v>
      </c>
      <c r="M214" s="14">
        <f t="shared" si="46"/>
        <v>0</v>
      </c>
      <c r="N214" s="14">
        <f t="shared" si="48"/>
        <v>0</v>
      </c>
      <c r="O214" s="14">
        <f t="shared" si="49"/>
        <v>0</v>
      </c>
      <c r="P214" s="23">
        <f t="shared" si="50"/>
        <v>0</v>
      </c>
      <c r="Q214" s="14">
        <f t="shared" si="51"/>
        <v>55.282635000000006</v>
      </c>
    </row>
    <row r="215" spans="1:17" ht="25.5" customHeight="1">
      <c r="A215" s="58" t="s">
        <v>457</v>
      </c>
      <c r="B215" s="18" t="s">
        <v>458</v>
      </c>
      <c r="C215" s="17" t="s">
        <v>45</v>
      </c>
      <c r="D215" s="19">
        <v>3</v>
      </c>
      <c r="E215" s="19">
        <v>82.06</v>
      </c>
      <c r="F215" s="19">
        <f t="shared" si="47"/>
        <v>104.50341</v>
      </c>
      <c r="G215" s="49" t="s">
        <v>459</v>
      </c>
      <c r="H215" s="20" t="s">
        <v>33</v>
      </c>
      <c r="I215" s="61">
        <f t="shared" si="44"/>
        <v>246.18</v>
      </c>
      <c r="J215" s="62">
        <f t="shared" si="45"/>
        <v>313.51022999999998</v>
      </c>
      <c r="K215" s="14">
        <f>'[1]BM 01'!M215</f>
        <v>0</v>
      </c>
      <c r="L215" s="14">
        <f>'[1]Memória 02'!E208</f>
        <v>0</v>
      </c>
      <c r="M215" s="14">
        <f t="shared" si="46"/>
        <v>0</v>
      </c>
      <c r="N215" s="14">
        <f t="shared" si="48"/>
        <v>0</v>
      </c>
      <c r="O215" s="14">
        <f t="shared" si="49"/>
        <v>0</v>
      </c>
      <c r="P215" s="23">
        <f t="shared" si="50"/>
        <v>0</v>
      </c>
      <c r="Q215" s="14">
        <f t="shared" si="51"/>
        <v>313.51022999999998</v>
      </c>
    </row>
    <row r="216" spans="1:17" ht="34.35" customHeight="1">
      <c r="A216" s="57" t="s">
        <v>460</v>
      </c>
      <c r="B216" s="25" t="s">
        <v>461</v>
      </c>
      <c r="C216" s="34" t="s">
        <v>45</v>
      </c>
      <c r="D216" s="35">
        <v>1</v>
      </c>
      <c r="E216" s="35">
        <v>165.69</v>
      </c>
      <c r="F216" s="19">
        <f t="shared" si="47"/>
        <v>211.006215</v>
      </c>
      <c r="G216" s="43">
        <v>97887</v>
      </c>
      <c r="H216" s="18" t="s">
        <v>85</v>
      </c>
      <c r="I216" s="61">
        <f t="shared" si="44"/>
        <v>165.69</v>
      </c>
      <c r="J216" s="62">
        <f t="shared" si="45"/>
        <v>211.006215</v>
      </c>
      <c r="K216" s="14">
        <f>'[1]BM 01'!M216</f>
        <v>0</v>
      </c>
      <c r="L216" s="14">
        <f>'[1]Memória 02'!E209</f>
        <v>0</v>
      </c>
      <c r="M216" s="14">
        <f t="shared" si="46"/>
        <v>0</v>
      </c>
      <c r="N216" s="14">
        <f t="shared" si="48"/>
        <v>0</v>
      </c>
      <c r="O216" s="14">
        <f t="shared" si="49"/>
        <v>0</v>
      </c>
      <c r="P216" s="23">
        <f t="shared" si="50"/>
        <v>0</v>
      </c>
      <c r="Q216" s="14">
        <f t="shared" si="51"/>
        <v>211.006215</v>
      </c>
    </row>
    <row r="217" spans="1:17" ht="25.5" customHeight="1">
      <c r="A217" s="58" t="s">
        <v>462</v>
      </c>
      <c r="B217" s="18" t="s">
        <v>463</v>
      </c>
      <c r="C217" s="17" t="s">
        <v>45</v>
      </c>
      <c r="D217" s="19">
        <v>3</v>
      </c>
      <c r="E217" s="19">
        <v>16.2</v>
      </c>
      <c r="F217" s="19">
        <f t="shared" si="47"/>
        <v>20.630699999999997</v>
      </c>
      <c r="G217" s="42">
        <v>38056</v>
      </c>
      <c r="H217" s="25" t="s">
        <v>60</v>
      </c>
      <c r="I217" s="61">
        <f t="shared" si="44"/>
        <v>48.599999999999994</v>
      </c>
      <c r="J217" s="62">
        <f t="shared" si="45"/>
        <v>61.892099999999992</v>
      </c>
      <c r="K217" s="14">
        <f>'[1]BM 01'!M217</f>
        <v>0</v>
      </c>
      <c r="L217" s="14">
        <f>'[1]Memória 02'!E210</f>
        <v>0</v>
      </c>
      <c r="M217" s="14">
        <f t="shared" si="46"/>
        <v>0</v>
      </c>
      <c r="N217" s="14">
        <f t="shared" si="48"/>
        <v>0</v>
      </c>
      <c r="O217" s="14">
        <f t="shared" si="49"/>
        <v>0</v>
      </c>
      <c r="P217" s="23">
        <f t="shared" si="50"/>
        <v>0</v>
      </c>
      <c r="Q217" s="14">
        <f t="shared" si="51"/>
        <v>61.892099999999992</v>
      </c>
    </row>
    <row r="218" spans="1:17" ht="12.75" customHeight="1">
      <c r="A218" s="63" t="s">
        <v>464</v>
      </c>
      <c r="B218" s="139" t="s">
        <v>465</v>
      </c>
      <c r="C218" s="140"/>
      <c r="D218" s="140"/>
      <c r="E218" s="140"/>
      <c r="F218" s="140"/>
      <c r="G218" s="141"/>
      <c r="H218" s="37"/>
      <c r="I218" s="30">
        <f>SUM(I219:I236)</f>
        <v>40531.556300000004</v>
      </c>
      <c r="J218" s="31">
        <f>SUM(J219:J236)</f>
        <v>51616.936948050003</v>
      </c>
      <c r="K218" s="14">
        <f>'[1]BM 01'!M218</f>
        <v>0</v>
      </c>
      <c r="L218" s="14">
        <f>'[1]Memória 02'!E211</f>
        <v>0</v>
      </c>
      <c r="M218" s="31"/>
      <c r="N218" s="31">
        <f t="shared" ref="N218:Q218" si="52">SUM(N219:N236)</f>
        <v>0</v>
      </c>
      <c r="O218" s="31">
        <f t="shared" si="52"/>
        <v>0</v>
      </c>
      <c r="P218" s="31">
        <f t="shared" si="52"/>
        <v>0</v>
      </c>
      <c r="Q218" s="31">
        <f t="shared" si="52"/>
        <v>51616.936948050003</v>
      </c>
    </row>
    <row r="219" spans="1:17" ht="34.35" customHeight="1">
      <c r="A219" s="57" t="s">
        <v>466</v>
      </c>
      <c r="B219" s="18" t="s">
        <v>467</v>
      </c>
      <c r="C219" s="34" t="s">
        <v>31</v>
      </c>
      <c r="D219" s="35">
        <v>35.729999999999997</v>
      </c>
      <c r="E219" s="35">
        <v>325.48</v>
      </c>
      <c r="F219" s="19">
        <f t="shared" si="47"/>
        <v>414.49878000000001</v>
      </c>
      <c r="G219" s="48">
        <v>191</v>
      </c>
      <c r="H219" s="18" t="s">
        <v>90</v>
      </c>
      <c r="I219" s="38">
        <f>E219*D219</f>
        <v>11629.4004</v>
      </c>
      <c r="J219" s="39">
        <f>F219*D219</f>
        <v>14810.041409399999</v>
      </c>
      <c r="K219" s="14">
        <f>'[1]BM 01'!M219</f>
        <v>0</v>
      </c>
      <c r="L219" s="14">
        <f>'[1]Memória 02'!E212</f>
        <v>0</v>
      </c>
      <c r="M219" s="14">
        <f t="shared" si="46"/>
        <v>0</v>
      </c>
      <c r="N219" s="14">
        <f t="shared" si="48"/>
        <v>0</v>
      </c>
      <c r="O219" s="14">
        <f t="shared" si="49"/>
        <v>0</v>
      </c>
      <c r="P219" s="23">
        <f t="shared" si="50"/>
        <v>0</v>
      </c>
      <c r="Q219" s="14">
        <f t="shared" si="51"/>
        <v>14810.041409399999</v>
      </c>
    </row>
    <row r="220" spans="1:17" ht="25.5" customHeight="1">
      <c r="A220" s="58" t="s">
        <v>468</v>
      </c>
      <c r="B220" s="25" t="s">
        <v>469</v>
      </c>
      <c r="C220" s="17" t="s">
        <v>31</v>
      </c>
      <c r="D220" s="19">
        <v>454</v>
      </c>
      <c r="E220" s="19">
        <v>26.44</v>
      </c>
      <c r="F220" s="19">
        <f t="shared" si="47"/>
        <v>33.671340000000001</v>
      </c>
      <c r="G220" s="42">
        <v>96109</v>
      </c>
      <c r="H220" s="25" t="s">
        <v>60</v>
      </c>
      <c r="I220" s="38">
        <f t="shared" ref="I220:I236" si="53">E220*D220</f>
        <v>12003.76</v>
      </c>
      <c r="J220" s="39">
        <f t="shared" ref="J220:J236" si="54">F220*D220</f>
        <v>15286.78836</v>
      </c>
      <c r="K220" s="14">
        <f>'[1]BM 01'!M220</f>
        <v>0</v>
      </c>
      <c r="L220" s="14">
        <f>'[1]Memória 02'!E213</f>
        <v>0</v>
      </c>
      <c r="M220" s="14">
        <f t="shared" si="46"/>
        <v>0</v>
      </c>
      <c r="N220" s="14">
        <f t="shared" si="48"/>
        <v>0</v>
      </c>
      <c r="O220" s="14">
        <f t="shared" si="49"/>
        <v>0</v>
      </c>
      <c r="P220" s="23">
        <f t="shared" si="50"/>
        <v>0</v>
      </c>
      <c r="Q220" s="14">
        <f t="shared" si="51"/>
        <v>15286.78836</v>
      </c>
    </row>
    <row r="221" spans="1:17" ht="25.5" customHeight="1">
      <c r="A221" s="58" t="s">
        <v>470</v>
      </c>
      <c r="B221" s="25" t="s">
        <v>471</v>
      </c>
      <c r="C221" s="17" t="s">
        <v>45</v>
      </c>
      <c r="D221" s="19">
        <v>3</v>
      </c>
      <c r="E221" s="19">
        <v>146.87</v>
      </c>
      <c r="F221" s="19">
        <f t="shared" si="47"/>
        <v>187.03894500000001</v>
      </c>
      <c r="G221" s="42">
        <v>101908</v>
      </c>
      <c r="H221" s="25" t="s">
        <v>60</v>
      </c>
      <c r="I221" s="38">
        <f t="shared" si="53"/>
        <v>440.61</v>
      </c>
      <c r="J221" s="39">
        <f t="shared" si="54"/>
        <v>561.11683500000004</v>
      </c>
      <c r="K221" s="14">
        <f>'[1]BM 01'!M221</f>
        <v>0</v>
      </c>
      <c r="L221" s="14">
        <f>'[1]Memória 02'!E214</f>
        <v>0</v>
      </c>
      <c r="M221" s="14">
        <f t="shared" si="46"/>
        <v>0</v>
      </c>
      <c r="N221" s="14">
        <f t="shared" si="48"/>
        <v>0</v>
      </c>
      <c r="O221" s="14">
        <f t="shared" si="49"/>
        <v>0</v>
      </c>
      <c r="P221" s="23">
        <f t="shared" si="50"/>
        <v>0</v>
      </c>
      <c r="Q221" s="14">
        <f t="shared" si="51"/>
        <v>561.11683500000004</v>
      </c>
    </row>
    <row r="222" spans="1:17" ht="34.35" customHeight="1">
      <c r="A222" s="57" t="s">
        <v>472</v>
      </c>
      <c r="B222" s="25" t="s">
        <v>473</v>
      </c>
      <c r="C222" s="34" t="s">
        <v>45</v>
      </c>
      <c r="D222" s="35">
        <v>2</v>
      </c>
      <c r="E222" s="35">
        <v>151.49</v>
      </c>
      <c r="F222" s="19">
        <f t="shared" si="47"/>
        <v>192.922515</v>
      </c>
      <c r="G222" s="43">
        <v>101905</v>
      </c>
      <c r="H222" s="18" t="s">
        <v>85</v>
      </c>
      <c r="I222" s="38">
        <f t="shared" si="53"/>
        <v>302.98</v>
      </c>
      <c r="J222" s="39">
        <f t="shared" si="54"/>
        <v>385.84503000000001</v>
      </c>
      <c r="K222" s="14">
        <f>'[1]BM 01'!M222</f>
        <v>0</v>
      </c>
      <c r="L222" s="14">
        <f>'[1]Memória 02'!E215</f>
        <v>0</v>
      </c>
      <c r="M222" s="14">
        <f t="shared" si="46"/>
        <v>0</v>
      </c>
      <c r="N222" s="14">
        <f t="shared" si="48"/>
        <v>0</v>
      </c>
      <c r="O222" s="14">
        <f t="shared" si="49"/>
        <v>0</v>
      </c>
      <c r="P222" s="23">
        <f t="shared" si="50"/>
        <v>0</v>
      </c>
      <c r="Q222" s="14">
        <f t="shared" si="51"/>
        <v>385.84503000000001</v>
      </c>
    </row>
    <row r="223" spans="1:17" ht="25.5" customHeight="1">
      <c r="A223" s="58" t="s">
        <v>474</v>
      </c>
      <c r="B223" s="18" t="s">
        <v>475</v>
      </c>
      <c r="C223" s="17" t="s">
        <v>45</v>
      </c>
      <c r="D223" s="19">
        <v>5</v>
      </c>
      <c r="E223" s="19">
        <v>30.98</v>
      </c>
      <c r="F223" s="19">
        <f t="shared" si="47"/>
        <v>39.453029999999998</v>
      </c>
      <c r="G223" s="49" t="s">
        <v>476</v>
      </c>
      <c r="H223" s="20" t="s">
        <v>33</v>
      </c>
      <c r="I223" s="38">
        <f t="shared" si="53"/>
        <v>154.9</v>
      </c>
      <c r="J223" s="39">
        <f t="shared" si="54"/>
        <v>197.26515000000001</v>
      </c>
      <c r="K223" s="14">
        <f>'[1]BM 01'!M223</f>
        <v>0</v>
      </c>
      <c r="L223" s="14">
        <f>'[1]Memória 02'!E216</f>
        <v>0</v>
      </c>
      <c r="M223" s="14">
        <f t="shared" si="46"/>
        <v>0</v>
      </c>
      <c r="N223" s="14">
        <f t="shared" si="48"/>
        <v>0</v>
      </c>
      <c r="O223" s="14">
        <f t="shared" si="49"/>
        <v>0</v>
      </c>
      <c r="P223" s="23">
        <f t="shared" si="50"/>
        <v>0</v>
      </c>
      <c r="Q223" s="14">
        <f t="shared" si="51"/>
        <v>197.26515000000001</v>
      </c>
    </row>
    <row r="224" spans="1:17" ht="46.7" customHeight="1">
      <c r="A224" s="34" t="s">
        <v>477</v>
      </c>
      <c r="B224" s="25" t="s">
        <v>478</v>
      </c>
      <c r="C224" s="34" t="s">
        <v>45</v>
      </c>
      <c r="D224" s="35">
        <v>4</v>
      </c>
      <c r="E224" s="35">
        <v>33.42</v>
      </c>
      <c r="F224" s="19">
        <f t="shared" si="47"/>
        <v>42.560370000000006</v>
      </c>
      <c r="G224" s="43">
        <v>11853</v>
      </c>
      <c r="H224" s="18" t="s">
        <v>90</v>
      </c>
      <c r="I224" s="38">
        <f t="shared" si="53"/>
        <v>133.68</v>
      </c>
      <c r="J224" s="39">
        <f t="shared" si="54"/>
        <v>170.24148000000002</v>
      </c>
      <c r="K224" s="14">
        <f>'[1]BM 01'!M224</f>
        <v>0</v>
      </c>
      <c r="L224" s="14">
        <f>'[1]Memória 02'!E217</f>
        <v>0</v>
      </c>
      <c r="M224" s="14">
        <f t="shared" si="46"/>
        <v>0</v>
      </c>
      <c r="N224" s="14">
        <f t="shared" si="48"/>
        <v>0</v>
      </c>
      <c r="O224" s="14">
        <f t="shared" si="49"/>
        <v>0</v>
      </c>
      <c r="P224" s="23">
        <f t="shared" si="50"/>
        <v>0</v>
      </c>
      <c r="Q224" s="14">
        <f t="shared" si="51"/>
        <v>170.24148000000002</v>
      </c>
    </row>
    <row r="225" spans="1:17" ht="45.75" customHeight="1">
      <c r="A225" s="17" t="s">
        <v>479</v>
      </c>
      <c r="B225" s="25" t="s">
        <v>480</v>
      </c>
      <c r="C225" s="17" t="s">
        <v>45</v>
      </c>
      <c r="D225" s="19">
        <v>10</v>
      </c>
      <c r="E225" s="19">
        <v>25.43</v>
      </c>
      <c r="F225" s="19">
        <f t="shared" si="47"/>
        <v>32.385104999999996</v>
      </c>
      <c r="G225" s="42">
        <v>11852</v>
      </c>
      <c r="H225" s="18" t="s">
        <v>90</v>
      </c>
      <c r="I225" s="38">
        <f t="shared" si="53"/>
        <v>254.3</v>
      </c>
      <c r="J225" s="39">
        <f t="shared" si="54"/>
        <v>323.85104999999999</v>
      </c>
      <c r="K225" s="14">
        <f>'[1]BM 01'!M225</f>
        <v>0</v>
      </c>
      <c r="L225" s="14">
        <f>'[1]Memória 02'!E218</f>
        <v>0</v>
      </c>
      <c r="M225" s="14">
        <f t="shared" si="46"/>
        <v>0</v>
      </c>
      <c r="N225" s="14">
        <f t="shared" si="48"/>
        <v>0</v>
      </c>
      <c r="O225" s="14">
        <f t="shared" si="49"/>
        <v>0</v>
      </c>
      <c r="P225" s="23">
        <f t="shared" si="50"/>
        <v>0</v>
      </c>
      <c r="Q225" s="14">
        <f t="shared" si="51"/>
        <v>323.85104999999999</v>
      </c>
    </row>
    <row r="226" spans="1:17" ht="25.5" customHeight="1">
      <c r="A226" s="17" t="s">
        <v>481</v>
      </c>
      <c r="B226" s="25" t="s">
        <v>482</v>
      </c>
      <c r="C226" s="17" t="s">
        <v>31</v>
      </c>
      <c r="D226" s="19">
        <v>15.89</v>
      </c>
      <c r="E226" s="19">
        <v>12.71</v>
      </c>
      <c r="F226" s="19">
        <f t="shared" si="47"/>
        <v>16.186185000000002</v>
      </c>
      <c r="G226" s="42">
        <v>72947</v>
      </c>
      <c r="H226" s="25" t="s">
        <v>60</v>
      </c>
      <c r="I226" s="38">
        <f t="shared" si="53"/>
        <v>201.96190000000001</v>
      </c>
      <c r="J226" s="39">
        <f t="shared" si="54"/>
        <v>257.19847965000002</v>
      </c>
      <c r="K226" s="14">
        <f>'[1]BM 01'!M226</f>
        <v>0</v>
      </c>
      <c r="L226" s="14">
        <f>'[1]Memória 02'!E219</f>
        <v>0</v>
      </c>
      <c r="M226" s="14">
        <f t="shared" si="46"/>
        <v>0</v>
      </c>
      <c r="N226" s="14">
        <f t="shared" si="48"/>
        <v>0</v>
      </c>
      <c r="O226" s="14">
        <f t="shared" si="49"/>
        <v>0</v>
      </c>
      <c r="P226" s="23">
        <f t="shared" si="50"/>
        <v>0</v>
      </c>
      <c r="Q226" s="14">
        <f t="shared" si="51"/>
        <v>257.19847965000002</v>
      </c>
    </row>
    <row r="227" spans="1:17" ht="25.5" customHeight="1">
      <c r="A227" s="17" t="s">
        <v>483</v>
      </c>
      <c r="B227" s="18" t="s">
        <v>484</v>
      </c>
      <c r="C227" s="17" t="s">
        <v>129</v>
      </c>
      <c r="D227" s="19">
        <v>20.399999999999999</v>
      </c>
      <c r="E227" s="19">
        <v>6.44</v>
      </c>
      <c r="F227" s="19">
        <f t="shared" si="47"/>
        <v>8.2013400000000001</v>
      </c>
      <c r="G227" s="50">
        <v>2228</v>
      </c>
      <c r="H227" s="20" t="s">
        <v>36</v>
      </c>
      <c r="I227" s="38">
        <f t="shared" si="53"/>
        <v>131.376</v>
      </c>
      <c r="J227" s="39">
        <f t="shared" si="54"/>
        <v>167.30733599999999</v>
      </c>
      <c r="K227" s="14">
        <f>'[1]BM 01'!M227</f>
        <v>0</v>
      </c>
      <c r="L227" s="14">
        <f>'[1]Memória 02'!E220</f>
        <v>0</v>
      </c>
      <c r="M227" s="14">
        <f t="shared" si="46"/>
        <v>0</v>
      </c>
      <c r="N227" s="14">
        <f t="shared" si="48"/>
        <v>0</v>
      </c>
      <c r="O227" s="14">
        <f t="shared" si="49"/>
        <v>0</v>
      </c>
      <c r="P227" s="23">
        <f t="shared" si="50"/>
        <v>0</v>
      </c>
      <c r="Q227" s="14">
        <f t="shared" si="51"/>
        <v>167.30733599999999</v>
      </c>
    </row>
    <row r="228" spans="1:17" ht="25.5" customHeight="1">
      <c r="A228" s="17" t="s">
        <v>485</v>
      </c>
      <c r="B228" s="25" t="s">
        <v>486</v>
      </c>
      <c r="C228" s="17" t="s">
        <v>31</v>
      </c>
      <c r="D228" s="19">
        <v>35</v>
      </c>
      <c r="E228" s="19">
        <v>148.82</v>
      </c>
      <c r="F228" s="19">
        <f t="shared" si="47"/>
        <v>189.52226999999999</v>
      </c>
      <c r="G228" s="49" t="s">
        <v>487</v>
      </c>
      <c r="H228" s="20" t="s">
        <v>33</v>
      </c>
      <c r="I228" s="38">
        <f t="shared" si="53"/>
        <v>5208.7</v>
      </c>
      <c r="J228" s="39">
        <f t="shared" si="54"/>
        <v>6633.27945</v>
      </c>
      <c r="K228" s="14">
        <f>'[1]BM 01'!M228</f>
        <v>0</v>
      </c>
      <c r="L228" s="14">
        <f>'[1]Memória 02'!E221</f>
        <v>0</v>
      </c>
      <c r="M228" s="14">
        <f t="shared" si="46"/>
        <v>0</v>
      </c>
      <c r="N228" s="14">
        <f t="shared" si="48"/>
        <v>0</v>
      </c>
      <c r="O228" s="14">
        <f t="shared" si="49"/>
        <v>0</v>
      </c>
      <c r="P228" s="23">
        <f t="shared" si="50"/>
        <v>0</v>
      </c>
      <c r="Q228" s="14">
        <f t="shared" si="51"/>
        <v>6633.27945</v>
      </c>
    </row>
    <row r="229" spans="1:17" ht="25.5" customHeight="1">
      <c r="A229" s="17" t="s">
        <v>488</v>
      </c>
      <c r="B229" s="25" t="s">
        <v>489</v>
      </c>
      <c r="C229" s="17" t="s">
        <v>45</v>
      </c>
      <c r="D229" s="19">
        <v>1</v>
      </c>
      <c r="E229" s="19">
        <v>614.72</v>
      </c>
      <c r="F229" s="19">
        <f t="shared" si="47"/>
        <v>782.84591999999998</v>
      </c>
      <c r="G229" s="42">
        <v>100875</v>
      </c>
      <c r="H229" s="25" t="s">
        <v>60</v>
      </c>
      <c r="I229" s="38">
        <f t="shared" si="53"/>
        <v>614.72</v>
      </c>
      <c r="J229" s="39">
        <f t="shared" si="54"/>
        <v>782.84591999999998</v>
      </c>
      <c r="K229" s="14">
        <f>'[1]BM 01'!M229</f>
        <v>0</v>
      </c>
      <c r="L229" s="14">
        <f>'[1]Memória 02'!E222</f>
        <v>0</v>
      </c>
      <c r="M229" s="14">
        <f t="shared" si="46"/>
        <v>0</v>
      </c>
      <c r="N229" s="14">
        <f t="shared" si="48"/>
        <v>0</v>
      </c>
      <c r="O229" s="14">
        <f t="shared" si="49"/>
        <v>0</v>
      </c>
      <c r="P229" s="23">
        <f t="shared" si="50"/>
        <v>0</v>
      </c>
      <c r="Q229" s="14">
        <f t="shared" si="51"/>
        <v>782.84591999999998</v>
      </c>
    </row>
    <row r="230" spans="1:17" ht="25.5" customHeight="1">
      <c r="A230" s="17" t="s">
        <v>490</v>
      </c>
      <c r="B230" s="25" t="s">
        <v>491</v>
      </c>
      <c r="C230" s="17" t="s">
        <v>45</v>
      </c>
      <c r="D230" s="19">
        <v>4</v>
      </c>
      <c r="E230" s="19">
        <v>109.14</v>
      </c>
      <c r="F230" s="19">
        <f t="shared" si="47"/>
        <v>138.98979</v>
      </c>
      <c r="G230" s="42">
        <v>11867</v>
      </c>
      <c r="H230" s="20" t="s">
        <v>36</v>
      </c>
      <c r="I230" s="38">
        <f t="shared" si="53"/>
        <v>436.56</v>
      </c>
      <c r="J230" s="39">
        <f t="shared" si="54"/>
        <v>555.95916</v>
      </c>
      <c r="K230" s="14">
        <f>'[1]BM 01'!M230</f>
        <v>0</v>
      </c>
      <c r="L230" s="14">
        <f>'[1]Memória 02'!E223</f>
        <v>0</v>
      </c>
      <c r="M230" s="14">
        <f t="shared" si="46"/>
        <v>0</v>
      </c>
      <c r="N230" s="14">
        <f t="shared" si="48"/>
        <v>0</v>
      </c>
      <c r="O230" s="14">
        <f t="shared" si="49"/>
        <v>0</v>
      </c>
      <c r="P230" s="23">
        <f t="shared" si="50"/>
        <v>0</v>
      </c>
      <c r="Q230" s="14">
        <f t="shared" si="51"/>
        <v>555.95916</v>
      </c>
    </row>
    <row r="231" spans="1:17" ht="25.5" customHeight="1">
      <c r="A231" s="17" t="s">
        <v>492</v>
      </c>
      <c r="B231" s="18" t="s">
        <v>493</v>
      </c>
      <c r="C231" s="17" t="s">
        <v>129</v>
      </c>
      <c r="D231" s="19">
        <v>10</v>
      </c>
      <c r="E231" s="19">
        <v>70.5</v>
      </c>
      <c r="F231" s="19">
        <f t="shared" si="47"/>
        <v>89.781750000000002</v>
      </c>
      <c r="G231" s="50">
        <v>4264</v>
      </c>
      <c r="H231" s="20" t="s">
        <v>36</v>
      </c>
      <c r="I231" s="38">
        <f t="shared" si="53"/>
        <v>705</v>
      </c>
      <c r="J231" s="39">
        <f t="shared" si="54"/>
        <v>897.8175</v>
      </c>
      <c r="K231" s="14">
        <f>'[1]BM 01'!M231</f>
        <v>0</v>
      </c>
      <c r="L231" s="14">
        <f>'[1]Memória 02'!E224</f>
        <v>0</v>
      </c>
      <c r="M231" s="14">
        <f t="shared" si="46"/>
        <v>0</v>
      </c>
      <c r="N231" s="14">
        <f t="shared" si="48"/>
        <v>0</v>
      </c>
      <c r="O231" s="14">
        <f t="shared" si="49"/>
        <v>0</v>
      </c>
      <c r="P231" s="23">
        <f t="shared" si="50"/>
        <v>0</v>
      </c>
      <c r="Q231" s="14">
        <f t="shared" si="51"/>
        <v>897.8175</v>
      </c>
    </row>
    <row r="232" spans="1:17" ht="45.75" customHeight="1">
      <c r="A232" s="17" t="s">
        <v>494</v>
      </c>
      <c r="B232" s="25" t="s">
        <v>495</v>
      </c>
      <c r="C232" s="17" t="s">
        <v>129</v>
      </c>
      <c r="D232" s="19">
        <v>5.82</v>
      </c>
      <c r="E232" s="27">
        <v>910.4</v>
      </c>
      <c r="F232" s="19">
        <f t="shared" si="47"/>
        <v>1159.3943999999999</v>
      </c>
      <c r="G232" s="42">
        <v>12385</v>
      </c>
      <c r="H232" s="18" t="s">
        <v>90</v>
      </c>
      <c r="I232" s="38">
        <f t="shared" si="53"/>
        <v>5298.5280000000002</v>
      </c>
      <c r="J232" s="39">
        <f t="shared" si="54"/>
        <v>6747.6754080000001</v>
      </c>
      <c r="K232" s="14">
        <f>'[1]BM 01'!M232</f>
        <v>0</v>
      </c>
      <c r="L232" s="14">
        <f>'[1]Memória 02'!E225</f>
        <v>0</v>
      </c>
      <c r="M232" s="14">
        <f t="shared" si="46"/>
        <v>0</v>
      </c>
      <c r="N232" s="14">
        <f t="shared" si="48"/>
        <v>0</v>
      </c>
      <c r="O232" s="14">
        <f t="shared" si="49"/>
        <v>0</v>
      </c>
      <c r="P232" s="23">
        <f t="shared" si="50"/>
        <v>0</v>
      </c>
      <c r="Q232" s="14">
        <f t="shared" si="51"/>
        <v>6747.6754080000001</v>
      </c>
    </row>
    <row r="233" spans="1:17" ht="34.35" customHeight="1">
      <c r="A233" s="34" t="s">
        <v>496</v>
      </c>
      <c r="B233" s="18" t="s">
        <v>497</v>
      </c>
      <c r="C233" s="34" t="s">
        <v>45</v>
      </c>
      <c r="D233" s="35">
        <v>2</v>
      </c>
      <c r="E233" s="35">
        <v>183.53</v>
      </c>
      <c r="F233" s="19">
        <f t="shared" si="47"/>
        <v>233.72545500000001</v>
      </c>
      <c r="G233" s="43">
        <v>100869</v>
      </c>
      <c r="H233" s="18" t="s">
        <v>85</v>
      </c>
      <c r="I233" s="38">
        <f t="shared" si="53"/>
        <v>367.06</v>
      </c>
      <c r="J233" s="39">
        <f t="shared" si="54"/>
        <v>467.45091000000002</v>
      </c>
      <c r="K233" s="14">
        <f>'[1]BM 01'!M233</f>
        <v>0</v>
      </c>
      <c r="L233" s="14">
        <f>'[1]Memória 02'!E226</f>
        <v>0</v>
      </c>
      <c r="M233" s="14">
        <f t="shared" si="46"/>
        <v>0</v>
      </c>
      <c r="N233" s="14">
        <f t="shared" si="48"/>
        <v>0</v>
      </c>
      <c r="O233" s="14">
        <f t="shared" si="49"/>
        <v>0</v>
      </c>
      <c r="P233" s="23">
        <f t="shared" si="50"/>
        <v>0</v>
      </c>
      <c r="Q233" s="14">
        <f t="shared" si="51"/>
        <v>467.45091000000002</v>
      </c>
    </row>
    <row r="234" spans="1:17" ht="34.35" customHeight="1">
      <c r="A234" s="34" t="s">
        <v>498</v>
      </c>
      <c r="B234" s="18" t="s">
        <v>499</v>
      </c>
      <c r="C234" s="34" t="s">
        <v>45</v>
      </c>
      <c r="D234" s="35">
        <v>1</v>
      </c>
      <c r="E234" s="35">
        <v>157.9</v>
      </c>
      <c r="F234" s="19">
        <f t="shared" si="47"/>
        <v>201.08565000000002</v>
      </c>
      <c r="G234" s="43">
        <v>100866</v>
      </c>
      <c r="H234" s="18" t="s">
        <v>85</v>
      </c>
      <c r="I234" s="38">
        <f t="shared" si="53"/>
        <v>157.9</v>
      </c>
      <c r="J234" s="39">
        <f t="shared" si="54"/>
        <v>201.08565000000002</v>
      </c>
      <c r="K234" s="14">
        <f>'[1]BM 01'!M234</f>
        <v>0</v>
      </c>
      <c r="L234" s="14">
        <f>'[1]Memória 02'!E227</f>
        <v>0</v>
      </c>
      <c r="M234" s="14">
        <f t="shared" si="46"/>
        <v>0</v>
      </c>
      <c r="N234" s="14">
        <f t="shared" si="48"/>
        <v>0</v>
      </c>
      <c r="O234" s="14">
        <f t="shared" si="49"/>
        <v>0</v>
      </c>
      <c r="P234" s="23">
        <f t="shared" si="50"/>
        <v>0</v>
      </c>
      <c r="Q234" s="14">
        <f t="shared" si="51"/>
        <v>201.08565000000002</v>
      </c>
    </row>
    <row r="235" spans="1:17" ht="34.35" customHeight="1">
      <c r="A235" s="34" t="s">
        <v>500</v>
      </c>
      <c r="B235" s="25" t="s">
        <v>501</v>
      </c>
      <c r="C235" s="34" t="s">
        <v>45</v>
      </c>
      <c r="D235" s="35">
        <v>2</v>
      </c>
      <c r="E235" s="35">
        <v>334.66</v>
      </c>
      <c r="F235" s="19">
        <f t="shared" si="47"/>
        <v>426.18951000000004</v>
      </c>
      <c r="G235" s="43">
        <v>100865</v>
      </c>
      <c r="H235" s="18" t="s">
        <v>85</v>
      </c>
      <c r="I235" s="38">
        <f t="shared" si="53"/>
        <v>669.32</v>
      </c>
      <c r="J235" s="39">
        <f t="shared" si="54"/>
        <v>852.37902000000008</v>
      </c>
      <c r="K235" s="14">
        <f>'[1]BM 01'!M235</f>
        <v>0</v>
      </c>
      <c r="L235" s="14">
        <f>'[1]Memória 02'!E228</f>
        <v>0</v>
      </c>
      <c r="M235" s="14">
        <f t="shared" si="46"/>
        <v>0</v>
      </c>
      <c r="N235" s="14">
        <f t="shared" si="48"/>
        <v>0</v>
      </c>
      <c r="O235" s="14">
        <f t="shared" si="49"/>
        <v>0</v>
      </c>
      <c r="P235" s="23">
        <f t="shared" si="50"/>
        <v>0</v>
      </c>
      <c r="Q235" s="14">
        <f t="shared" si="51"/>
        <v>852.37902000000008</v>
      </c>
    </row>
    <row r="236" spans="1:17" ht="25.5" customHeight="1">
      <c r="A236" s="17" t="s">
        <v>502</v>
      </c>
      <c r="B236" s="25" t="s">
        <v>503</v>
      </c>
      <c r="C236" s="17" t="s">
        <v>45</v>
      </c>
      <c r="D236" s="19">
        <v>2</v>
      </c>
      <c r="E236" s="27">
        <v>910.4</v>
      </c>
      <c r="F236" s="19">
        <f t="shared" si="47"/>
        <v>1159.3943999999999</v>
      </c>
      <c r="G236" s="42">
        <v>100874</v>
      </c>
      <c r="H236" s="25" t="s">
        <v>60</v>
      </c>
      <c r="I236" s="38">
        <f t="shared" si="53"/>
        <v>1820.8</v>
      </c>
      <c r="J236" s="39">
        <f t="shared" si="54"/>
        <v>2318.7887999999998</v>
      </c>
      <c r="K236" s="14">
        <f>'[1]BM 01'!M236</f>
        <v>0</v>
      </c>
      <c r="L236" s="14">
        <f>'[1]Memória 02'!E229</f>
        <v>0</v>
      </c>
      <c r="M236" s="14">
        <f t="shared" si="46"/>
        <v>0</v>
      </c>
      <c r="N236" s="14">
        <f t="shared" si="48"/>
        <v>0</v>
      </c>
      <c r="O236" s="14">
        <f t="shared" si="49"/>
        <v>0</v>
      </c>
      <c r="P236" s="23">
        <f t="shared" si="50"/>
        <v>0</v>
      </c>
      <c r="Q236" s="14">
        <f t="shared" si="51"/>
        <v>2318.7887999999998</v>
      </c>
    </row>
    <row r="237" spans="1:17" ht="14.25" customHeight="1">
      <c r="A237" s="28" t="s">
        <v>504</v>
      </c>
      <c r="B237" s="139" t="s">
        <v>505</v>
      </c>
      <c r="C237" s="140"/>
      <c r="D237" s="140"/>
      <c r="E237" s="140"/>
      <c r="F237" s="140"/>
      <c r="G237" s="141"/>
      <c r="H237" s="29"/>
      <c r="I237" s="53">
        <v>2734.78</v>
      </c>
      <c r="J237" s="54">
        <f>SUM(J238:J245)</f>
        <v>3482.7475566500002</v>
      </c>
      <c r="K237" s="14">
        <f>'[1]BM 01'!M237</f>
        <v>0</v>
      </c>
      <c r="L237" s="14">
        <f>'[1]Memória 02'!E230</f>
        <v>0</v>
      </c>
      <c r="M237" s="54"/>
      <c r="N237" s="31">
        <f t="shared" ref="N237:Q237" si="55">SUM(N238:N245)</f>
        <v>0</v>
      </c>
      <c r="O237" s="31">
        <f t="shared" si="55"/>
        <v>0</v>
      </c>
      <c r="P237" s="31">
        <f t="shared" si="55"/>
        <v>0</v>
      </c>
      <c r="Q237" s="31">
        <f t="shared" si="55"/>
        <v>3482.7475566500002</v>
      </c>
    </row>
    <row r="238" spans="1:17" ht="25.5" customHeight="1">
      <c r="A238" s="17" t="s">
        <v>506</v>
      </c>
      <c r="B238" s="25" t="s">
        <v>507</v>
      </c>
      <c r="C238" s="17" t="s">
        <v>31</v>
      </c>
      <c r="D238" s="19">
        <v>0.85</v>
      </c>
      <c r="E238" s="19">
        <v>133.34</v>
      </c>
      <c r="F238" s="19">
        <f t="shared" si="47"/>
        <v>169.80849000000001</v>
      </c>
      <c r="G238" s="42">
        <v>10160</v>
      </c>
      <c r="H238" s="20" t="s">
        <v>36</v>
      </c>
      <c r="I238" s="61">
        <f>D238*E238</f>
        <v>113.339</v>
      </c>
      <c r="J238" s="62">
        <f>F238*D238</f>
        <v>144.33721650000001</v>
      </c>
      <c r="K238" s="14">
        <f>'[1]BM 01'!M238</f>
        <v>0</v>
      </c>
      <c r="L238" s="14">
        <f>'[1]Memória 02'!E231</f>
        <v>0</v>
      </c>
      <c r="M238" s="14">
        <f t="shared" si="46"/>
        <v>0</v>
      </c>
      <c r="N238" s="14">
        <f t="shared" si="48"/>
        <v>0</v>
      </c>
      <c r="O238" s="14">
        <f t="shared" si="49"/>
        <v>0</v>
      </c>
      <c r="P238" s="23">
        <f t="shared" si="50"/>
        <v>0</v>
      </c>
      <c r="Q238" s="14">
        <f t="shared" si="51"/>
        <v>144.33721650000001</v>
      </c>
    </row>
    <row r="239" spans="1:17" ht="34.35" customHeight="1">
      <c r="A239" s="34" t="s">
        <v>508</v>
      </c>
      <c r="B239" s="18" t="s">
        <v>509</v>
      </c>
      <c r="C239" s="34" t="s">
        <v>31</v>
      </c>
      <c r="D239" s="35">
        <v>6.3</v>
      </c>
      <c r="E239" s="35">
        <v>67.89</v>
      </c>
      <c r="F239" s="19">
        <f t="shared" si="47"/>
        <v>86.457915</v>
      </c>
      <c r="G239" s="36">
        <v>3378</v>
      </c>
      <c r="H239" s="18" t="s">
        <v>90</v>
      </c>
      <c r="I239" s="61">
        <f t="shared" ref="I239:I245" si="56">D239*E239</f>
        <v>427.70699999999999</v>
      </c>
      <c r="J239" s="62">
        <f t="shared" ref="J239:J244" si="57">F239*D239</f>
        <v>544.6848645</v>
      </c>
      <c r="K239" s="14">
        <f>'[1]BM 01'!M239</f>
        <v>0</v>
      </c>
      <c r="L239" s="14">
        <f>'[1]Memória 02'!E232</f>
        <v>0</v>
      </c>
      <c r="M239" s="14">
        <f t="shared" si="46"/>
        <v>0</v>
      </c>
      <c r="N239" s="14">
        <f t="shared" si="48"/>
        <v>0</v>
      </c>
      <c r="O239" s="14">
        <f t="shared" si="49"/>
        <v>0</v>
      </c>
      <c r="P239" s="23">
        <f t="shared" si="50"/>
        <v>0</v>
      </c>
      <c r="Q239" s="14">
        <f t="shared" si="51"/>
        <v>544.6848645</v>
      </c>
    </row>
    <row r="240" spans="1:17" ht="35.25" customHeight="1">
      <c r="A240" s="57" t="s">
        <v>510</v>
      </c>
      <c r="B240" s="25" t="s">
        <v>511</v>
      </c>
      <c r="C240" s="34" t="s">
        <v>59</v>
      </c>
      <c r="D240" s="35">
        <v>0.32</v>
      </c>
      <c r="E240" s="35">
        <v>246.47</v>
      </c>
      <c r="F240" s="19">
        <f t="shared" si="47"/>
        <v>313.87954500000001</v>
      </c>
      <c r="G240" s="36">
        <v>94963</v>
      </c>
      <c r="H240" s="18" t="s">
        <v>85</v>
      </c>
      <c r="I240" s="61">
        <v>77.64</v>
      </c>
      <c r="J240" s="62">
        <v>98.87</v>
      </c>
      <c r="K240" s="14">
        <f>'[1]BM 01'!M240</f>
        <v>0</v>
      </c>
      <c r="L240" s="14">
        <f>'[1]Memória 02'!E233</f>
        <v>0</v>
      </c>
      <c r="M240" s="14">
        <f t="shared" si="46"/>
        <v>0</v>
      </c>
      <c r="N240" s="14">
        <f t="shared" si="48"/>
        <v>0</v>
      </c>
      <c r="O240" s="14">
        <f t="shared" si="49"/>
        <v>0</v>
      </c>
      <c r="P240" s="23">
        <f t="shared" si="50"/>
        <v>0</v>
      </c>
      <c r="Q240" s="14">
        <f t="shared" si="51"/>
        <v>98.87</v>
      </c>
    </row>
    <row r="241" spans="1:17" ht="25.5" customHeight="1">
      <c r="A241" s="58" t="s">
        <v>512</v>
      </c>
      <c r="B241" s="18" t="s">
        <v>513</v>
      </c>
      <c r="C241" s="17" t="s">
        <v>31</v>
      </c>
      <c r="D241" s="19">
        <v>3.15</v>
      </c>
      <c r="E241" s="19">
        <v>15.26</v>
      </c>
      <c r="F241" s="19">
        <f t="shared" si="47"/>
        <v>19.433610000000002</v>
      </c>
      <c r="G241" s="17" t="s">
        <v>514</v>
      </c>
      <c r="H241" s="20" t="s">
        <v>33</v>
      </c>
      <c r="I241" s="61">
        <f t="shared" si="56"/>
        <v>48.068999999999996</v>
      </c>
      <c r="J241" s="62">
        <f t="shared" si="57"/>
        <v>61.215871500000006</v>
      </c>
      <c r="K241" s="14">
        <f>'[1]BM 01'!M241</f>
        <v>0</v>
      </c>
      <c r="L241" s="14">
        <f>'[1]Memória 02'!E234</f>
        <v>0</v>
      </c>
      <c r="M241" s="14">
        <f t="shared" si="46"/>
        <v>0</v>
      </c>
      <c r="N241" s="14">
        <f t="shared" si="48"/>
        <v>0</v>
      </c>
      <c r="O241" s="14">
        <f t="shared" si="49"/>
        <v>0</v>
      </c>
      <c r="P241" s="23">
        <f t="shared" si="50"/>
        <v>0</v>
      </c>
      <c r="Q241" s="14">
        <f t="shared" si="51"/>
        <v>61.215871500000006</v>
      </c>
    </row>
    <row r="242" spans="1:17" ht="45.75" customHeight="1">
      <c r="A242" s="58" t="s">
        <v>515</v>
      </c>
      <c r="B242" s="25" t="s">
        <v>143</v>
      </c>
      <c r="C242" s="17" t="s">
        <v>31</v>
      </c>
      <c r="D242" s="19">
        <v>12.54</v>
      </c>
      <c r="E242" s="19">
        <v>3.66</v>
      </c>
      <c r="F242" s="19">
        <f t="shared" si="47"/>
        <v>4.6610100000000001</v>
      </c>
      <c r="G242" s="33">
        <v>87894</v>
      </c>
      <c r="H242" s="18" t="s">
        <v>85</v>
      </c>
      <c r="I242" s="61">
        <f t="shared" si="56"/>
        <v>45.8964</v>
      </c>
      <c r="J242" s="62">
        <f t="shared" si="57"/>
        <v>58.449065399999995</v>
      </c>
      <c r="K242" s="14">
        <f>'[1]BM 01'!M242</f>
        <v>0</v>
      </c>
      <c r="L242" s="14">
        <f>'[1]Memória 02'!E235</f>
        <v>0</v>
      </c>
      <c r="M242" s="14">
        <f t="shared" si="46"/>
        <v>0</v>
      </c>
      <c r="N242" s="14">
        <f t="shared" si="48"/>
        <v>0</v>
      </c>
      <c r="O242" s="14">
        <f t="shared" si="49"/>
        <v>0</v>
      </c>
      <c r="P242" s="23">
        <f t="shared" si="50"/>
        <v>0</v>
      </c>
      <c r="Q242" s="14">
        <f t="shared" si="51"/>
        <v>58.449065399999995</v>
      </c>
    </row>
    <row r="243" spans="1:17" ht="91.7" customHeight="1">
      <c r="A243" s="57" t="s">
        <v>516</v>
      </c>
      <c r="B243" s="25" t="s">
        <v>517</v>
      </c>
      <c r="C243" s="34" t="s">
        <v>31</v>
      </c>
      <c r="D243" s="35">
        <v>12.54</v>
      </c>
      <c r="E243" s="35">
        <v>16.36</v>
      </c>
      <c r="F243" s="19">
        <f t="shared" si="47"/>
        <v>20.83446</v>
      </c>
      <c r="G243" s="36">
        <v>87535</v>
      </c>
      <c r="H243" s="41" t="s">
        <v>85</v>
      </c>
      <c r="I243" s="61">
        <f t="shared" si="56"/>
        <v>205.15439999999998</v>
      </c>
      <c r="J243" s="62">
        <f t="shared" si="57"/>
        <v>261.2641284</v>
      </c>
      <c r="K243" s="14">
        <f>'[1]BM 01'!M243</f>
        <v>0</v>
      </c>
      <c r="L243" s="14">
        <f>'[1]Memória 02'!E236</f>
        <v>0</v>
      </c>
      <c r="M243" s="14">
        <f t="shared" si="46"/>
        <v>0</v>
      </c>
      <c r="N243" s="14">
        <f t="shared" si="48"/>
        <v>0</v>
      </c>
      <c r="O243" s="14">
        <f t="shared" si="49"/>
        <v>0</v>
      </c>
      <c r="P243" s="23">
        <f t="shared" si="50"/>
        <v>0</v>
      </c>
      <c r="Q243" s="14">
        <f t="shared" si="51"/>
        <v>261.2641284</v>
      </c>
    </row>
    <row r="244" spans="1:17" ht="57.2" customHeight="1">
      <c r="A244" s="57" t="s">
        <v>518</v>
      </c>
      <c r="B244" s="25" t="s">
        <v>519</v>
      </c>
      <c r="C244" s="34" t="s">
        <v>31</v>
      </c>
      <c r="D244" s="35">
        <v>1.79</v>
      </c>
      <c r="E244" s="35">
        <v>52.39</v>
      </c>
      <c r="F244" s="19">
        <f t="shared" si="47"/>
        <v>66.718665000000001</v>
      </c>
      <c r="G244" s="36">
        <v>87495</v>
      </c>
      <c r="H244" s="18" t="s">
        <v>85</v>
      </c>
      <c r="I244" s="61">
        <f t="shared" si="56"/>
        <v>93.778100000000009</v>
      </c>
      <c r="J244" s="62">
        <f t="shared" si="57"/>
        <v>119.42641035000001</v>
      </c>
      <c r="K244" s="14">
        <f>'[1]BM 01'!M244</f>
        <v>0</v>
      </c>
      <c r="L244" s="14">
        <f>'[1]Memória 02'!E237</f>
        <v>0</v>
      </c>
      <c r="M244" s="14">
        <f t="shared" si="46"/>
        <v>0</v>
      </c>
      <c r="N244" s="14">
        <f t="shared" si="48"/>
        <v>0</v>
      </c>
      <c r="O244" s="14">
        <f t="shared" si="49"/>
        <v>0</v>
      </c>
      <c r="P244" s="23">
        <f t="shared" si="50"/>
        <v>0</v>
      </c>
      <c r="Q244" s="14">
        <f t="shared" si="51"/>
        <v>119.42641035000001</v>
      </c>
    </row>
    <row r="245" spans="1:17" ht="35.1" customHeight="1">
      <c r="A245" s="57" t="s">
        <v>520</v>
      </c>
      <c r="B245" s="25" t="s">
        <v>521</v>
      </c>
      <c r="C245" s="34" t="s">
        <v>31</v>
      </c>
      <c r="D245" s="35">
        <v>19.77</v>
      </c>
      <c r="E245" s="35">
        <v>87.18</v>
      </c>
      <c r="F245" s="19">
        <f t="shared" si="47"/>
        <v>111.02373000000001</v>
      </c>
      <c r="G245" s="36">
        <v>87259</v>
      </c>
      <c r="H245" s="18" t="s">
        <v>85</v>
      </c>
      <c r="I245" s="61">
        <f t="shared" si="56"/>
        <v>1723.5486000000001</v>
      </c>
      <c r="J245" s="62">
        <v>2194.5</v>
      </c>
      <c r="K245" s="14">
        <f>'[1]BM 01'!M245</f>
        <v>0</v>
      </c>
      <c r="L245" s="14">
        <f>'[1]Memória 02'!E238</f>
        <v>0</v>
      </c>
      <c r="M245" s="14">
        <f t="shared" si="46"/>
        <v>0</v>
      </c>
      <c r="N245" s="14">
        <f t="shared" si="48"/>
        <v>0</v>
      </c>
      <c r="O245" s="14">
        <f t="shared" si="49"/>
        <v>0</v>
      </c>
      <c r="P245" s="23">
        <f t="shared" si="50"/>
        <v>0</v>
      </c>
      <c r="Q245" s="14">
        <f t="shared" si="51"/>
        <v>2194.5</v>
      </c>
    </row>
    <row r="246" spans="1:17" ht="12.75" customHeight="1">
      <c r="A246" s="63" t="s">
        <v>522</v>
      </c>
      <c r="B246" s="139" t="s">
        <v>523</v>
      </c>
      <c r="C246" s="140"/>
      <c r="D246" s="140"/>
      <c r="E246" s="140"/>
      <c r="F246" s="140"/>
      <c r="G246" s="141"/>
      <c r="H246" s="37"/>
      <c r="I246" s="30">
        <f>SUM(I247:I258)</f>
        <v>54432.684600000001</v>
      </c>
      <c r="J246" s="31">
        <f>SUM(J247:J258)</f>
        <v>69320.023838100009</v>
      </c>
      <c r="K246" s="14">
        <f>'[1]BM 01'!M246</f>
        <v>0</v>
      </c>
      <c r="L246" s="14">
        <f>'[1]Memória 02'!E239</f>
        <v>0</v>
      </c>
      <c r="M246" s="31"/>
      <c r="N246" s="31">
        <f t="shared" ref="N246:Q246" si="58">SUM(N247:N258)</f>
        <v>0</v>
      </c>
      <c r="O246" s="31">
        <f t="shared" si="58"/>
        <v>0</v>
      </c>
      <c r="P246" s="31">
        <f t="shared" si="58"/>
        <v>0</v>
      </c>
      <c r="Q246" s="31">
        <f t="shared" si="58"/>
        <v>69320.023838100009</v>
      </c>
    </row>
    <row r="247" spans="1:17" ht="57.2" customHeight="1">
      <c r="A247" s="57" t="s">
        <v>524</v>
      </c>
      <c r="B247" s="25" t="s">
        <v>525</v>
      </c>
      <c r="C247" s="34" t="s">
        <v>45</v>
      </c>
      <c r="D247" s="35">
        <v>3</v>
      </c>
      <c r="E247" s="35">
        <v>454.96</v>
      </c>
      <c r="F247" s="19">
        <f t="shared" si="47"/>
        <v>579.39156000000003</v>
      </c>
      <c r="G247" s="36">
        <v>91014</v>
      </c>
      <c r="H247" s="41" t="s">
        <v>85</v>
      </c>
      <c r="I247" s="38">
        <f>D247*E247</f>
        <v>1364.8799999999999</v>
      </c>
      <c r="J247" s="39">
        <f>D247*F247</f>
        <v>1738.1746800000001</v>
      </c>
      <c r="K247" s="14">
        <f>'[1]BM 01'!M247</f>
        <v>0</v>
      </c>
      <c r="L247" s="14">
        <f>'[1]Memória 02'!E240</f>
        <v>0</v>
      </c>
      <c r="M247" s="14">
        <f t="shared" si="46"/>
        <v>0</v>
      </c>
      <c r="N247" s="14">
        <f t="shared" si="48"/>
        <v>0</v>
      </c>
      <c r="O247" s="14">
        <f t="shared" si="49"/>
        <v>0</v>
      </c>
      <c r="P247" s="23">
        <f t="shared" si="50"/>
        <v>0</v>
      </c>
      <c r="Q247" s="14">
        <f t="shared" si="51"/>
        <v>1738.1746800000001</v>
      </c>
    </row>
    <row r="248" spans="1:17" ht="57.2" customHeight="1">
      <c r="A248" s="57" t="s">
        <v>526</v>
      </c>
      <c r="B248" s="18" t="s">
        <v>527</v>
      </c>
      <c r="C248" s="34" t="s">
        <v>45</v>
      </c>
      <c r="D248" s="35">
        <v>1</v>
      </c>
      <c r="E248" s="35">
        <v>487.1</v>
      </c>
      <c r="F248" s="19">
        <f t="shared" si="47"/>
        <v>620.32185000000004</v>
      </c>
      <c r="G248" s="36">
        <v>91015</v>
      </c>
      <c r="H248" s="18" t="s">
        <v>85</v>
      </c>
      <c r="I248" s="38">
        <f t="shared" ref="I248:I258" si="59">D248*E248</f>
        <v>487.1</v>
      </c>
      <c r="J248" s="39">
        <f t="shared" ref="J248:J258" si="60">D248*F248</f>
        <v>620.32185000000004</v>
      </c>
      <c r="K248" s="14">
        <f>'[1]BM 01'!M248</f>
        <v>0</v>
      </c>
      <c r="L248" s="14">
        <f>'[1]Memória 02'!E241</f>
        <v>0</v>
      </c>
      <c r="M248" s="14">
        <f t="shared" si="46"/>
        <v>0</v>
      </c>
      <c r="N248" s="14">
        <f t="shared" si="48"/>
        <v>0</v>
      </c>
      <c r="O248" s="14">
        <f t="shared" si="49"/>
        <v>0</v>
      </c>
      <c r="P248" s="23">
        <f t="shared" si="50"/>
        <v>0</v>
      </c>
      <c r="Q248" s="14">
        <f t="shared" si="51"/>
        <v>620.32185000000004</v>
      </c>
    </row>
    <row r="249" spans="1:17" ht="57.2" customHeight="1">
      <c r="A249" s="57" t="s">
        <v>528</v>
      </c>
      <c r="B249" s="25" t="s">
        <v>529</v>
      </c>
      <c r="C249" s="34" t="s">
        <v>45</v>
      </c>
      <c r="D249" s="35">
        <v>13</v>
      </c>
      <c r="E249" s="35">
        <v>511.96</v>
      </c>
      <c r="F249" s="19">
        <f t="shared" si="47"/>
        <v>651.98105999999996</v>
      </c>
      <c r="G249" s="36">
        <v>91016</v>
      </c>
      <c r="H249" s="18" t="s">
        <v>85</v>
      </c>
      <c r="I249" s="38">
        <f t="shared" si="59"/>
        <v>6655.48</v>
      </c>
      <c r="J249" s="39">
        <f t="shared" si="60"/>
        <v>8475.7537799999991</v>
      </c>
      <c r="K249" s="14">
        <f>'[1]BM 01'!M249</f>
        <v>0</v>
      </c>
      <c r="L249" s="14">
        <f>'[1]Memória 02'!E242</f>
        <v>0</v>
      </c>
      <c r="M249" s="14">
        <f t="shared" si="46"/>
        <v>0</v>
      </c>
      <c r="N249" s="14">
        <f t="shared" si="48"/>
        <v>0</v>
      </c>
      <c r="O249" s="14">
        <f t="shared" si="49"/>
        <v>0</v>
      </c>
      <c r="P249" s="23">
        <f t="shared" si="50"/>
        <v>0</v>
      </c>
      <c r="Q249" s="14">
        <f t="shared" si="51"/>
        <v>8475.7537799999991</v>
      </c>
    </row>
    <row r="250" spans="1:17" ht="35.25" customHeight="1">
      <c r="A250" s="34" t="s">
        <v>530</v>
      </c>
      <c r="B250" s="25" t="s">
        <v>531</v>
      </c>
      <c r="C250" s="34" t="s">
        <v>31</v>
      </c>
      <c r="D250" s="35">
        <v>11</v>
      </c>
      <c r="E250" s="35">
        <v>579.35</v>
      </c>
      <c r="F250" s="19">
        <f t="shared" si="47"/>
        <v>737.80222500000002</v>
      </c>
      <c r="G250" s="43">
        <v>100702</v>
      </c>
      <c r="H250" s="18" t="s">
        <v>85</v>
      </c>
      <c r="I250" s="38">
        <f t="shared" si="59"/>
        <v>6372.85</v>
      </c>
      <c r="J250" s="39">
        <f t="shared" si="60"/>
        <v>8115.8244750000003</v>
      </c>
      <c r="K250" s="14">
        <f>'[1]BM 01'!M250</f>
        <v>0</v>
      </c>
      <c r="L250" s="14">
        <f>'[1]Memória 02'!E243</f>
        <v>0</v>
      </c>
      <c r="M250" s="14">
        <f t="shared" si="46"/>
        <v>0</v>
      </c>
      <c r="N250" s="14">
        <f t="shared" si="48"/>
        <v>0</v>
      </c>
      <c r="O250" s="14">
        <f t="shared" si="49"/>
        <v>0</v>
      </c>
      <c r="P250" s="23">
        <f t="shared" si="50"/>
        <v>0</v>
      </c>
      <c r="Q250" s="14">
        <f t="shared" si="51"/>
        <v>8115.8244750000003</v>
      </c>
    </row>
    <row r="251" spans="1:17" ht="25.5" customHeight="1">
      <c r="A251" s="17" t="s">
        <v>532</v>
      </c>
      <c r="B251" s="25" t="s">
        <v>533</v>
      </c>
      <c r="C251" s="17" t="s">
        <v>31</v>
      </c>
      <c r="D251" s="19">
        <v>8.5</v>
      </c>
      <c r="E251" s="19">
        <v>600.20000000000005</v>
      </c>
      <c r="F251" s="19">
        <f t="shared" si="47"/>
        <v>764.35470000000009</v>
      </c>
      <c r="G251" s="33">
        <v>9072</v>
      </c>
      <c r="H251" s="20" t="s">
        <v>36</v>
      </c>
      <c r="I251" s="38">
        <f t="shared" si="59"/>
        <v>5101.7000000000007</v>
      </c>
      <c r="J251" s="39">
        <f t="shared" si="60"/>
        <v>6497.0149500000007</v>
      </c>
      <c r="K251" s="14">
        <f>'[1]BM 01'!M251</f>
        <v>0</v>
      </c>
      <c r="L251" s="14">
        <f>'[1]Memória 02'!E244</f>
        <v>0</v>
      </c>
      <c r="M251" s="14">
        <f t="shared" si="46"/>
        <v>0</v>
      </c>
      <c r="N251" s="14">
        <f t="shared" si="48"/>
        <v>0</v>
      </c>
      <c r="O251" s="14">
        <f t="shared" si="49"/>
        <v>0</v>
      </c>
      <c r="P251" s="23">
        <f t="shared" si="50"/>
        <v>0</v>
      </c>
      <c r="Q251" s="14">
        <f t="shared" si="51"/>
        <v>6497.0149500000007</v>
      </c>
    </row>
    <row r="252" spans="1:17" ht="34.35" customHeight="1">
      <c r="A252" s="34" t="s">
        <v>534</v>
      </c>
      <c r="B252" s="18" t="s">
        <v>535</v>
      </c>
      <c r="C252" s="34" t="s">
        <v>31</v>
      </c>
      <c r="D252" s="35">
        <v>7.95</v>
      </c>
      <c r="E252" s="59">
        <v>953.74</v>
      </c>
      <c r="F252" s="19">
        <f t="shared" si="47"/>
        <v>1214.58789</v>
      </c>
      <c r="G252" s="43">
        <v>91338</v>
      </c>
      <c r="H252" s="18" t="s">
        <v>85</v>
      </c>
      <c r="I252" s="38">
        <f t="shared" si="59"/>
        <v>7582.2330000000002</v>
      </c>
      <c r="J252" s="39">
        <f t="shared" si="60"/>
        <v>9655.9737255</v>
      </c>
      <c r="K252" s="14">
        <f>'[1]BM 01'!M252</f>
        <v>0</v>
      </c>
      <c r="L252" s="14">
        <f>'[1]Memória 02'!E245</f>
        <v>0</v>
      </c>
      <c r="M252" s="14">
        <f t="shared" si="46"/>
        <v>0</v>
      </c>
      <c r="N252" s="14">
        <f t="shared" si="48"/>
        <v>0</v>
      </c>
      <c r="O252" s="14">
        <f t="shared" si="49"/>
        <v>0</v>
      </c>
      <c r="P252" s="23">
        <f t="shared" si="50"/>
        <v>0</v>
      </c>
      <c r="Q252" s="14">
        <f t="shared" si="51"/>
        <v>9655.9737255</v>
      </c>
    </row>
    <row r="253" spans="1:17" ht="34.35" customHeight="1">
      <c r="A253" s="34" t="s">
        <v>536</v>
      </c>
      <c r="B253" s="25" t="s">
        <v>537</v>
      </c>
      <c r="C253" s="34" t="s">
        <v>31</v>
      </c>
      <c r="D253" s="35">
        <v>14.28</v>
      </c>
      <c r="E253" s="35">
        <v>690.92</v>
      </c>
      <c r="F253" s="19">
        <f t="shared" si="47"/>
        <v>879.88661999999999</v>
      </c>
      <c r="G253" s="43">
        <v>91341</v>
      </c>
      <c r="H253" s="18" t="s">
        <v>85</v>
      </c>
      <c r="I253" s="38">
        <f t="shared" si="59"/>
        <v>9866.3375999999989</v>
      </c>
      <c r="J253" s="39">
        <f t="shared" si="60"/>
        <v>12564.780933599999</v>
      </c>
      <c r="K253" s="14">
        <f>'[1]BM 01'!M253</f>
        <v>0</v>
      </c>
      <c r="L253" s="14">
        <f>'[1]Memória 02'!E246</f>
        <v>0</v>
      </c>
      <c r="M253" s="14">
        <f t="shared" si="46"/>
        <v>0</v>
      </c>
      <c r="N253" s="14">
        <f t="shared" si="48"/>
        <v>0</v>
      </c>
      <c r="O253" s="14">
        <f t="shared" si="49"/>
        <v>0</v>
      </c>
      <c r="P253" s="23">
        <f t="shared" si="50"/>
        <v>0</v>
      </c>
      <c r="Q253" s="14">
        <f t="shared" si="51"/>
        <v>12564.780933599999</v>
      </c>
    </row>
    <row r="254" spans="1:17" ht="45.75" customHeight="1">
      <c r="A254" s="17" t="s">
        <v>538</v>
      </c>
      <c r="B254" s="25" t="s">
        <v>539</v>
      </c>
      <c r="C254" s="17" t="s">
        <v>31</v>
      </c>
      <c r="D254" s="19">
        <v>34.1</v>
      </c>
      <c r="E254" s="19">
        <v>377.22</v>
      </c>
      <c r="F254" s="19">
        <f t="shared" si="47"/>
        <v>480.38967000000002</v>
      </c>
      <c r="G254" s="42">
        <v>94573</v>
      </c>
      <c r="H254" s="18" t="s">
        <v>85</v>
      </c>
      <c r="I254" s="38">
        <f t="shared" si="59"/>
        <v>12863.202000000001</v>
      </c>
      <c r="J254" s="39">
        <f t="shared" si="60"/>
        <v>16381.287747000002</v>
      </c>
      <c r="K254" s="14">
        <f>'[1]BM 01'!M254</f>
        <v>0</v>
      </c>
      <c r="L254" s="14">
        <f>'[1]Memória 02'!E247</f>
        <v>0</v>
      </c>
      <c r="M254" s="14">
        <f t="shared" si="46"/>
        <v>0</v>
      </c>
      <c r="N254" s="14">
        <f t="shared" si="48"/>
        <v>0</v>
      </c>
      <c r="O254" s="14">
        <f t="shared" si="49"/>
        <v>0</v>
      </c>
      <c r="P254" s="23">
        <f t="shared" si="50"/>
        <v>0</v>
      </c>
      <c r="Q254" s="14">
        <f t="shared" si="51"/>
        <v>16381.287747000002</v>
      </c>
    </row>
    <row r="255" spans="1:17" ht="33.75" customHeight="1">
      <c r="A255" s="34" t="s">
        <v>540</v>
      </c>
      <c r="B255" s="25" t="s">
        <v>541</v>
      </c>
      <c r="C255" s="34" t="s">
        <v>31</v>
      </c>
      <c r="D255" s="35">
        <v>4.2</v>
      </c>
      <c r="E255" s="35">
        <v>512.21</v>
      </c>
      <c r="F255" s="19">
        <f t="shared" si="47"/>
        <v>652.29943500000002</v>
      </c>
      <c r="G255" s="43">
        <v>94569</v>
      </c>
      <c r="H255" s="18" t="s">
        <v>85</v>
      </c>
      <c r="I255" s="38">
        <f t="shared" si="59"/>
        <v>2151.2820000000002</v>
      </c>
      <c r="J255" s="39">
        <f t="shared" si="60"/>
        <v>2739.657627</v>
      </c>
      <c r="K255" s="14">
        <f>'[1]BM 01'!M255</f>
        <v>0</v>
      </c>
      <c r="L255" s="14">
        <f>'[1]Memória 02'!E248</f>
        <v>0</v>
      </c>
      <c r="M255" s="14">
        <f t="shared" si="46"/>
        <v>0</v>
      </c>
      <c r="N255" s="14">
        <f t="shared" si="48"/>
        <v>0</v>
      </c>
      <c r="O255" s="14">
        <f t="shared" si="49"/>
        <v>0</v>
      </c>
      <c r="P255" s="23">
        <f t="shared" si="50"/>
        <v>0</v>
      </c>
      <c r="Q255" s="14">
        <f t="shared" si="51"/>
        <v>2739.657627</v>
      </c>
    </row>
    <row r="256" spans="1:17" ht="34.35" customHeight="1">
      <c r="A256" s="34" t="s">
        <v>542</v>
      </c>
      <c r="B256" s="25" t="s">
        <v>543</v>
      </c>
      <c r="C256" s="34" t="s">
        <v>31</v>
      </c>
      <c r="D256" s="35">
        <v>0.75</v>
      </c>
      <c r="E256" s="35">
        <v>361.12</v>
      </c>
      <c r="F256" s="19">
        <f t="shared" si="47"/>
        <v>459.88632000000001</v>
      </c>
      <c r="G256" s="43">
        <v>100674</v>
      </c>
      <c r="H256" s="18" t="s">
        <v>85</v>
      </c>
      <c r="I256" s="38">
        <f t="shared" si="59"/>
        <v>270.84000000000003</v>
      </c>
      <c r="J256" s="39">
        <f t="shared" si="60"/>
        <v>344.91473999999999</v>
      </c>
      <c r="K256" s="14">
        <f>'[1]BM 01'!M256</f>
        <v>0</v>
      </c>
      <c r="L256" s="14">
        <f>'[1]Memória 02'!E249</f>
        <v>0</v>
      </c>
      <c r="M256" s="14">
        <f t="shared" si="46"/>
        <v>0</v>
      </c>
      <c r="N256" s="14">
        <f t="shared" si="48"/>
        <v>0</v>
      </c>
      <c r="O256" s="14">
        <f t="shared" si="49"/>
        <v>0</v>
      </c>
      <c r="P256" s="23">
        <f t="shared" si="50"/>
        <v>0</v>
      </c>
      <c r="Q256" s="14">
        <f t="shared" si="51"/>
        <v>344.91473999999999</v>
      </c>
    </row>
    <row r="257" spans="1:17" ht="34.35" customHeight="1">
      <c r="A257" s="34" t="s">
        <v>544</v>
      </c>
      <c r="B257" s="25" t="s">
        <v>545</v>
      </c>
      <c r="C257" s="34" t="s">
        <v>45</v>
      </c>
      <c r="D257" s="35">
        <v>22</v>
      </c>
      <c r="E257" s="35">
        <v>52.47</v>
      </c>
      <c r="F257" s="19">
        <f t="shared" si="47"/>
        <v>66.820544999999996</v>
      </c>
      <c r="G257" s="43">
        <v>91304</v>
      </c>
      <c r="H257" s="18" t="s">
        <v>85</v>
      </c>
      <c r="I257" s="38">
        <f t="shared" si="59"/>
        <v>1154.3399999999999</v>
      </c>
      <c r="J257" s="39">
        <f t="shared" si="60"/>
        <v>1470.0519899999999</v>
      </c>
      <c r="K257" s="14">
        <f>'[1]BM 01'!M257</f>
        <v>0</v>
      </c>
      <c r="L257" s="14">
        <f>'[1]Memória 02'!E250</f>
        <v>0</v>
      </c>
      <c r="M257" s="14">
        <f t="shared" si="46"/>
        <v>0</v>
      </c>
      <c r="N257" s="14">
        <f t="shared" si="48"/>
        <v>0</v>
      </c>
      <c r="O257" s="14">
        <f t="shared" si="49"/>
        <v>0</v>
      </c>
      <c r="P257" s="23">
        <f t="shared" si="50"/>
        <v>0</v>
      </c>
      <c r="Q257" s="14">
        <f t="shared" si="51"/>
        <v>1470.0519899999999</v>
      </c>
    </row>
    <row r="258" spans="1:17" ht="25.5" customHeight="1">
      <c r="A258" s="17" t="s">
        <v>546</v>
      </c>
      <c r="B258" s="18" t="s">
        <v>547</v>
      </c>
      <c r="C258" s="17" t="s">
        <v>45</v>
      </c>
      <c r="D258" s="19">
        <v>12</v>
      </c>
      <c r="E258" s="19">
        <v>46.87</v>
      </c>
      <c r="F258" s="19">
        <f t="shared" si="47"/>
        <v>59.688944999999997</v>
      </c>
      <c r="G258" s="42">
        <v>100705</v>
      </c>
      <c r="H258" s="25" t="s">
        <v>60</v>
      </c>
      <c r="I258" s="38">
        <f t="shared" si="59"/>
        <v>562.43999999999994</v>
      </c>
      <c r="J258" s="39">
        <f t="shared" si="60"/>
        <v>716.26733999999999</v>
      </c>
      <c r="K258" s="14">
        <f>'[1]BM 01'!M258</f>
        <v>0</v>
      </c>
      <c r="L258" s="14">
        <f>'[1]Memória 02'!E251</f>
        <v>0</v>
      </c>
      <c r="M258" s="14">
        <f t="shared" si="46"/>
        <v>0</v>
      </c>
      <c r="N258" s="14">
        <f t="shared" si="48"/>
        <v>0</v>
      </c>
      <c r="O258" s="14">
        <f t="shared" si="49"/>
        <v>0</v>
      </c>
      <c r="P258" s="23">
        <f t="shared" si="50"/>
        <v>0</v>
      </c>
      <c r="Q258" s="14">
        <f t="shared" si="51"/>
        <v>716.26733999999999</v>
      </c>
    </row>
    <row r="259" spans="1:17" ht="12.75" customHeight="1">
      <c r="A259" s="28" t="s">
        <v>548</v>
      </c>
      <c r="B259" s="139" t="s">
        <v>549</v>
      </c>
      <c r="C259" s="140"/>
      <c r="D259" s="140"/>
      <c r="E259" s="140"/>
      <c r="F259" s="140"/>
      <c r="G259" s="141"/>
      <c r="H259" s="37"/>
      <c r="I259" s="30">
        <f>SUM(I260:I262)</f>
        <v>16872.0461</v>
      </c>
      <c r="J259" s="31">
        <f>SUM(J260:J262)</f>
        <v>21486.550708350002</v>
      </c>
      <c r="K259" s="14">
        <f>'[1]BM 01'!M259</f>
        <v>0</v>
      </c>
      <c r="L259" s="14">
        <f>'[1]Memória 02'!E252</f>
        <v>0</v>
      </c>
      <c r="M259" s="31"/>
      <c r="N259" s="31">
        <f t="shared" ref="N259:Q259" si="61">SUM(N260:N262)</f>
        <v>0</v>
      </c>
      <c r="O259" s="31">
        <f t="shared" si="61"/>
        <v>0</v>
      </c>
      <c r="P259" s="31">
        <f t="shared" si="61"/>
        <v>0</v>
      </c>
      <c r="Q259" s="31">
        <f t="shared" si="61"/>
        <v>21486.550708350002</v>
      </c>
    </row>
    <row r="260" spans="1:17" ht="34.35" customHeight="1">
      <c r="A260" s="34" t="s">
        <v>550</v>
      </c>
      <c r="B260" s="25" t="s">
        <v>551</v>
      </c>
      <c r="C260" s="34" t="s">
        <v>31</v>
      </c>
      <c r="D260" s="35">
        <v>15.73</v>
      </c>
      <c r="E260" s="35">
        <v>256</v>
      </c>
      <c r="F260" s="19">
        <f t="shared" si="47"/>
        <v>326.01600000000002</v>
      </c>
      <c r="G260" s="43">
        <v>12182</v>
      </c>
      <c r="H260" s="18" t="s">
        <v>90</v>
      </c>
      <c r="I260" s="38">
        <f>D260*E260</f>
        <v>4026.88</v>
      </c>
      <c r="J260" s="39">
        <f>D260*F260</f>
        <v>5128.2316800000008</v>
      </c>
      <c r="K260" s="14">
        <f>'[1]BM 01'!M260</f>
        <v>0</v>
      </c>
      <c r="L260" s="14">
        <f>'[1]Memória 02'!E253</f>
        <v>0</v>
      </c>
      <c r="M260" s="14">
        <f t="shared" si="46"/>
        <v>0</v>
      </c>
      <c r="N260" s="14">
        <f t="shared" si="48"/>
        <v>0</v>
      </c>
      <c r="O260" s="14">
        <f t="shared" si="49"/>
        <v>0</v>
      </c>
      <c r="P260" s="23">
        <f t="shared" si="50"/>
        <v>0</v>
      </c>
      <c r="Q260" s="14">
        <f t="shared" si="51"/>
        <v>5128.2316800000008</v>
      </c>
    </row>
    <row r="261" spans="1:17" ht="69" customHeight="1">
      <c r="A261" s="34" t="s">
        <v>552</v>
      </c>
      <c r="B261" s="18" t="s">
        <v>553</v>
      </c>
      <c r="C261" s="34" t="s">
        <v>45</v>
      </c>
      <c r="D261" s="35">
        <v>5</v>
      </c>
      <c r="E261" s="59">
        <v>1398.38</v>
      </c>
      <c r="F261" s="19">
        <f t="shared" si="47"/>
        <v>1780.8369300000002</v>
      </c>
      <c r="G261" s="43">
        <v>12449</v>
      </c>
      <c r="H261" s="41" t="s">
        <v>90</v>
      </c>
      <c r="I261" s="38">
        <f t="shared" ref="I261:I262" si="62">D261*E261</f>
        <v>6991.9000000000005</v>
      </c>
      <c r="J261" s="39">
        <f t="shared" ref="J261:J262" si="63">D261*F261</f>
        <v>8904.1846500000011</v>
      </c>
      <c r="K261" s="14">
        <f>'[1]BM 01'!M261</f>
        <v>0</v>
      </c>
      <c r="L261" s="14">
        <f>'[1]Memória 02'!E254</f>
        <v>0</v>
      </c>
      <c r="M261" s="14">
        <f t="shared" si="46"/>
        <v>0</v>
      </c>
      <c r="N261" s="14">
        <f t="shared" si="48"/>
        <v>0</v>
      </c>
      <c r="O261" s="14">
        <f t="shared" si="49"/>
        <v>0</v>
      </c>
      <c r="P261" s="23">
        <f t="shared" si="50"/>
        <v>0</v>
      </c>
      <c r="Q261" s="14">
        <f t="shared" si="51"/>
        <v>8904.1846500000011</v>
      </c>
    </row>
    <row r="262" spans="1:17" ht="25.5" customHeight="1">
      <c r="A262" s="17" t="s">
        <v>554</v>
      </c>
      <c r="B262" s="25" t="s">
        <v>555</v>
      </c>
      <c r="C262" s="17" t="s">
        <v>31</v>
      </c>
      <c r="D262" s="19">
        <v>58.41</v>
      </c>
      <c r="E262" s="19">
        <v>100.21</v>
      </c>
      <c r="F262" s="19">
        <f t="shared" si="47"/>
        <v>127.617435</v>
      </c>
      <c r="G262" s="42">
        <v>87262</v>
      </c>
      <c r="H262" s="25" t="s">
        <v>60</v>
      </c>
      <c r="I262" s="38">
        <f t="shared" si="62"/>
        <v>5853.2660999999989</v>
      </c>
      <c r="J262" s="39">
        <f t="shared" si="63"/>
        <v>7454.1343783499997</v>
      </c>
      <c r="K262" s="14">
        <f>'[1]BM 01'!M262</f>
        <v>0</v>
      </c>
      <c r="L262" s="14">
        <f>'[1]Memória 02'!E255</f>
        <v>0</v>
      </c>
      <c r="M262" s="14">
        <f t="shared" si="46"/>
        <v>0</v>
      </c>
      <c r="N262" s="14">
        <f t="shared" si="48"/>
        <v>0</v>
      </c>
      <c r="O262" s="14">
        <f t="shared" si="49"/>
        <v>0</v>
      </c>
      <c r="P262" s="23">
        <f t="shared" si="50"/>
        <v>0</v>
      </c>
      <c r="Q262" s="14">
        <f t="shared" si="51"/>
        <v>7454.1343783499997</v>
      </c>
    </row>
    <row r="263" spans="1:17" ht="14.25" customHeight="1">
      <c r="A263" s="28" t="s">
        <v>556</v>
      </c>
      <c r="B263" s="139" t="s">
        <v>557</v>
      </c>
      <c r="C263" s="140"/>
      <c r="D263" s="140"/>
      <c r="E263" s="140"/>
      <c r="F263" s="140"/>
      <c r="G263" s="141"/>
      <c r="H263" s="29"/>
      <c r="I263" s="53">
        <f>SUM(I264:I266)</f>
        <v>1450.5394000000001</v>
      </c>
      <c r="J263" s="54">
        <f>SUM(J264:J266)</f>
        <v>1847.2619259000003</v>
      </c>
      <c r="K263" s="14">
        <f>'[1]BM 01'!M263</f>
        <v>0</v>
      </c>
      <c r="L263" s="14">
        <f>'[1]Memória 02'!E256</f>
        <v>0</v>
      </c>
      <c r="M263" s="54"/>
      <c r="N263" s="31">
        <f t="shared" ref="N263:Q263" si="64">SUM(N264:N266)</f>
        <v>0</v>
      </c>
      <c r="O263" s="31">
        <f t="shared" si="64"/>
        <v>0</v>
      </c>
      <c r="P263" s="31">
        <f t="shared" si="64"/>
        <v>0</v>
      </c>
      <c r="Q263" s="31">
        <f t="shared" si="64"/>
        <v>1847.2619259000003</v>
      </c>
    </row>
    <row r="264" spans="1:17" ht="25.5" customHeight="1">
      <c r="A264" s="17" t="s">
        <v>558</v>
      </c>
      <c r="B264" s="25" t="s">
        <v>559</v>
      </c>
      <c r="C264" s="17" t="s">
        <v>45</v>
      </c>
      <c r="D264" s="19">
        <v>2</v>
      </c>
      <c r="E264" s="19">
        <v>95.62</v>
      </c>
      <c r="F264" s="19">
        <f t="shared" si="47"/>
        <v>121.77207000000001</v>
      </c>
      <c r="G264" s="42">
        <v>98510</v>
      </c>
      <c r="H264" s="25" t="s">
        <v>60</v>
      </c>
      <c r="I264" s="61">
        <f>D264*E264</f>
        <v>191.24</v>
      </c>
      <c r="J264" s="62">
        <f>F264*D264</f>
        <v>243.54414000000003</v>
      </c>
      <c r="K264" s="14">
        <f>'[1]BM 01'!M264</f>
        <v>0</v>
      </c>
      <c r="L264" s="14">
        <f>'[1]Memória 02'!E257</f>
        <v>0</v>
      </c>
      <c r="M264" s="14">
        <f t="shared" si="46"/>
        <v>0</v>
      </c>
      <c r="N264" s="14">
        <f t="shared" si="48"/>
        <v>0</v>
      </c>
      <c r="O264" s="14">
        <f t="shared" si="49"/>
        <v>0</v>
      </c>
      <c r="P264" s="23">
        <f t="shared" si="50"/>
        <v>0</v>
      </c>
      <c r="Q264" s="14">
        <f t="shared" si="51"/>
        <v>243.54414000000003</v>
      </c>
    </row>
    <row r="265" spans="1:17" ht="25.5" customHeight="1">
      <c r="A265" s="58" t="s">
        <v>560</v>
      </c>
      <c r="B265" s="18" t="s">
        <v>561</v>
      </c>
      <c r="C265" s="17" t="s">
        <v>45</v>
      </c>
      <c r="D265" s="19">
        <v>6</v>
      </c>
      <c r="E265" s="19">
        <v>72.739999999999995</v>
      </c>
      <c r="F265" s="19">
        <f t="shared" si="47"/>
        <v>92.634389999999996</v>
      </c>
      <c r="G265" s="33">
        <v>98509</v>
      </c>
      <c r="H265" s="25" t="s">
        <v>60</v>
      </c>
      <c r="I265" s="61">
        <f t="shared" ref="I265:I266" si="65">D265*E265</f>
        <v>436.43999999999994</v>
      </c>
      <c r="J265" s="62">
        <f t="shared" ref="J265:J266" si="66">F265*D265</f>
        <v>555.80633999999998</v>
      </c>
      <c r="K265" s="14">
        <f>'[1]BM 01'!M265</f>
        <v>0</v>
      </c>
      <c r="L265" s="14">
        <f>'[1]Memória 02'!E258</f>
        <v>0</v>
      </c>
      <c r="M265" s="14">
        <f t="shared" si="46"/>
        <v>0</v>
      </c>
      <c r="N265" s="14">
        <f t="shared" si="48"/>
        <v>0</v>
      </c>
      <c r="O265" s="14">
        <f t="shared" si="49"/>
        <v>0</v>
      </c>
      <c r="P265" s="23">
        <f t="shared" si="50"/>
        <v>0</v>
      </c>
      <c r="Q265" s="14">
        <f t="shared" si="51"/>
        <v>555.80633999999998</v>
      </c>
    </row>
    <row r="266" spans="1:17" ht="25.5" customHeight="1">
      <c r="A266" s="58" t="s">
        <v>562</v>
      </c>
      <c r="B266" s="18" t="s">
        <v>563</v>
      </c>
      <c r="C266" s="17" t="s">
        <v>31</v>
      </c>
      <c r="D266" s="19">
        <v>544.94000000000005</v>
      </c>
      <c r="E266" s="19">
        <v>1.51</v>
      </c>
      <c r="F266" s="19">
        <f t="shared" si="47"/>
        <v>1.9229850000000002</v>
      </c>
      <c r="G266" s="24">
        <v>2450</v>
      </c>
      <c r="H266" s="20" t="s">
        <v>36</v>
      </c>
      <c r="I266" s="61">
        <f t="shared" si="65"/>
        <v>822.85940000000005</v>
      </c>
      <c r="J266" s="62">
        <f t="shared" si="66"/>
        <v>1047.9114459000002</v>
      </c>
      <c r="K266" s="14">
        <f>'[1]BM 01'!M266</f>
        <v>0</v>
      </c>
      <c r="L266" s="14">
        <f>'[1]Memória 02'!E259</f>
        <v>0</v>
      </c>
      <c r="M266" s="14">
        <f t="shared" si="46"/>
        <v>0</v>
      </c>
      <c r="N266" s="14">
        <f t="shared" si="48"/>
        <v>0</v>
      </c>
      <c r="O266" s="14">
        <f t="shared" si="49"/>
        <v>0</v>
      </c>
      <c r="P266" s="23">
        <f t="shared" si="50"/>
        <v>0</v>
      </c>
      <c r="Q266" s="14">
        <f t="shared" si="51"/>
        <v>1047.9114459000002</v>
      </c>
    </row>
    <row r="267" spans="1:17" ht="12" customHeight="1">
      <c r="A267" s="29"/>
      <c r="B267" s="29"/>
      <c r="C267" s="29"/>
      <c r="D267" s="29"/>
      <c r="E267" s="29"/>
      <c r="F267" s="29"/>
      <c r="G267" s="29"/>
      <c r="H267" s="29"/>
      <c r="I267" s="51"/>
      <c r="J267" s="52"/>
      <c r="K267" s="14">
        <f>'[1]BM 01'!M267</f>
        <v>0</v>
      </c>
      <c r="L267" s="14">
        <f>'[1]Memória 02'!E260</f>
        <v>0</v>
      </c>
      <c r="M267" s="14">
        <f t="shared" si="46"/>
        <v>0</v>
      </c>
      <c r="N267" s="14">
        <f t="shared" si="48"/>
        <v>0</v>
      </c>
      <c r="O267" s="14">
        <f t="shared" si="49"/>
        <v>0</v>
      </c>
      <c r="P267" s="23">
        <f t="shared" si="50"/>
        <v>0</v>
      </c>
      <c r="Q267" s="14">
        <f t="shared" si="51"/>
        <v>0</v>
      </c>
    </row>
    <row r="268" spans="1:17" ht="12.75" customHeight="1">
      <c r="A268" s="152" t="s">
        <v>564</v>
      </c>
      <c r="B268" s="153"/>
      <c r="C268" s="153"/>
      <c r="D268" s="153"/>
      <c r="E268" s="153"/>
      <c r="F268" s="153"/>
      <c r="G268" s="153"/>
      <c r="H268" s="154"/>
      <c r="I268" s="64">
        <f>I263+I259+I246+I237+I218+I165+I95+I75+I70+I58+I50+I37+I20+I11</f>
        <v>583589.56099999999</v>
      </c>
      <c r="J268" s="65">
        <f>J263+J259+J246+J237+J218+J165+J95+J75+J70+J58+J37+J11+J20+J50</f>
        <v>743201.31116014998</v>
      </c>
      <c r="K268" s="14"/>
      <c r="L268" s="14"/>
      <c r="M268" s="14"/>
      <c r="N268" s="31">
        <f>N11+N20+N37+N50+N58+N70+N75+N95+N165+N218+N246+N259+N263</f>
        <v>83093.91</v>
      </c>
      <c r="O268" s="31">
        <f>O11+O20+O37+O50+O58+O70+O75+O95+O165+O218+O246+O259+O263</f>
        <v>58116.91</v>
      </c>
      <c r="P268" s="31">
        <f>P11+P20+P37+P50+P58+P70+P75+P95+P165+P218+P246+P259+P263</f>
        <v>141210.83000000002</v>
      </c>
      <c r="Q268" s="31">
        <f>Q11+Q20+Q37+Q50+Q58+Q70+Q75+Q95+Q165+Q218+Q246+Q259+Q263</f>
        <v>598507.73360350006</v>
      </c>
    </row>
  </sheetData>
  <mergeCells count="42">
    <mergeCell ref="D9:D10"/>
    <mergeCell ref="E9:E10"/>
    <mergeCell ref="A1:Q4"/>
    <mergeCell ref="A5:E5"/>
    <mergeCell ref="F5:I5"/>
    <mergeCell ref="J5:J7"/>
    <mergeCell ref="K5:L6"/>
    <mergeCell ref="M5:N5"/>
    <mergeCell ref="O5:Q5"/>
    <mergeCell ref="A6:E6"/>
    <mergeCell ref="F6:I6"/>
    <mergeCell ref="M6:N6"/>
    <mergeCell ref="O6:Q6"/>
    <mergeCell ref="A7:E7"/>
    <mergeCell ref="K7:L7"/>
    <mergeCell ref="M7:N7"/>
    <mergeCell ref="A8:Q8"/>
    <mergeCell ref="B58:G58"/>
    <mergeCell ref="F9:F10"/>
    <mergeCell ref="G9:G10"/>
    <mergeCell ref="H9:H10"/>
    <mergeCell ref="I9:I10"/>
    <mergeCell ref="N9:P9"/>
    <mergeCell ref="Q9:Q10"/>
    <mergeCell ref="B20:G20"/>
    <mergeCell ref="B37:G37"/>
    <mergeCell ref="B50:G50"/>
    <mergeCell ref="J9:J10"/>
    <mergeCell ref="K9:M9"/>
    <mergeCell ref="A9:A10"/>
    <mergeCell ref="B9:B10"/>
    <mergeCell ref="C9:C10"/>
    <mergeCell ref="B246:G246"/>
    <mergeCell ref="B259:G259"/>
    <mergeCell ref="B263:G263"/>
    <mergeCell ref="A268:H268"/>
    <mergeCell ref="B70:G70"/>
    <mergeCell ref="B75:G75"/>
    <mergeCell ref="B95:G95"/>
    <mergeCell ref="B165:G165"/>
    <mergeCell ref="B218:G218"/>
    <mergeCell ref="B237:G237"/>
  </mergeCells>
  <pageMargins left="0.25" right="0.25" top="0.75" bottom="0.75" header="0.3" footer="0.3"/>
  <pageSetup paperSize="9" scale="51" orientation="landscape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C4C6D-4C27-49C1-9641-B848BCB62EC4}">
  <dimension ref="A1:H259"/>
  <sheetViews>
    <sheetView view="pageBreakPreview" topLeftCell="A49" zoomScale="80" zoomScaleNormal="80" zoomScaleSheetLayoutView="80" workbookViewId="0">
      <selection activeCell="E74" sqref="E74"/>
    </sheetView>
  </sheetViews>
  <sheetFormatPr defaultRowHeight="15"/>
  <cols>
    <col min="1" max="1" width="10.140625" style="94" customWidth="1"/>
    <col min="2" max="2" width="59.140625" style="95" customWidth="1"/>
    <col min="3" max="3" width="6.140625" style="94" customWidth="1"/>
    <col min="4" max="4" width="72.28515625" style="73" customWidth="1"/>
    <col min="5" max="5" width="13.42578125" style="67" customWidth="1"/>
    <col min="6" max="6" width="9.140625" style="1"/>
    <col min="7" max="7" width="13.140625" style="1" customWidth="1"/>
    <col min="8" max="16384" width="9.140625" style="1"/>
  </cols>
  <sheetData>
    <row r="1" spans="1:7" ht="12.75" customHeight="1">
      <c r="A1" s="157" t="s">
        <v>1102</v>
      </c>
      <c r="B1" s="158"/>
      <c r="C1" s="158"/>
      <c r="D1" s="158"/>
    </row>
    <row r="2" spans="1:7" ht="12" customHeight="1">
      <c r="A2" s="157"/>
      <c r="B2" s="158"/>
      <c r="C2" s="158"/>
      <c r="D2" s="158"/>
    </row>
    <row r="3" spans="1:7" ht="25.5" customHeight="1">
      <c r="A3" s="68" t="s">
        <v>566</v>
      </c>
      <c r="B3" s="68" t="s">
        <v>567</v>
      </c>
      <c r="C3" s="68" t="s">
        <v>568</v>
      </c>
      <c r="D3" s="69"/>
    </row>
    <row r="4" spans="1:7">
      <c r="A4" s="70" t="s">
        <v>569</v>
      </c>
      <c r="B4" s="71" t="s">
        <v>570</v>
      </c>
      <c r="C4" s="72"/>
      <c r="E4" s="74"/>
      <c r="G4" s="75"/>
    </row>
    <row r="5" spans="1:7" ht="14.25">
      <c r="A5" s="76" t="s">
        <v>571</v>
      </c>
      <c r="B5" s="77" t="s">
        <v>572</v>
      </c>
      <c r="C5" s="78" t="s">
        <v>573</v>
      </c>
      <c r="D5" s="69"/>
    </row>
    <row r="6" spans="1:7" ht="14.25">
      <c r="A6" s="76" t="s">
        <v>575</v>
      </c>
      <c r="B6" s="77" t="s">
        <v>576</v>
      </c>
      <c r="C6" s="76" t="s">
        <v>573</v>
      </c>
      <c r="D6" s="69"/>
    </row>
    <row r="7" spans="1:7" ht="28.5">
      <c r="A7" s="76" t="s">
        <v>578</v>
      </c>
      <c r="B7" s="79" t="s">
        <v>579</v>
      </c>
      <c r="C7" s="76" t="s">
        <v>573</v>
      </c>
      <c r="D7" s="69"/>
    </row>
    <row r="8" spans="1:7" ht="28.5">
      <c r="A8" s="76" t="s">
        <v>581</v>
      </c>
      <c r="B8" s="79" t="s">
        <v>582</v>
      </c>
      <c r="C8" s="76" t="s">
        <v>573</v>
      </c>
      <c r="D8" s="69"/>
    </row>
    <row r="9" spans="1:7" ht="28.5">
      <c r="A9" s="76" t="s">
        <v>584</v>
      </c>
      <c r="B9" s="79" t="s">
        <v>585</v>
      </c>
      <c r="C9" s="76" t="s">
        <v>586</v>
      </c>
      <c r="D9" s="69"/>
    </row>
    <row r="10" spans="1:7" ht="14.25">
      <c r="A10" s="76" t="s">
        <v>588</v>
      </c>
      <c r="B10" s="77" t="s">
        <v>589</v>
      </c>
      <c r="C10" s="76" t="s">
        <v>586</v>
      </c>
      <c r="D10" s="69"/>
    </row>
    <row r="11" spans="1:7" ht="14.25">
      <c r="A11" s="76" t="s">
        <v>590</v>
      </c>
      <c r="B11" s="77" t="s">
        <v>591</v>
      </c>
      <c r="C11" s="76" t="s">
        <v>586</v>
      </c>
      <c r="D11" s="69"/>
    </row>
    <row r="12" spans="1:7" ht="14.25">
      <c r="A12" s="76" t="s">
        <v>592</v>
      </c>
      <c r="B12" s="77" t="s">
        <v>593</v>
      </c>
      <c r="C12" s="76" t="s">
        <v>586</v>
      </c>
      <c r="D12" s="69"/>
    </row>
    <row r="13" spans="1:7" ht="14.25" customHeight="1">
      <c r="A13" s="80" t="s">
        <v>595</v>
      </c>
      <c r="B13" s="155" t="s">
        <v>596</v>
      </c>
      <c r="C13" s="156"/>
      <c r="D13" s="69"/>
      <c r="E13" s="81"/>
    </row>
    <row r="14" spans="1:7">
      <c r="A14" s="76" t="s">
        <v>597</v>
      </c>
      <c r="B14" s="82" t="s">
        <v>598</v>
      </c>
      <c r="C14" s="76" t="s">
        <v>599</v>
      </c>
      <c r="D14" s="69"/>
      <c r="E14" s="83"/>
    </row>
    <row r="15" spans="1:7" ht="14.25">
      <c r="A15" s="76" t="s">
        <v>601</v>
      </c>
      <c r="B15" s="79" t="s">
        <v>602</v>
      </c>
      <c r="C15" s="76" t="s">
        <v>599</v>
      </c>
      <c r="D15" s="69"/>
    </row>
    <row r="16" spans="1:7" ht="28.5">
      <c r="A16" s="76" t="s">
        <v>603</v>
      </c>
      <c r="B16" s="79" t="s">
        <v>604</v>
      </c>
      <c r="C16" s="76" t="s">
        <v>573</v>
      </c>
      <c r="D16" s="69"/>
      <c r="E16" s="84"/>
    </row>
    <row r="17" spans="1:6" ht="28.5">
      <c r="A17" s="76" t="s">
        <v>606</v>
      </c>
      <c r="B17" s="79" t="s">
        <v>607</v>
      </c>
      <c r="C17" s="76" t="s">
        <v>599</v>
      </c>
      <c r="D17" s="69"/>
      <c r="E17" s="84"/>
    </row>
    <row r="18" spans="1:6" ht="28.5">
      <c r="A18" s="76" t="s">
        <v>609</v>
      </c>
      <c r="B18" s="79" t="s">
        <v>610</v>
      </c>
      <c r="C18" s="76" t="s">
        <v>573</v>
      </c>
      <c r="D18" s="69" t="s">
        <v>1103</v>
      </c>
      <c r="E18" s="84">
        <v>21.49</v>
      </c>
    </row>
    <row r="19" spans="1:6" ht="28.5">
      <c r="A19" s="76" t="s">
        <v>612</v>
      </c>
      <c r="B19" s="79" t="s">
        <v>613</v>
      </c>
      <c r="C19" s="76" t="s">
        <v>614</v>
      </c>
      <c r="D19" s="69" t="s">
        <v>1104</v>
      </c>
      <c r="E19" s="84">
        <v>7</v>
      </c>
    </row>
    <row r="20" spans="1:6" ht="28.5">
      <c r="A20" s="76" t="s">
        <v>616</v>
      </c>
      <c r="B20" s="79" t="s">
        <v>617</v>
      </c>
      <c r="C20" s="76" t="s">
        <v>614</v>
      </c>
      <c r="D20" s="69" t="s">
        <v>1105</v>
      </c>
      <c r="E20" s="67">
        <v>16.399999999999999</v>
      </c>
    </row>
    <row r="21" spans="1:6" ht="28.5">
      <c r="A21" s="76" t="s">
        <v>619</v>
      </c>
      <c r="B21" s="79" t="s">
        <v>620</v>
      </c>
      <c r="C21" s="76" t="s">
        <v>614</v>
      </c>
      <c r="D21" s="69"/>
      <c r="E21" s="84"/>
    </row>
    <row r="22" spans="1:6" ht="28.5">
      <c r="A22" s="76" t="s">
        <v>622</v>
      </c>
      <c r="B22" s="79" t="s">
        <v>623</v>
      </c>
      <c r="C22" s="76" t="s">
        <v>614</v>
      </c>
      <c r="D22" s="69" t="s">
        <v>1106</v>
      </c>
      <c r="E22" s="84">
        <v>133.4</v>
      </c>
    </row>
    <row r="23" spans="1:6" ht="28.5">
      <c r="A23" s="76" t="s">
        <v>625</v>
      </c>
      <c r="B23" s="79" t="s">
        <v>626</v>
      </c>
      <c r="C23" s="76" t="s">
        <v>614</v>
      </c>
      <c r="D23" s="69"/>
    </row>
    <row r="24" spans="1:6" ht="28.5">
      <c r="A24" s="76" t="s">
        <v>628</v>
      </c>
      <c r="B24" s="79" t="s">
        <v>629</v>
      </c>
      <c r="C24" s="76" t="s">
        <v>614</v>
      </c>
      <c r="D24" s="69"/>
    </row>
    <row r="25" spans="1:6" ht="34.35" customHeight="1">
      <c r="A25" s="85" t="s">
        <v>631</v>
      </c>
      <c r="B25" s="77" t="s">
        <v>632</v>
      </c>
      <c r="C25" s="85" t="s">
        <v>599</v>
      </c>
      <c r="D25" s="69" t="s">
        <v>1107</v>
      </c>
      <c r="E25" s="84">
        <v>3.54</v>
      </c>
    </row>
    <row r="26" spans="1:6" ht="28.5">
      <c r="A26" s="76" t="s">
        <v>634</v>
      </c>
      <c r="B26" s="79" t="s">
        <v>635</v>
      </c>
      <c r="C26" s="76" t="s">
        <v>599</v>
      </c>
      <c r="D26" s="69" t="str">
        <f>D25</f>
        <v>Restante do projeto que contempla as fundações e o reservatório = 3,54 m³</v>
      </c>
      <c r="E26" s="84">
        <v>3.54</v>
      </c>
    </row>
    <row r="27" spans="1:6" ht="42.75">
      <c r="A27" s="85" t="s">
        <v>637</v>
      </c>
      <c r="B27" s="79" t="s">
        <v>638</v>
      </c>
      <c r="C27" s="85" t="s">
        <v>573</v>
      </c>
      <c r="D27" s="69"/>
    </row>
    <row r="28" spans="1:6" ht="28.5">
      <c r="A28" s="85" t="s">
        <v>640</v>
      </c>
      <c r="B28" s="79" t="s">
        <v>641</v>
      </c>
      <c r="C28" s="85" t="s">
        <v>573</v>
      </c>
      <c r="D28" s="69"/>
    </row>
    <row r="29" spans="1:6" ht="28.5">
      <c r="A29" s="76" t="s">
        <v>642</v>
      </c>
      <c r="B29" s="79" t="s">
        <v>643</v>
      </c>
      <c r="C29" s="76" t="s">
        <v>586</v>
      </c>
      <c r="D29" s="69"/>
    </row>
    <row r="30" spans="1:6" ht="12.75" customHeight="1">
      <c r="A30" s="80" t="s">
        <v>644</v>
      </c>
      <c r="B30" s="155" t="s">
        <v>645</v>
      </c>
      <c r="C30" s="156"/>
      <c r="D30" s="69"/>
    </row>
    <row r="31" spans="1:6" ht="42.75">
      <c r="A31" s="85" t="s">
        <v>646</v>
      </c>
      <c r="B31" s="79" t="s">
        <v>647</v>
      </c>
      <c r="C31" s="85" t="s">
        <v>614</v>
      </c>
      <c r="D31" s="69" t="s">
        <v>1108</v>
      </c>
      <c r="E31" s="67">
        <f>70.2+113.9</f>
        <v>184.10000000000002</v>
      </c>
      <c r="F31" s="1">
        <f>227.8/2</f>
        <v>113.9</v>
      </c>
    </row>
    <row r="32" spans="1:6" ht="57">
      <c r="A32" s="76" t="s">
        <v>648</v>
      </c>
      <c r="B32" s="86" t="s">
        <v>649</v>
      </c>
      <c r="C32" s="76" t="s">
        <v>614</v>
      </c>
      <c r="D32" s="69" t="s">
        <v>1109</v>
      </c>
      <c r="E32" s="67">
        <v>21.6</v>
      </c>
    </row>
    <row r="33" spans="1:8" ht="57">
      <c r="A33" s="76" t="s">
        <v>650</v>
      </c>
      <c r="B33" s="86" t="s">
        <v>651</v>
      </c>
      <c r="C33" s="76" t="s">
        <v>614</v>
      </c>
      <c r="D33" s="69" t="s">
        <v>1110</v>
      </c>
      <c r="E33" s="67">
        <f>406.3/2</f>
        <v>203.15</v>
      </c>
    </row>
    <row r="34" spans="1:8" ht="57">
      <c r="A34" s="76" t="s">
        <v>652</v>
      </c>
      <c r="B34" s="86" t="s">
        <v>653</v>
      </c>
      <c r="C34" s="76" t="s">
        <v>614</v>
      </c>
      <c r="D34" s="69" t="s">
        <v>1111</v>
      </c>
      <c r="E34" s="67">
        <f>193.4+94.95</f>
        <v>288.35000000000002</v>
      </c>
      <c r="F34" s="1">
        <f>189.9/2</f>
        <v>94.95</v>
      </c>
    </row>
    <row r="35" spans="1:8" ht="57">
      <c r="A35" s="76" t="s">
        <v>654</v>
      </c>
      <c r="B35" s="86" t="s">
        <v>655</v>
      </c>
      <c r="C35" s="76" t="s">
        <v>614</v>
      </c>
      <c r="D35" s="69" t="s">
        <v>1112</v>
      </c>
      <c r="E35" s="67">
        <v>104</v>
      </c>
    </row>
    <row r="36" spans="1:8" ht="57">
      <c r="A36" s="85" t="s">
        <v>656</v>
      </c>
      <c r="B36" s="86" t="s">
        <v>657</v>
      </c>
      <c r="C36" s="85" t="s">
        <v>614</v>
      </c>
      <c r="D36" s="69"/>
    </row>
    <row r="37" spans="1:8" ht="57">
      <c r="A37" s="76" t="s">
        <v>658</v>
      </c>
      <c r="B37" s="86" t="s">
        <v>659</v>
      </c>
      <c r="C37" s="76" t="s">
        <v>614</v>
      </c>
      <c r="D37" s="69"/>
    </row>
    <row r="38" spans="1:8" ht="42.75">
      <c r="A38" s="85" t="s">
        <v>660</v>
      </c>
      <c r="B38" s="79" t="s">
        <v>661</v>
      </c>
      <c r="C38" s="85" t="s">
        <v>573</v>
      </c>
      <c r="D38" s="69" t="s">
        <v>1113</v>
      </c>
      <c r="E38" s="67">
        <f>67.47+85.43</f>
        <v>152.9</v>
      </c>
      <c r="F38" s="1">
        <f>170.86/2</f>
        <v>85.43</v>
      </c>
    </row>
    <row r="39" spans="1:8" ht="42.75">
      <c r="A39" s="85" t="s">
        <v>662</v>
      </c>
      <c r="B39" s="77" t="s">
        <v>663</v>
      </c>
      <c r="C39" s="85" t="s">
        <v>599</v>
      </c>
      <c r="D39" s="69" t="s">
        <v>1114</v>
      </c>
      <c r="E39" s="67">
        <f>16.61+5.58</f>
        <v>22.189999999999998</v>
      </c>
      <c r="F39" s="1">
        <f>11.16/2</f>
        <v>5.58</v>
      </c>
    </row>
    <row r="40" spans="1:8" ht="42.75">
      <c r="A40" s="76" t="s">
        <v>664</v>
      </c>
      <c r="B40" s="79" t="s">
        <v>665</v>
      </c>
      <c r="C40" s="76" t="s">
        <v>599</v>
      </c>
      <c r="D40" s="69" t="str">
        <f>D39</f>
        <v>Pilares das baldrames até a primeira laje (pelo projeto - prancha 09/18) - 16,61 m³; mais estimativa de 50% da estrutura do muro (prancha 18/18) = 11,16/2 = 5,58 m³</v>
      </c>
      <c r="E40" s="67">
        <f>E39</f>
        <v>22.189999999999998</v>
      </c>
    </row>
    <row r="41" spans="1:8" ht="45.75" customHeight="1">
      <c r="A41" s="76" t="s">
        <v>666</v>
      </c>
      <c r="B41" s="77" t="s">
        <v>667</v>
      </c>
      <c r="C41" s="76" t="s">
        <v>573</v>
      </c>
      <c r="D41" s="69"/>
    </row>
    <row r="42" spans="1:8" ht="28.5">
      <c r="A42" s="76" t="s">
        <v>668</v>
      </c>
      <c r="B42" s="79" t="s">
        <v>643</v>
      </c>
      <c r="C42" s="76" t="s">
        <v>586</v>
      </c>
      <c r="D42" s="69"/>
    </row>
    <row r="43" spans="1:8" ht="14.25" customHeight="1">
      <c r="A43" s="80" t="s">
        <v>669</v>
      </c>
      <c r="B43" s="155" t="s">
        <v>124</v>
      </c>
      <c r="C43" s="156"/>
      <c r="D43" s="69"/>
    </row>
    <row r="44" spans="1:8" ht="114">
      <c r="A44" s="85" t="s">
        <v>670</v>
      </c>
      <c r="B44" s="79" t="s">
        <v>671</v>
      </c>
      <c r="C44" s="85" t="s">
        <v>573</v>
      </c>
      <c r="D44" s="69" t="s">
        <v>1115</v>
      </c>
      <c r="E44" s="67">
        <f>333.48-53.1+75.93</f>
        <v>356.31</v>
      </c>
      <c r="F44" s="1">
        <f>(13.46+18.95+9.28+ 6.84+6.84+ 3.7+2+2+1.5+4.22+4.92+ 2.55+1.7+3.85+ 2.2 + 2.2+ 4+4.3+2.62+6.75+5.83+7.26+4.02+4.02+1.3+5.5)* 2.53</f>
        <v>333.47929999999997</v>
      </c>
      <c r="G44" s="1">
        <f>(2*1.4*3 + 3*1.7*2 + 0.7*0.5 + 0.5*1*5 + 0.7*2.1*2 + 0.9*2.1*6 + 1.8*2.1+ 2.6*2.1*2 + 1.27*2.1)</f>
        <v>53.097000000000008</v>
      </c>
      <c r="H44" s="1">
        <f>(22+26.8-5.9)*1.77</f>
        <v>75.932999999999993</v>
      </c>
    </row>
    <row r="45" spans="1:8" ht="14.25">
      <c r="A45" s="76" t="s">
        <v>672</v>
      </c>
      <c r="B45" s="77" t="s">
        <v>673</v>
      </c>
      <c r="C45" s="76" t="s">
        <v>674</v>
      </c>
      <c r="D45" s="69" t="s">
        <v>1116</v>
      </c>
      <c r="E45" s="67">
        <f>2*0.7+6*0.9+1.27</f>
        <v>8.07</v>
      </c>
    </row>
    <row r="46" spans="1:8" ht="14.25">
      <c r="A46" s="76" t="s">
        <v>675</v>
      </c>
      <c r="B46" s="77" t="s">
        <v>676</v>
      </c>
      <c r="C46" s="76" t="s">
        <v>674</v>
      </c>
      <c r="D46" s="69" t="s">
        <v>1117</v>
      </c>
      <c r="E46" s="67">
        <v>5.84</v>
      </c>
    </row>
    <row r="47" spans="1:8" ht="14.25">
      <c r="A47" s="76" t="s">
        <v>677</v>
      </c>
      <c r="B47" s="77" t="s">
        <v>678</v>
      </c>
      <c r="C47" s="76" t="s">
        <v>674</v>
      </c>
      <c r="D47" s="69" t="s">
        <v>1118</v>
      </c>
      <c r="E47" s="67">
        <v>5</v>
      </c>
    </row>
    <row r="48" spans="1:8" ht="14.25">
      <c r="A48" s="76" t="s">
        <v>679</v>
      </c>
      <c r="B48" s="79" t="s">
        <v>680</v>
      </c>
      <c r="C48" s="76" t="s">
        <v>674</v>
      </c>
      <c r="D48" s="69" t="s">
        <v>1119</v>
      </c>
      <c r="E48" s="67">
        <f>2*3+3*2</f>
        <v>12</v>
      </c>
    </row>
    <row r="49" spans="1:5" ht="28.5">
      <c r="A49" s="76" t="s">
        <v>681</v>
      </c>
      <c r="B49" s="79" t="s">
        <v>682</v>
      </c>
      <c r="C49" s="76" t="s">
        <v>674</v>
      </c>
      <c r="D49" s="69"/>
      <c r="E49" s="1"/>
    </row>
    <row r="50" spans="1:5" ht="28.5">
      <c r="A50" s="76" t="s">
        <v>683</v>
      </c>
      <c r="B50" s="79" t="s">
        <v>684</v>
      </c>
      <c r="C50" s="76" t="s">
        <v>674</v>
      </c>
      <c r="D50" s="69"/>
    </row>
    <row r="51" spans="1:5" ht="14.25" customHeight="1">
      <c r="A51" s="80" t="s">
        <v>685</v>
      </c>
      <c r="B51" s="155" t="s">
        <v>686</v>
      </c>
      <c r="C51" s="156"/>
      <c r="D51" s="69"/>
    </row>
    <row r="52" spans="1:5" ht="57">
      <c r="A52" s="76" t="s">
        <v>687</v>
      </c>
      <c r="B52" s="86" t="s">
        <v>688</v>
      </c>
      <c r="C52" s="76" t="s">
        <v>573</v>
      </c>
      <c r="D52" s="69"/>
    </row>
    <row r="53" spans="1:5" ht="28.5">
      <c r="A53" s="76" t="s">
        <v>689</v>
      </c>
      <c r="B53" s="79" t="s">
        <v>690</v>
      </c>
      <c r="C53" s="76" t="s">
        <v>573</v>
      </c>
      <c r="D53" s="69"/>
    </row>
    <row r="54" spans="1:5" ht="57">
      <c r="A54" s="85" t="s">
        <v>691</v>
      </c>
      <c r="B54" s="79" t="s">
        <v>692</v>
      </c>
      <c r="C54" s="85" t="s">
        <v>573</v>
      </c>
      <c r="D54" s="69"/>
    </row>
    <row r="55" spans="1:5" ht="32.25" customHeight="1">
      <c r="A55" s="76" t="s">
        <v>693</v>
      </c>
      <c r="B55" s="79" t="s">
        <v>694</v>
      </c>
      <c r="C55" s="76" t="s">
        <v>573</v>
      </c>
      <c r="D55" s="69"/>
    </row>
    <row r="56" spans="1:5" ht="28.5">
      <c r="A56" s="85" t="s">
        <v>695</v>
      </c>
      <c r="B56" s="79" t="s">
        <v>696</v>
      </c>
      <c r="C56" s="85" t="s">
        <v>573</v>
      </c>
      <c r="D56" s="69"/>
    </row>
    <row r="57" spans="1:5" ht="28.5">
      <c r="A57" s="76" t="s">
        <v>697</v>
      </c>
      <c r="B57" s="79" t="s">
        <v>698</v>
      </c>
      <c r="C57" s="76" t="s">
        <v>573</v>
      </c>
      <c r="D57" s="69"/>
    </row>
    <row r="58" spans="1:5" ht="14.25">
      <c r="A58" s="76" t="s">
        <v>699</v>
      </c>
      <c r="B58" s="79" t="s">
        <v>700</v>
      </c>
      <c r="C58" s="76" t="s">
        <v>573</v>
      </c>
      <c r="D58" s="69"/>
    </row>
    <row r="59" spans="1:5" ht="42.75">
      <c r="A59" s="85" t="s">
        <v>701</v>
      </c>
      <c r="B59" s="79" t="s">
        <v>702</v>
      </c>
      <c r="C59" s="85" t="s">
        <v>573</v>
      </c>
      <c r="D59" s="69"/>
    </row>
    <row r="60" spans="1:5" ht="28.5">
      <c r="A60" s="76" t="s">
        <v>703</v>
      </c>
      <c r="B60" s="79" t="s">
        <v>704</v>
      </c>
      <c r="C60" s="76" t="s">
        <v>573</v>
      </c>
      <c r="D60" s="69"/>
    </row>
    <row r="61" spans="1:5" ht="28.5">
      <c r="A61" s="76" t="s">
        <v>705</v>
      </c>
      <c r="B61" s="79" t="s">
        <v>706</v>
      </c>
      <c r="C61" s="76" t="s">
        <v>573</v>
      </c>
      <c r="D61" s="69"/>
    </row>
    <row r="62" spans="1:5" ht="28.5">
      <c r="A62" s="76" t="s">
        <v>707</v>
      </c>
      <c r="B62" s="79" t="s">
        <v>708</v>
      </c>
      <c r="C62" s="76" t="s">
        <v>573</v>
      </c>
      <c r="D62" s="69"/>
    </row>
    <row r="63" spans="1:5" ht="12.75" customHeight="1">
      <c r="A63" s="80" t="s">
        <v>709</v>
      </c>
      <c r="B63" s="155" t="s">
        <v>165</v>
      </c>
      <c r="C63" s="156"/>
      <c r="D63" s="69"/>
    </row>
    <row r="64" spans="1:5" ht="42.75">
      <c r="A64" s="85" t="s">
        <v>710</v>
      </c>
      <c r="B64" s="79" t="s">
        <v>711</v>
      </c>
      <c r="C64" s="85" t="s">
        <v>573</v>
      </c>
      <c r="D64" s="69"/>
    </row>
    <row r="65" spans="1:4" ht="57">
      <c r="A65" s="76" t="s">
        <v>712</v>
      </c>
      <c r="B65" s="79" t="s">
        <v>713</v>
      </c>
      <c r="C65" s="76" t="s">
        <v>573</v>
      </c>
      <c r="D65" s="69"/>
    </row>
    <row r="66" spans="1:4" ht="28.5">
      <c r="A66" s="85" t="s">
        <v>714</v>
      </c>
      <c r="B66" s="79" t="s">
        <v>715</v>
      </c>
      <c r="C66" s="85" t="s">
        <v>674</v>
      </c>
      <c r="D66" s="69"/>
    </row>
    <row r="67" spans="1:4" ht="42.75">
      <c r="A67" s="85" t="s">
        <v>716</v>
      </c>
      <c r="B67" s="79" t="s">
        <v>717</v>
      </c>
      <c r="C67" s="85" t="s">
        <v>674</v>
      </c>
      <c r="D67" s="69"/>
    </row>
    <row r="68" spans="1:4" ht="12.75" customHeight="1">
      <c r="A68" s="80" t="s">
        <v>718</v>
      </c>
      <c r="B68" s="155" t="s">
        <v>719</v>
      </c>
      <c r="C68" s="156"/>
      <c r="D68" s="69"/>
    </row>
    <row r="69" spans="1:4" ht="12.75" customHeight="1">
      <c r="A69" s="76" t="s">
        <v>720</v>
      </c>
      <c r="B69" s="87" t="s">
        <v>721</v>
      </c>
      <c r="C69" s="88"/>
      <c r="D69" s="69"/>
    </row>
    <row r="70" spans="1:4" ht="28.5">
      <c r="A70" s="85" t="s">
        <v>722</v>
      </c>
      <c r="B70" s="77" t="s">
        <v>723</v>
      </c>
      <c r="C70" s="85" t="s">
        <v>573</v>
      </c>
      <c r="D70" s="69"/>
    </row>
    <row r="71" spans="1:4" ht="14.25">
      <c r="A71" s="76" t="s">
        <v>724</v>
      </c>
      <c r="B71" s="77" t="s">
        <v>725</v>
      </c>
      <c r="C71" s="76" t="s">
        <v>573</v>
      </c>
      <c r="D71" s="69"/>
    </row>
    <row r="72" spans="1:4" ht="42.75">
      <c r="A72" s="85" t="s">
        <v>726</v>
      </c>
      <c r="B72" s="86" t="s">
        <v>727</v>
      </c>
      <c r="C72" s="85" t="s">
        <v>573</v>
      </c>
      <c r="D72" s="69"/>
    </row>
    <row r="73" spans="1:4" ht="28.5">
      <c r="A73" s="76" t="s">
        <v>728</v>
      </c>
      <c r="B73" s="79" t="s">
        <v>729</v>
      </c>
      <c r="C73" s="76" t="s">
        <v>573</v>
      </c>
      <c r="D73" s="69"/>
    </row>
    <row r="74" spans="1:4" ht="45.75" customHeight="1">
      <c r="A74" s="76" t="s">
        <v>730</v>
      </c>
      <c r="B74" s="77" t="s">
        <v>731</v>
      </c>
      <c r="C74" s="76" t="s">
        <v>573</v>
      </c>
      <c r="D74" s="69"/>
    </row>
    <row r="75" spans="1:4" ht="57">
      <c r="A75" s="76" t="s">
        <v>732</v>
      </c>
      <c r="B75" s="86" t="s">
        <v>733</v>
      </c>
      <c r="C75" s="76" t="s">
        <v>573</v>
      </c>
      <c r="D75" s="69"/>
    </row>
    <row r="76" spans="1:4" ht="14.25">
      <c r="A76" s="76" t="s">
        <v>734</v>
      </c>
      <c r="B76" s="77" t="s">
        <v>735</v>
      </c>
      <c r="C76" s="76" t="s">
        <v>599</v>
      </c>
      <c r="D76" s="69"/>
    </row>
    <row r="77" spans="1:4" ht="42.75">
      <c r="A77" s="85" t="s">
        <v>736</v>
      </c>
      <c r="B77" s="86" t="s">
        <v>737</v>
      </c>
      <c r="C77" s="85" t="s">
        <v>573</v>
      </c>
      <c r="D77" s="69"/>
    </row>
    <row r="78" spans="1:4" ht="14.25">
      <c r="A78" s="76" t="s">
        <v>738</v>
      </c>
      <c r="B78" s="77" t="s">
        <v>739</v>
      </c>
      <c r="C78" s="76" t="s">
        <v>599</v>
      </c>
      <c r="D78" s="69"/>
    </row>
    <row r="79" spans="1:4" ht="28.5">
      <c r="A79" s="76" t="s">
        <v>1120</v>
      </c>
      <c r="B79" s="86" t="s">
        <v>741</v>
      </c>
      <c r="C79" s="76" t="s">
        <v>573</v>
      </c>
      <c r="D79" s="69"/>
    </row>
    <row r="80" spans="1:4" ht="12.75" customHeight="1">
      <c r="A80" s="80" t="s">
        <v>742</v>
      </c>
      <c r="B80" s="87" t="s">
        <v>743</v>
      </c>
      <c r="C80" s="89"/>
      <c r="D80" s="69"/>
    </row>
    <row r="81" spans="1:4" ht="28.5">
      <c r="A81" s="76" t="s">
        <v>744</v>
      </c>
      <c r="B81" s="79" t="s">
        <v>745</v>
      </c>
      <c r="C81" s="76" t="s">
        <v>599</v>
      </c>
      <c r="D81" s="69"/>
    </row>
    <row r="82" spans="1:4" ht="28.5">
      <c r="A82" s="76" t="s">
        <v>746</v>
      </c>
      <c r="B82" s="79" t="s">
        <v>747</v>
      </c>
      <c r="C82" s="76" t="s">
        <v>573</v>
      </c>
      <c r="D82" s="69"/>
    </row>
    <row r="83" spans="1:4" ht="42.75">
      <c r="A83" s="85" t="s">
        <v>748</v>
      </c>
      <c r="B83" s="79" t="s">
        <v>749</v>
      </c>
      <c r="C83" s="85" t="s">
        <v>573</v>
      </c>
      <c r="D83" s="69"/>
    </row>
    <row r="84" spans="1:4" ht="42.75">
      <c r="A84" s="85" t="s">
        <v>750</v>
      </c>
      <c r="B84" s="77" t="s">
        <v>751</v>
      </c>
      <c r="C84" s="85" t="s">
        <v>573</v>
      </c>
      <c r="D84" s="69"/>
    </row>
    <row r="85" spans="1:4" ht="42.75">
      <c r="A85" s="76" t="s">
        <v>752</v>
      </c>
      <c r="B85" s="77" t="s">
        <v>753</v>
      </c>
      <c r="C85" s="76" t="s">
        <v>573</v>
      </c>
      <c r="D85" s="69"/>
    </row>
    <row r="86" spans="1:4" ht="28.5">
      <c r="A86" s="76" t="s">
        <v>754</v>
      </c>
      <c r="B86" s="79" t="s">
        <v>755</v>
      </c>
      <c r="C86" s="76" t="s">
        <v>674</v>
      </c>
      <c r="D86" s="69"/>
    </row>
    <row r="87" spans="1:4" ht="12" customHeight="1">
      <c r="A87" s="89"/>
      <c r="B87" s="89"/>
      <c r="C87" s="89"/>
      <c r="D87" s="69"/>
    </row>
    <row r="88" spans="1:4" ht="12.75" customHeight="1">
      <c r="A88" s="80" t="s">
        <v>756</v>
      </c>
      <c r="B88" s="155" t="s">
        <v>757</v>
      </c>
      <c r="C88" s="156"/>
      <c r="D88" s="69"/>
    </row>
    <row r="89" spans="1:4" ht="42.75">
      <c r="A89" s="85" t="s">
        <v>758</v>
      </c>
      <c r="B89" s="77" t="s">
        <v>759</v>
      </c>
      <c r="C89" s="85" t="s">
        <v>586</v>
      </c>
      <c r="D89" s="69"/>
    </row>
    <row r="90" spans="1:4" ht="28.5">
      <c r="A90" s="76" t="s">
        <v>760</v>
      </c>
      <c r="B90" s="86" t="s">
        <v>761</v>
      </c>
      <c r="C90" s="76" t="s">
        <v>586</v>
      </c>
      <c r="D90" s="69"/>
    </row>
    <row r="91" spans="1:4" ht="28.5">
      <c r="A91" s="85" t="s">
        <v>762</v>
      </c>
      <c r="B91" s="79" t="s">
        <v>763</v>
      </c>
      <c r="C91" s="85" t="s">
        <v>586</v>
      </c>
      <c r="D91" s="69"/>
    </row>
    <row r="92" spans="1:4" ht="42.75">
      <c r="A92" s="85" t="s">
        <v>764</v>
      </c>
      <c r="B92" s="79" t="s">
        <v>765</v>
      </c>
      <c r="C92" s="85" t="s">
        <v>586</v>
      </c>
      <c r="D92" s="69"/>
    </row>
    <row r="93" spans="1:4" ht="42.75">
      <c r="A93" s="85" t="s">
        <v>766</v>
      </c>
      <c r="B93" s="79" t="s">
        <v>767</v>
      </c>
      <c r="C93" s="85" t="s">
        <v>586</v>
      </c>
      <c r="D93" s="69"/>
    </row>
    <row r="94" spans="1:4" ht="42.75">
      <c r="A94" s="85" t="s">
        <v>768</v>
      </c>
      <c r="B94" s="79" t="s">
        <v>769</v>
      </c>
      <c r="C94" s="85" t="s">
        <v>586</v>
      </c>
      <c r="D94" s="69"/>
    </row>
    <row r="95" spans="1:4" ht="42.75">
      <c r="A95" s="85" t="s">
        <v>770</v>
      </c>
      <c r="B95" s="79" t="s">
        <v>771</v>
      </c>
      <c r="C95" s="85" t="s">
        <v>586</v>
      </c>
      <c r="D95" s="69"/>
    </row>
    <row r="96" spans="1:4" ht="42.75">
      <c r="A96" s="85" t="s">
        <v>772</v>
      </c>
      <c r="B96" s="79" t="s">
        <v>773</v>
      </c>
      <c r="C96" s="85" t="s">
        <v>586</v>
      </c>
      <c r="D96" s="69"/>
    </row>
    <row r="97" spans="1:4" ht="42.75">
      <c r="A97" s="85" t="s">
        <v>774</v>
      </c>
      <c r="B97" s="79" t="s">
        <v>775</v>
      </c>
      <c r="C97" s="85" t="s">
        <v>586</v>
      </c>
      <c r="D97" s="69"/>
    </row>
    <row r="98" spans="1:4" ht="42.75">
      <c r="A98" s="85" t="s">
        <v>776</v>
      </c>
      <c r="B98" s="79" t="s">
        <v>777</v>
      </c>
      <c r="C98" s="85" t="s">
        <v>586</v>
      </c>
      <c r="D98" s="69"/>
    </row>
    <row r="99" spans="1:4" ht="42.75">
      <c r="A99" s="90" t="s">
        <v>778</v>
      </c>
      <c r="B99" s="79" t="s">
        <v>779</v>
      </c>
      <c r="C99" s="85" t="s">
        <v>586</v>
      </c>
      <c r="D99" s="69"/>
    </row>
    <row r="100" spans="1:4" ht="42.75">
      <c r="A100" s="90" t="s">
        <v>780</v>
      </c>
      <c r="B100" s="79" t="s">
        <v>781</v>
      </c>
      <c r="C100" s="85" t="s">
        <v>586</v>
      </c>
      <c r="D100" s="69"/>
    </row>
    <row r="101" spans="1:4" ht="42.75">
      <c r="A101" s="90" t="s">
        <v>782</v>
      </c>
      <c r="B101" s="79" t="s">
        <v>783</v>
      </c>
      <c r="C101" s="85" t="s">
        <v>586</v>
      </c>
      <c r="D101" s="69"/>
    </row>
    <row r="102" spans="1:4" ht="45.75" customHeight="1">
      <c r="A102" s="91" t="s">
        <v>784</v>
      </c>
      <c r="B102" s="77" t="s">
        <v>785</v>
      </c>
      <c r="C102" s="76" t="s">
        <v>586</v>
      </c>
      <c r="D102" s="69"/>
    </row>
    <row r="103" spans="1:4" ht="14.25">
      <c r="A103" s="91" t="s">
        <v>786</v>
      </c>
      <c r="B103" s="79" t="s">
        <v>787</v>
      </c>
      <c r="C103" s="76" t="s">
        <v>586</v>
      </c>
      <c r="D103" s="69"/>
    </row>
    <row r="104" spans="1:4" ht="42.75">
      <c r="A104" s="91" t="s">
        <v>788</v>
      </c>
      <c r="B104" s="77" t="s">
        <v>789</v>
      </c>
      <c r="C104" s="76" t="s">
        <v>586</v>
      </c>
      <c r="D104" s="69"/>
    </row>
    <row r="105" spans="1:4" ht="28.5">
      <c r="A105" s="91" t="s">
        <v>790</v>
      </c>
      <c r="B105" s="79" t="s">
        <v>791</v>
      </c>
      <c r="C105" s="76" t="s">
        <v>586</v>
      </c>
      <c r="D105" s="69"/>
    </row>
    <row r="106" spans="1:4" ht="42.75">
      <c r="A106" s="91" t="s">
        <v>792</v>
      </c>
      <c r="B106" s="77" t="s">
        <v>793</v>
      </c>
      <c r="C106" s="76" t="s">
        <v>586</v>
      </c>
      <c r="D106" s="69"/>
    </row>
    <row r="107" spans="1:4" ht="42.75">
      <c r="A107" s="90" t="s">
        <v>794</v>
      </c>
      <c r="B107" s="79" t="s">
        <v>795</v>
      </c>
      <c r="C107" s="85" t="s">
        <v>586</v>
      </c>
      <c r="D107" s="69"/>
    </row>
    <row r="108" spans="1:4" ht="42.75">
      <c r="A108" s="90" t="s">
        <v>796</v>
      </c>
      <c r="B108" s="79" t="s">
        <v>797</v>
      </c>
      <c r="C108" s="85" t="s">
        <v>586</v>
      </c>
      <c r="D108" s="69"/>
    </row>
    <row r="109" spans="1:4" ht="42.75">
      <c r="A109" s="90" t="s">
        <v>798</v>
      </c>
      <c r="B109" s="79" t="s">
        <v>799</v>
      </c>
      <c r="C109" s="85" t="s">
        <v>586</v>
      </c>
      <c r="D109" s="69"/>
    </row>
    <row r="110" spans="1:4" ht="32.25" customHeight="1">
      <c r="A110" s="91" t="s">
        <v>800</v>
      </c>
      <c r="B110" s="79" t="s">
        <v>801</v>
      </c>
      <c r="C110" s="76" t="s">
        <v>586</v>
      </c>
      <c r="D110" s="69"/>
    </row>
    <row r="111" spans="1:4" ht="28.5">
      <c r="A111" s="91" t="s">
        <v>802</v>
      </c>
      <c r="B111" s="79" t="s">
        <v>803</v>
      </c>
      <c r="C111" s="76" t="s">
        <v>586</v>
      </c>
      <c r="D111" s="69"/>
    </row>
    <row r="112" spans="1:4" ht="28.5">
      <c r="A112" s="91" t="s">
        <v>804</v>
      </c>
      <c r="B112" s="79" t="s">
        <v>805</v>
      </c>
      <c r="C112" s="76" t="s">
        <v>586</v>
      </c>
      <c r="D112" s="69"/>
    </row>
    <row r="113" spans="1:4" ht="42.75">
      <c r="A113" s="90" t="s">
        <v>806</v>
      </c>
      <c r="B113" s="79" t="s">
        <v>807</v>
      </c>
      <c r="C113" s="85" t="s">
        <v>586</v>
      </c>
      <c r="D113" s="69"/>
    </row>
    <row r="114" spans="1:4" ht="28.5">
      <c r="A114" s="91" t="s">
        <v>808</v>
      </c>
      <c r="B114" s="79" t="s">
        <v>809</v>
      </c>
      <c r="C114" s="76" t="s">
        <v>586</v>
      </c>
      <c r="D114" s="69"/>
    </row>
    <row r="115" spans="1:4" ht="28.5">
      <c r="A115" s="91" t="s">
        <v>810</v>
      </c>
      <c r="B115" s="79" t="s">
        <v>811</v>
      </c>
      <c r="C115" s="76" t="s">
        <v>586</v>
      </c>
      <c r="D115" s="69"/>
    </row>
    <row r="116" spans="1:4" ht="42.75">
      <c r="A116" s="90" t="s">
        <v>812</v>
      </c>
      <c r="B116" s="79" t="s">
        <v>813</v>
      </c>
      <c r="C116" s="85" t="s">
        <v>586</v>
      </c>
      <c r="D116" s="69"/>
    </row>
    <row r="117" spans="1:4" ht="42.75">
      <c r="A117" s="90" t="s">
        <v>814</v>
      </c>
      <c r="B117" s="79" t="s">
        <v>815</v>
      </c>
      <c r="C117" s="85" t="s">
        <v>674</v>
      </c>
      <c r="D117" s="69"/>
    </row>
    <row r="118" spans="1:4" ht="45" customHeight="1">
      <c r="A118" s="90" t="s">
        <v>816</v>
      </c>
      <c r="B118" s="79" t="s">
        <v>817</v>
      </c>
      <c r="C118" s="85" t="s">
        <v>674</v>
      </c>
      <c r="D118" s="69"/>
    </row>
    <row r="119" spans="1:4" ht="44.25" customHeight="1">
      <c r="A119" s="90" t="s">
        <v>818</v>
      </c>
      <c r="B119" s="79" t="s">
        <v>819</v>
      </c>
      <c r="C119" s="85" t="s">
        <v>674</v>
      </c>
      <c r="D119" s="69"/>
    </row>
    <row r="120" spans="1:4" ht="42.75">
      <c r="A120" s="90" t="s">
        <v>820</v>
      </c>
      <c r="B120" s="79" t="s">
        <v>821</v>
      </c>
      <c r="C120" s="85" t="s">
        <v>674</v>
      </c>
      <c r="D120" s="69"/>
    </row>
    <row r="121" spans="1:4" ht="33" customHeight="1">
      <c r="A121" s="91" t="s">
        <v>822</v>
      </c>
      <c r="B121" s="79" t="s">
        <v>823</v>
      </c>
      <c r="C121" s="76" t="s">
        <v>674</v>
      </c>
      <c r="D121" s="69"/>
    </row>
    <row r="122" spans="1:4" ht="28.5">
      <c r="A122" s="91" t="s">
        <v>824</v>
      </c>
      <c r="B122" s="79" t="s">
        <v>825</v>
      </c>
      <c r="C122" s="76" t="s">
        <v>674</v>
      </c>
      <c r="D122" s="69"/>
    </row>
    <row r="123" spans="1:4" ht="56.25" customHeight="1">
      <c r="A123" s="91" t="s">
        <v>826</v>
      </c>
      <c r="B123" s="92" t="s">
        <v>827</v>
      </c>
      <c r="C123" s="76" t="s">
        <v>586</v>
      </c>
      <c r="D123" s="69"/>
    </row>
    <row r="124" spans="1:4" ht="28.5">
      <c r="A124" s="91" t="s">
        <v>828</v>
      </c>
      <c r="B124" s="79" t="s">
        <v>829</v>
      </c>
      <c r="C124" s="76" t="s">
        <v>586</v>
      </c>
      <c r="D124" s="69"/>
    </row>
    <row r="125" spans="1:4" ht="28.5">
      <c r="A125" s="91" t="s">
        <v>830</v>
      </c>
      <c r="B125" s="79" t="s">
        <v>831</v>
      </c>
      <c r="C125" s="76" t="s">
        <v>586</v>
      </c>
      <c r="D125" s="69"/>
    </row>
    <row r="126" spans="1:4" ht="28.5">
      <c r="A126" s="91" t="s">
        <v>832</v>
      </c>
      <c r="B126" s="79" t="s">
        <v>833</v>
      </c>
      <c r="C126" s="76" t="s">
        <v>586</v>
      </c>
      <c r="D126" s="69"/>
    </row>
    <row r="127" spans="1:4" ht="28.5">
      <c r="A127" s="91" t="s">
        <v>834</v>
      </c>
      <c r="B127" s="79" t="s">
        <v>835</v>
      </c>
      <c r="C127" s="76" t="s">
        <v>586</v>
      </c>
      <c r="D127" s="69"/>
    </row>
    <row r="128" spans="1:4" ht="28.5">
      <c r="A128" s="91" t="s">
        <v>836</v>
      </c>
      <c r="B128" s="79" t="s">
        <v>837</v>
      </c>
      <c r="C128" s="76" t="s">
        <v>586</v>
      </c>
      <c r="D128" s="69"/>
    </row>
    <row r="129" spans="1:4" ht="42.75">
      <c r="A129" s="90" t="s">
        <v>838</v>
      </c>
      <c r="B129" s="92" t="s">
        <v>839</v>
      </c>
      <c r="C129" s="85" t="s">
        <v>586</v>
      </c>
      <c r="D129" s="69"/>
    </row>
    <row r="130" spans="1:4" ht="28.5">
      <c r="A130" s="90" t="s">
        <v>840</v>
      </c>
      <c r="B130" s="79" t="s">
        <v>841</v>
      </c>
      <c r="C130" s="85" t="s">
        <v>586</v>
      </c>
      <c r="D130" s="69"/>
    </row>
    <row r="131" spans="1:4" ht="28.5">
      <c r="A131" s="91" t="s">
        <v>842</v>
      </c>
      <c r="B131" s="79" t="s">
        <v>843</v>
      </c>
      <c r="C131" s="76" t="s">
        <v>586</v>
      </c>
      <c r="D131" s="69"/>
    </row>
    <row r="132" spans="1:4" ht="28.5">
      <c r="A132" s="91" t="s">
        <v>844</v>
      </c>
      <c r="B132" s="79" t="s">
        <v>845</v>
      </c>
      <c r="C132" s="76" t="s">
        <v>586</v>
      </c>
      <c r="D132" s="69"/>
    </row>
    <row r="133" spans="1:4" ht="42.75">
      <c r="A133" s="90" t="s">
        <v>846</v>
      </c>
      <c r="B133" s="92" t="s">
        <v>847</v>
      </c>
      <c r="C133" s="85" t="s">
        <v>586</v>
      </c>
      <c r="D133" s="69"/>
    </row>
    <row r="134" spans="1:4" ht="42.75">
      <c r="A134" s="90" t="s">
        <v>848</v>
      </c>
      <c r="B134" s="79" t="s">
        <v>849</v>
      </c>
      <c r="C134" s="85" t="s">
        <v>586</v>
      </c>
      <c r="D134" s="69"/>
    </row>
    <row r="135" spans="1:4" ht="57">
      <c r="A135" s="91" t="s">
        <v>850</v>
      </c>
      <c r="B135" s="79" t="s">
        <v>851</v>
      </c>
      <c r="C135" s="76" t="s">
        <v>586</v>
      </c>
      <c r="D135" s="69"/>
    </row>
    <row r="136" spans="1:4" ht="14.25">
      <c r="A136" s="91" t="s">
        <v>852</v>
      </c>
      <c r="B136" s="79" t="s">
        <v>853</v>
      </c>
      <c r="C136" s="76" t="s">
        <v>586</v>
      </c>
      <c r="D136" s="69"/>
    </row>
    <row r="137" spans="1:4" ht="28.5">
      <c r="A137" s="91" t="s">
        <v>854</v>
      </c>
      <c r="B137" s="79" t="s">
        <v>855</v>
      </c>
      <c r="C137" s="76" t="s">
        <v>586</v>
      </c>
      <c r="D137" s="69"/>
    </row>
    <row r="138" spans="1:4" ht="28.5">
      <c r="A138" s="91" t="s">
        <v>856</v>
      </c>
      <c r="B138" s="92" t="s">
        <v>857</v>
      </c>
      <c r="C138" s="76" t="s">
        <v>586</v>
      </c>
      <c r="D138" s="69"/>
    </row>
    <row r="139" spans="1:4" ht="28.5">
      <c r="A139" s="91" t="s">
        <v>858</v>
      </c>
      <c r="B139" s="79" t="s">
        <v>859</v>
      </c>
      <c r="C139" s="76" t="s">
        <v>586</v>
      </c>
      <c r="D139" s="69"/>
    </row>
    <row r="140" spans="1:4" ht="14.25">
      <c r="A140" s="91" t="s">
        <v>860</v>
      </c>
      <c r="B140" s="79" t="s">
        <v>861</v>
      </c>
      <c r="C140" s="76" t="s">
        <v>586</v>
      </c>
      <c r="D140" s="69"/>
    </row>
    <row r="141" spans="1:4" ht="42.75">
      <c r="A141" s="90" t="s">
        <v>862</v>
      </c>
      <c r="B141" s="79" t="s">
        <v>863</v>
      </c>
      <c r="C141" s="85" t="s">
        <v>586</v>
      </c>
      <c r="D141" s="69"/>
    </row>
    <row r="142" spans="1:4" ht="14.25">
      <c r="A142" s="91" t="s">
        <v>864</v>
      </c>
      <c r="B142" s="79" t="s">
        <v>865</v>
      </c>
      <c r="C142" s="76" t="s">
        <v>573</v>
      </c>
      <c r="D142" s="69"/>
    </row>
    <row r="143" spans="1:4" ht="42.75">
      <c r="A143" s="90" t="s">
        <v>866</v>
      </c>
      <c r="B143" s="79" t="s">
        <v>867</v>
      </c>
      <c r="C143" s="85" t="s">
        <v>586</v>
      </c>
      <c r="D143" s="69"/>
    </row>
    <row r="144" spans="1:4" ht="28.5">
      <c r="A144" s="90" t="s">
        <v>868</v>
      </c>
      <c r="B144" s="79" t="s">
        <v>869</v>
      </c>
      <c r="C144" s="85" t="s">
        <v>586</v>
      </c>
      <c r="D144" s="69"/>
    </row>
    <row r="145" spans="1:4" ht="28.5">
      <c r="A145" s="76" t="s">
        <v>870</v>
      </c>
      <c r="B145" s="79" t="s">
        <v>871</v>
      </c>
      <c r="C145" s="76" t="s">
        <v>586</v>
      </c>
      <c r="D145" s="69"/>
    </row>
    <row r="146" spans="1:4" ht="28.5">
      <c r="A146" s="76" t="s">
        <v>872</v>
      </c>
      <c r="B146" s="79" t="s">
        <v>873</v>
      </c>
      <c r="C146" s="76" t="s">
        <v>586</v>
      </c>
      <c r="D146" s="69"/>
    </row>
    <row r="147" spans="1:4" ht="28.5">
      <c r="A147" s="85" t="s">
        <v>874</v>
      </c>
      <c r="B147" s="77" t="s">
        <v>875</v>
      </c>
      <c r="C147" s="85" t="s">
        <v>586</v>
      </c>
      <c r="D147" s="69"/>
    </row>
    <row r="148" spans="1:4" ht="14.25">
      <c r="A148" s="76" t="s">
        <v>876</v>
      </c>
      <c r="B148" s="79" t="s">
        <v>877</v>
      </c>
      <c r="C148" s="76" t="s">
        <v>586</v>
      </c>
      <c r="D148" s="69"/>
    </row>
    <row r="149" spans="1:4" ht="25.5" customHeight="1">
      <c r="A149" s="76" t="s">
        <v>878</v>
      </c>
      <c r="B149" s="79" t="s">
        <v>879</v>
      </c>
      <c r="C149" s="76" t="s">
        <v>586</v>
      </c>
      <c r="D149" s="69"/>
    </row>
    <row r="150" spans="1:4" ht="42.75">
      <c r="A150" s="85" t="s">
        <v>880</v>
      </c>
      <c r="B150" s="79" t="s">
        <v>881</v>
      </c>
      <c r="C150" s="85" t="s">
        <v>586</v>
      </c>
      <c r="D150" s="69"/>
    </row>
    <row r="151" spans="1:4" ht="42.75">
      <c r="A151" s="85" t="s">
        <v>882</v>
      </c>
      <c r="B151" s="79" t="s">
        <v>883</v>
      </c>
      <c r="C151" s="85" t="s">
        <v>586</v>
      </c>
      <c r="D151" s="69"/>
    </row>
    <row r="152" spans="1:4" ht="28.5">
      <c r="A152" s="85" t="s">
        <v>884</v>
      </c>
      <c r="B152" s="86" t="s">
        <v>885</v>
      </c>
      <c r="C152" s="85" t="s">
        <v>586</v>
      </c>
      <c r="D152" s="69"/>
    </row>
    <row r="153" spans="1:4" ht="28.5">
      <c r="A153" s="85" t="s">
        <v>886</v>
      </c>
      <c r="B153" s="92" t="s">
        <v>887</v>
      </c>
      <c r="C153" s="85" t="s">
        <v>586</v>
      </c>
      <c r="D153" s="69"/>
    </row>
    <row r="154" spans="1:4" ht="28.5">
      <c r="A154" s="76" t="s">
        <v>888</v>
      </c>
      <c r="B154" s="92" t="s">
        <v>889</v>
      </c>
      <c r="C154" s="76" t="s">
        <v>586</v>
      </c>
      <c r="D154" s="69"/>
    </row>
    <row r="155" spans="1:4" ht="14.25">
      <c r="A155" s="76" t="s">
        <v>890</v>
      </c>
      <c r="B155" s="77" t="s">
        <v>891</v>
      </c>
      <c r="C155" s="76" t="s">
        <v>586</v>
      </c>
      <c r="D155" s="69"/>
    </row>
    <row r="156" spans="1:4" ht="69" customHeight="1">
      <c r="A156" s="85" t="s">
        <v>892</v>
      </c>
      <c r="B156" s="79" t="s">
        <v>893</v>
      </c>
      <c r="C156" s="85" t="s">
        <v>586</v>
      </c>
      <c r="D156" s="69"/>
    </row>
    <row r="157" spans="1:4" ht="28.5">
      <c r="A157" s="85" t="s">
        <v>894</v>
      </c>
      <c r="B157" s="77" t="s">
        <v>895</v>
      </c>
      <c r="C157" s="85" t="s">
        <v>674</v>
      </c>
      <c r="D157" s="69"/>
    </row>
    <row r="158" spans="1:4" ht="12.75" customHeight="1">
      <c r="A158" s="80" t="s">
        <v>896</v>
      </c>
      <c r="B158" s="155" t="s">
        <v>897</v>
      </c>
      <c r="C158" s="156"/>
      <c r="D158" s="69"/>
    </row>
    <row r="159" spans="1:4" ht="14.25">
      <c r="A159" s="76" t="s">
        <v>898</v>
      </c>
      <c r="B159" s="77" t="s">
        <v>899</v>
      </c>
      <c r="C159" s="76" t="s">
        <v>586</v>
      </c>
      <c r="D159" s="69"/>
    </row>
    <row r="160" spans="1:4" ht="28.5">
      <c r="A160" s="76" t="s">
        <v>900</v>
      </c>
      <c r="B160" s="79" t="s">
        <v>901</v>
      </c>
      <c r="C160" s="76" t="s">
        <v>586</v>
      </c>
      <c r="D160" s="69"/>
    </row>
    <row r="161" spans="1:4" ht="42.75">
      <c r="A161" s="85" t="s">
        <v>902</v>
      </c>
      <c r="B161" s="79" t="s">
        <v>903</v>
      </c>
      <c r="C161" s="85" t="s">
        <v>586</v>
      </c>
      <c r="D161" s="69"/>
    </row>
    <row r="162" spans="1:4" ht="42.75">
      <c r="A162" s="85" t="s">
        <v>904</v>
      </c>
      <c r="B162" s="79" t="s">
        <v>905</v>
      </c>
      <c r="C162" s="85" t="s">
        <v>586</v>
      </c>
      <c r="D162" s="69"/>
    </row>
    <row r="163" spans="1:4" ht="42.75">
      <c r="A163" s="85" t="s">
        <v>906</v>
      </c>
      <c r="B163" s="79" t="s">
        <v>907</v>
      </c>
      <c r="C163" s="85" t="s">
        <v>674</v>
      </c>
      <c r="D163" s="69"/>
    </row>
    <row r="164" spans="1:4" ht="42.75">
      <c r="A164" s="85" t="s">
        <v>908</v>
      </c>
      <c r="B164" s="79" t="s">
        <v>909</v>
      </c>
      <c r="C164" s="85" t="s">
        <v>674</v>
      </c>
      <c r="D164" s="69"/>
    </row>
    <row r="165" spans="1:4" ht="28.5">
      <c r="A165" s="76" t="s">
        <v>910</v>
      </c>
      <c r="B165" s="79" t="s">
        <v>911</v>
      </c>
      <c r="C165" s="76" t="s">
        <v>674</v>
      </c>
      <c r="D165" s="69"/>
    </row>
    <row r="166" spans="1:4" ht="42.75">
      <c r="A166" s="85" t="s">
        <v>912</v>
      </c>
      <c r="B166" s="79" t="s">
        <v>913</v>
      </c>
      <c r="C166" s="85" t="s">
        <v>674</v>
      </c>
      <c r="D166" s="69"/>
    </row>
    <row r="167" spans="1:4" ht="42.75">
      <c r="A167" s="85" t="s">
        <v>914</v>
      </c>
      <c r="B167" s="79" t="s">
        <v>915</v>
      </c>
      <c r="C167" s="85" t="s">
        <v>674</v>
      </c>
      <c r="D167" s="69"/>
    </row>
    <row r="168" spans="1:4" ht="28.5">
      <c r="A168" s="76" t="s">
        <v>916</v>
      </c>
      <c r="B168" s="79" t="s">
        <v>917</v>
      </c>
      <c r="C168" s="76" t="s">
        <v>674</v>
      </c>
      <c r="D168" s="69"/>
    </row>
    <row r="169" spans="1:4" ht="28.5">
      <c r="A169" s="76" t="s">
        <v>918</v>
      </c>
      <c r="B169" s="79" t="s">
        <v>919</v>
      </c>
      <c r="C169" s="76" t="s">
        <v>586</v>
      </c>
      <c r="D169" s="69"/>
    </row>
    <row r="170" spans="1:4" ht="42.75">
      <c r="A170" s="85" t="s">
        <v>920</v>
      </c>
      <c r="B170" s="79" t="s">
        <v>921</v>
      </c>
      <c r="C170" s="85" t="s">
        <v>586</v>
      </c>
      <c r="D170" s="69"/>
    </row>
    <row r="171" spans="1:4" ht="42.75">
      <c r="A171" s="85" t="s">
        <v>922</v>
      </c>
      <c r="B171" s="79" t="s">
        <v>923</v>
      </c>
      <c r="C171" s="85" t="s">
        <v>586</v>
      </c>
      <c r="D171" s="69"/>
    </row>
    <row r="172" spans="1:4" ht="14.25">
      <c r="A172" s="76" t="s">
        <v>924</v>
      </c>
      <c r="B172" s="79" t="s">
        <v>925</v>
      </c>
      <c r="C172" s="76" t="s">
        <v>586</v>
      </c>
      <c r="D172" s="69"/>
    </row>
    <row r="173" spans="1:4" ht="28.5">
      <c r="A173" s="76" t="s">
        <v>926</v>
      </c>
      <c r="B173" s="79" t="s">
        <v>927</v>
      </c>
      <c r="C173" s="76" t="s">
        <v>586</v>
      </c>
      <c r="D173" s="69"/>
    </row>
    <row r="174" spans="1:4" ht="14.25">
      <c r="A174" s="76" t="s">
        <v>928</v>
      </c>
      <c r="B174" s="79" t="s">
        <v>929</v>
      </c>
      <c r="C174" s="76" t="s">
        <v>586</v>
      </c>
      <c r="D174" s="69"/>
    </row>
    <row r="175" spans="1:4" ht="28.5">
      <c r="A175" s="85" t="s">
        <v>930</v>
      </c>
      <c r="B175" s="77" t="s">
        <v>931</v>
      </c>
      <c r="C175" s="85" t="s">
        <v>586</v>
      </c>
      <c r="D175" s="69"/>
    </row>
    <row r="176" spans="1:4" ht="28.5">
      <c r="A176" s="85" t="s">
        <v>932</v>
      </c>
      <c r="B176" s="77" t="s">
        <v>933</v>
      </c>
      <c r="C176" s="85" t="s">
        <v>586</v>
      </c>
      <c r="D176" s="69"/>
    </row>
    <row r="177" spans="1:4" ht="28.5">
      <c r="A177" s="90" t="s">
        <v>934</v>
      </c>
      <c r="B177" s="77" t="s">
        <v>935</v>
      </c>
      <c r="C177" s="85" t="s">
        <v>586</v>
      </c>
      <c r="D177" s="69"/>
    </row>
    <row r="178" spans="1:4" ht="28.5">
      <c r="A178" s="91" t="s">
        <v>936</v>
      </c>
      <c r="B178" s="79" t="s">
        <v>937</v>
      </c>
      <c r="C178" s="76" t="s">
        <v>586</v>
      </c>
      <c r="D178" s="69"/>
    </row>
    <row r="179" spans="1:4" ht="14.25">
      <c r="A179" s="91" t="s">
        <v>938</v>
      </c>
      <c r="B179" s="77" t="s">
        <v>939</v>
      </c>
      <c r="C179" s="76" t="s">
        <v>586</v>
      </c>
      <c r="D179" s="69"/>
    </row>
    <row r="180" spans="1:4" ht="14.25">
      <c r="A180" s="91" t="s">
        <v>940</v>
      </c>
      <c r="B180" s="77" t="s">
        <v>941</v>
      </c>
      <c r="C180" s="76" t="s">
        <v>586</v>
      </c>
      <c r="D180" s="69"/>
    </row>
    <row r="181" spans="1:4" ht="28.5">
      <c r="A181" s="91" t="s">
        <v>942</v>
      </c>
      <c r="B181" s="79" t="s">
        <v>943</v>
      </c>
      <c r="C181" s="76" t="s">
        <v>586</v>
      </c>
      <c r="D181" s="69"/>
    </row>
    <row r="182" spans="1:4" ht="14.25">
      <c r="A182" s="91" t="s">
        <v>944</v>
      </c>
      <c r="B182" s="77" t="s">
        <v>945</v>
      </c>
      <c r="C182" s="76" t="s">
        <v>586</v>
      </c>
      <c r="D182" s="69"/>
    </row>
    <row r="183" spans="1:4" ht="28.5">
      <c r="A183" s="91" t="s">
        <v>946</v>
      </c>
      <c r="B183" s="79" t="s">
        <v>947</v>
      </c>
      <c r="C183" s="76" t="s">
        <v>586</v>
      </c>
      <c r="D183" s="69"/>
    </row>
    <row r="184" spans="1:4" ht="28.5">
      <c r="A184" s="91" t="s">
        <v>948</v>
      </c>
      <c r="B184" s="79" t="s">
        <v>949</v>
      </c>
      <c r="C184" s="76" t="s">
        <v>586</v>
      </c>
      <c r="D184" s="69"/>
    </row>
    <row r="185" spans="1:4" ht="28.5">
      <c r="A185" s="91" t="s">
        <v>950</v>
      </c>
      <c r="B185" s="79" t="s">
        <v>951</v>
      </c>
      <c r="C185" s="76" t="s">
        <v>586</v>
      </c>
      <c r="D185" s="69"/>
    </row>
    <row r="186" spans="1:4" ht="14.25">
      <c r="A186" s="91" t="s">
        <v>952</v>
      </c>
      <c r="B186" s="79" t="s">
        <v>953</v>
      </c>
      <c r="C186" s="76" t="s">
        <v>586</v>
      </c>
      <c r="D186" s="69"/>
    </row>
    <row r="187" spans="1:4" ht="28.5">
      <c r="A187" s="91" t="s">
        <v>954</v>
      </c>
      <c r="B187" s="79" t="s">
        <v>955</v>
      </c>
      <c r="C187" s="76" t="s">
        <v>674</v>
      </c>
      <c r="D187" s="69"/>
    </row>
    <row r="188" spans="1:4" ht="14.25">
      <c r="A188" s="91" t="s">
        <v>956</v>
      </c>
      <c r="B188" s="79" t="s">
        <v>957</v>
      </c>
      <c r="C188" s="76" t="s">
        <v>674</v>
      </c>
      <c r="D188" s="69"/>
    </row>
    <row r="189" spans="1:4" ht="28.5">
      <c r="A189" s="91" t="s">
        <v>958</v>
      </c>
      <c r="B189" s="79" t="s">
        <v>959</v>
      </c>
      <c r="C189" s="76" t="s">
        <v>674</v>
      </c>
      <c r="D189" s="69"/>
    </row>
    <row r="190" spans="1:4" ht="14.25">
      <c r="A190" s="91" t="s">
        <v>960</v>
      </c>
      <c r="B190" s="77" t="s">
        <v>961</v>
      </c>
      <c r="C190" s="76" t="s">
        <v>674</v>
      </c>
      <c r="D190" s="69"/>
    </row>
    <row r="191" spans="1:4" ht="42.75">
      <c r="A191" s="90" t="s">
        <v>962</v>
      </c>
      <c r="B191" s="79" t="s">
        <v>963</v>
      </c>
      <c r="C191" s="85" t="s">
        <v>674</v>
      </c>
      <c r="D191" s="69"/>
    </row>
    <row r="192" spans="1:4" ht="42.75">
      <c r="A192" s="90" t="s">
        <v>964</v>
      </c>
      <c r="B192" s="79" t="s">
        <v>965</v>
      </c>
      <c r="C192" s="85" t="s">
        <v>674</v>
      </c>
      <c r="D192" s="69"/>
    </row>
    <row r="193" spans="1:4" ht="12.75" customHeight="1">
      <c r="A193" s="89"/>
      <c r="B193" s="87" t="s">
        <v>966</v>
      </c>
      <c r="C193" s="89"/>
      <c r="D193" s="69"/>
    </row>
    <row r="194" spans="1:4" ht="14.25">
      <c r="A194" s="91" t="s">
        <v>967</v>
      </c>
      <c r="B194" s="77" t="s">
        <v>968</v>
      </c>
      <c r="C194" s="76" t="s">
        <v>586</v>
      </c>
      <c r="D194" s="69"/>
    </row>
    <row r="195" spans="1:4" ht="14.25">
      <c r="A195" s="91" t="s">
        <v>969</v>
      </c>
      <c r="B195" s="77" t="s">
        <v>970</v>
      </c>
      <c r="C195" s="76" t="s">
        <v>586</v>
      </c>
      <c r="D195" s="69"/>
    </row>
    <row r="196" spans="1:4" ht="14.25">
      <c r="A196" s="91" t="s">
        <v>971</v>
      </c>
      <c r="B196" s="77" t="s">
        <v>972</v>
      </c>
      <c r="C196" s="76" t="s">
        <v>586</v>
      </c>
      <c r="D196" s="69"/>
    </row>
    <row r="197" spans="1:4" ht="14.25">
      <c r="A197" s="91" t="s">
        <v>973</v>
      </c>
      <c r="B197" s="77" t="s">
        <v>974</v>
      </c>
      <c r="C197" s="76" t="s">
        <v>586</v>
      </c>
      <c r="D197" s="69"/>
    </row>
    <row r="198" spans="1:4" ht="14.25">
      <c r="A198" s="91" t="s">
        <v>975</v>
      </c>
      <c r="B198" s="77" t="s">
        <v>976</v>
      </c>
      <c r="C198" s="76" t="s">
        <v>586</v>
      </c>
      <c r="D198" s="69"/>
    </row>
    <row r="199" spans="1:4" ht="14.25">
      <c r="A199" s="91" t="s">
        <v>977</v>
      </c>
      <c r="B199" s="77" t="s">
        <v>978</v>
      </c>
      <c r="C199" s="76" t="s">
        <v>674</v>
      </c>
      <c r="D199" s="69"/>
    </row>
    <row r="200" spans="1:4" ht="28.5">
      <c r="A200" s="91" t="s">
        <v>979</v>
      </c>
      <c r="B200" s="79" t="s">
        <v>980</v>
      </c>
      <c r="C200" s="76" t="s">
        <v>674</v>
      </c>
      <c r="D200" s="69"/>
    </row>
    <row r="201" spans="1:4" ht="14.25">
      <c r="A201" s="91" t="s">
        <v>981</v>
      </c>
      <c r="B201" s="77" t="s">
        <v>982</v>
      </c>
      <c r="C201" s="76" t="s">
        <v>586</v>
      </c>
      <c r="D201" s="69"/>
    </row>
    <row r="202" spans="1:4" ht="14.25">
      <c r="A202" s="91" t="s">
        <v>983</v>
      </c>
      <c r="B202" s="77" t="s">
        <v>984</v>
      </c>
      <c r="C202" s="76" t="s">
        <v>674</v>
      </c>
      <c r="D202" s="69"/>
    </row>
    <row r="203" spans="1:4" ht="14.25">
      <c r="A203" s="91" t="s">
        <v>985</v>
      </c>
      <c r="B203" s="77" t="s">
        <v>986</v>
      </c>
      <c r="C203" s="76" t="s">
        <v>586</v>
      </c>
      <c r="D203" s="69"/>
    </row>
    <row r="204" spans="1:4" ht="14.25">
      <c r="A204" s="91" t="s">
        <v>987</v>
      </c>
      <c r="B204" s="77" t="s">
        <v>988</v>
      </c>
      <c r="C204" s="76" t="s">
        <v>586</v>
      </c>
      <c r="D204" s="69"/>
    </row>
    <row r="205" spans="1:4" ht="14.25">
      <c r="A205" s="91" t="s">
        <v>989</v>
      </c>
      <c r="B205" s="77" t="s">
        <v>990</v>
      </c>
      <c r="C205" s="76" t="s">
        <v>674</v>
      </c>
      <c r="D205" s="69"/>
    </row>
    <row r="206" spans="1:4" ht="14.25">
      <c r="A206" s="91" t="s">
        <v>991</v>
      </c>
      <c r="B206" s="77" t="s">
        <v>992</v>
      </c>
      <c r="C206" s="76" t="s">
        <v>674</v>
      </c>
      <c r="D206" s="69"/>
    </row>
    <row r="207" spans="1:4" ht="28.5">
      <c r="A207" s="91" t="s">
        <v>993</v>
      </c>
      <c r="B207" s="86" t="s">
        <v>994</v>
      </c>
      <c r="C207" s="76" t="s">
        <v>586</v>
      </c>
      <c r="D207" s="69"/>
    </row>
    <row r="208" spans="1:4" ht="14.25">
      <c r="A208" s="91" t="s">
        <v>995</v>
      </c>
      <c r="B208" s="77" t="s">
        <v>996</v>
      </c>
      <c r="C208" s="76" t="s">
        <v>586</v>
      </c>
      <c r="D208" s="69"/>
    </row>
    <row r="209" spans="1:4" ht="42.75">
      <c r="A209" s="90" t="s">
        <v>997</v>
      </c>
      <c r="B209" s="79" t="s">
        <v>998</v>
      </c>
      <c r="C209" s="85" t="s">
        <v>586</v>
      </c>
      <c r="D209" s="69"/>
    </row>
    <row r="210" spans="1:4" ht="14.25">
      <c r="A210" s="91" t="s">
        <v>999</v>
      </c>
      <c r="B210" s="77" t="s">
        <v>1000</v>
      </c>
      <c r="C210" s="76" t="s">
        <v>586</v>
      </c>
      <c r="D210" s="69"/>
    </row>
    <row r="211" spans="1:4" ht="12.75" customHeight="1">
      <c r="A211" s="93" t="s">
        <v>1001</v>
      </c>
      <c r="B211" s="155" t="s">
        <v>1002</v>
      </c>
      <c r="C211" s="156"/>
      <c r="D211" s="69"/>
    </row>
    <row r="212" spans="1:4" ht="28.5">
      <c r="A212" s="90" t="s">
        <v>1003</v>
      </c>
      <c r="B212" s="77" t="s">
        <v>1004</v>
      </c>
      <c r="C212" s="85" t="s">
        <v>573</v>
      </c>
      <c r="D212" s="69"/>
    </row>
    <row r="213" spans="1:4" ht="14.25">
      <c r="A213" s="91" t="s">
        <v>1005</v>
      </c>
      <c r="B213" s="79" t="s">
        <v>1006</v>
      </c>
      <c r="C213" s="76" t="s">
        <v>573</v>
      </c>
      <c r="D213" s="69"/>
    </row>
    <row r="214" spans="1:4" ht="28.5">
      <c r="A214" s="91" t="s">
        <v>1007</v>
      </c>
      <c r="B214" s="79" t="s">
        <v>1008</v>
      </c>
      <c r="C214" s="76" t="s">
        <v>586</v>
      </c>
      <c r="D214" s="69"/>
    </row>
    <row r="215" spans="1:4" ht="28.5">
      <c r="A215" s="90" t="s">
        <v>1009</v>
      </c>
      <c r="B215" s="79" t="s">
        <v>1010</v>
      </c>
      <c r="C215" s="85" t="s">
        <v>586</v>
      </c>
      <c r="D215" s="69"/>
    </row>
    <row r="216" spans="1:4" ht="14.25">
      <c r="A216" s="91" t="s">
        <v>1011</v>
      </c>
      <c r="B216" s="77" t="s">
        <v>1012</v>
      </c>
      <c r="C216" s="76" t="s">
        <v>586</v>
      </c>
      <c r="D216" s="69"/>
    </row>
    <row r="217" spans="1:4" ht="57">
      <c r="A217" s="85" t="s">
        <v>1013</v>
      </c>
      <c r="B217" s="79" t="s">
        <v>1014</v>
      </c>
      <c r="C217" s="85" t="s">
        <v>586</v>
      </c>
      <c r="D217" s="69"/>
    </row>
    <row r="218" spans="1:4" ht="57">
      <c r="A218" s="76" t="s">
        <v>1015</v>
      </c>
      <c r="B218" s="79" t="s">
        <v>1016</v>
      </c>
      <c r="C218" s="76" t="s">
        <v>586</v>
      </c>
      <c r="D218" s="69"/>
    </row>
    <row r="219" spans="1:4" ht="28.5">
      <c r="A219" s="76" t="s">
        <v>1017</v>
      </c>
      <c r="B219" s="79" t="s">
        <v>1018</v>
      </c>
      <c r="C219" s="76" t="s">
        <v>573</v>
      </c>
      <c r="D219" s="69"/>
    </row>
    <row r="220" spans="1:4" ht="14.25">
      <c r="A220" s="76" t="s">
        <v>1019</v>
      </c>
      <c r="B220" s="79" t="s">
        <v>1020</v>
      </c>
      <c r="C220" s="76" t="s">
        <v>674</v>
      </c>
      <c r="D220" s="69"/>
    </row>
    <row r="221" spans="1:4" ht="28.5">
      <c r="A221" s="76" t="s">
        <v>1021</v>
      </c>
      <c r="B221" s="79" t="s">
        <v>1022</v>
      </c>
      <c r="C221" s="76" t="s">
        <v>573</v>
      </c>
      <c r="D221" s="69"/>
    </row>
    <row r="222" spans="1:4" ht="28.5">
      <c r="A222" s="76" t="s">
        <v>1023</v>
      </c>
      <c r="B222" s="79" t="s">
        <v>1024</v>
      </c>
      <c r="C222" s="76" t="s">
        <v>586</v>
      </c>
      <c r="D222" s="69"/>
    </row>
    <row r="223" spans="1:4" ht="28.5">
      <c r="A223" s="76" t="s">
        <v>1025</v>
      </c>
      <c r="B223" s="79" t="s">
        <v>1026</v>
      </c>
      <c r="C223" s="76" t="s">
        <v>586</v>
      </c>
      <c r="D223" s="69"/>
    </row>
    <row r="224" spans="1:4" ht="14.25">
      <c r="A224" s="76" t="s">
        <v>1027</v>
      </c>
      <c r="B224" s="79" t="s">
        <v>1028</v>
      </c>
      <c r="C224" s="76" t="s">
        <v>674</v>
      </c>
      <c r="D224" s="69"/>
    </row>
    <row r="225" spans="1:4" ht="57">
      <c r="A225" s="76" t="s">
        <v>1029</v>
      </c>
      <c r="B225" s="79" t="s">
        <v>1030</v>
      </c>
      <c r="C225" s="76" t="s">
        <v>674</v>
      </c>
      <c r="D225" s="69"/>
    </row>
    <row r="226" spans="1:4" ht="28.5">
      <c r="A226" s="85" t="s">
        <v>1031</v>
      </c>
      <c r="B226" s="79" t="s">
        <v>1032</v>
      </c>
      <c r="C226" s="85" t="s">
        <v>586</v>
      </c>
      <c r="D226" s="69"/>
    </row>
    <row r="227" spans="1:4" ht="28.5">
      <c r="A227" s="85" t="s">
        <v>1033</v>
      </c>
      <c r="B227" s="79" t="s">
        <v>1034</v>
      </c>
      <c r="C227" s="85" t="s">
        <v>586</v>
      </c>
      <c r="D227" s="69"/>
    </row>
    <row r="228" spans="1:4" ht="28.5">
      <c r="A228" s="85" t="s">
        <v>1035</v>
      </c>
      <c r="B228" s="79" t="s">
        <v>1036</v>
      </c>
      <c r="C228" s="85" t="s">
        <v>586</v>
      </c>
      <c r="D228" s="69"/>
    </row>
    <row r="229" spans="1:4" ht="28.5">
      <c r="A229" s="76" t="s">
        <v>1037</v>
      </c>
      <c r="B229" s="79" t="s">
        <v>1038</v>
      </c>
      <c r="C229" s="76" t="s">
        <v>586</v>
      </c>
      <c r="D229" s="69"/>
    </row>
    <row r="230" spans="1:4" ht="14.25" customHeight="1">
      <c r="A230" s="80" t="s">
        <v>1039</v>
      </c>
      <c r="B230" s="155" t="s">
        <v>1040</v>
      </c>
      <c r="C230" s="156"/>
      <c r="D230" s="69"/>
    </row>
    <row r="231" spans="1:4" ht="14.25">
      <c r="A231" s="76" t="s">
        <v>1041</v>
      </c>
      <c r="B231" s="79" t="s">
        <v>1042</v>
      </c>
      <c r="C231" s="76" t="s">
        <v>573</v>
      </c>
      <c r="D231" s="69"/>
    </row>
    <row r="232" spans="1:4" ht="28.5">
      <c r="A232" s="85" t="s">
        <v>1043</v>
      </c>
      <c r="B232" s="79" t="s">
        <v>1044</v>
      </c>
      <c r="C232" s="85" t="s">
        <v>573</v>
      </c>
      <c r="D232" s="69"/>
    </row>
    <row r="233" spans="1:4" ht="28.5">
      <c r="A233" s="90" t="s">
        <v>1045</v>
      </c>
      <c r="B233" s="79" t="s">
        <v>1046</v>
      </c>
      <c r="C233" s="85" t="s">
        <v>599</v>
      </c>
      <c r="D233" s="69"/>
    </row>
    <row r="234" spans="1:4" ht="14.25">
      <c r="A234" s="91" t="s">
        <v>1047</v>
      </c>
      <c r="B234" s="79" t="s">
        <v>1048</v>
      </c>
      <c r="C234" s="76" t="s">
        <v>573</v>
      </c>
      <c r="D234" s="69"/>
    </row>
    <row r="235" spans="1:4" ht="45.75" customHeight="1">
      <c r="A235" s="91" t="s">
        <v>1049</v>
      </c>
      <c r="B235" s="79" t="s">
        <v>1050</v>
      </c>
      <c r="C235" s="76" t="s">
        <v>573</v>
      </c>
      <c r="D235" s="69"/>
    </row>
    <row r="236" spans="1:4" ht="99.75">
      <c r="A236" s="90" t="s">
        <v>1051</v>
      </c>
      <c r="B236" s="86" t="s">
        <v>1052</v>
      </c>
      <c r="C236" s="85" t="s">
        <v>573</v>
      </c>
      <c r="D236" s="69"/>
    </row>
    <row r="237" spans="1:4" ht="57.2" customHeight="1">
      <c r="A237" s="90" t="s">
        <v>1053</v>
      </c>
      <c r="B237" s="79" t="s">
        <v>1054</v>
      </c>
      <c r="C237" s="85" t="s">
        <v>573</v>
      </c>
      <c r="D237" s="69"/>
    </row>
    <row r="238" spans="1:4" ht="42.75">
      <c r="A238" s="90" t="s">
        <v>1055</v>
      </c>
      <c r="B238" s="79" t="s">
        <v>1056</v>
      </c>
      <c r="C238" s="85" t="s">
        <v>573</v>
      </c>
      <c r="D238" s="69"/>
    </row>
    <row r="239" spans="1:4" ht="12.75" customHeight="1">
      <c r="A239" s="93" t="s">
        <v>1057</v>
      </c>
      <c r="B239" s="155" t="s">
        <v>1058</v>
      </c>
      <c r="C239" s="156"/>
      <c r="D239" s="69"/>
    </row>
    <row r="240" spans="1:4" ht="71.25">
      <c r="A240" s="90" t="s">
        <v>1059</v>
      </c>
      <c r="B240" s="79" t="s">
        <v>1060</v>
      </c>
      <c r="C240" s="85" t="s">
        <v>586</v>
      </c>
      <c r="D240" s="69"/>
    </row>
    <row r="241" spans="1:4" ht="57">
      <c r="A241" s="90" t="s">
        <v>1061</v>
      </c>
      <c r="B241" s="79" t="s">
        <v>1062</v>
      </c>
      <c r="C241" s="85" t="s">
        <v>586</v>
      </c>
      <c r="D241" s="69"/>
    </row>
    <row r="242" spans="1:4" ht="57">
      <c r="A242" s="90" t="s">
        <v>1063</v>
      </c>
      <c r="B242" s="79" t="s">
        <v>1064</v>
      </c>
      <c r="C242" s="85" t="s">
        <v>586</v>
      </c>
      <c r="D242" s="69"/>
    </row>
    <row r="243" spans="1:4" ht="28.5">
      <c r="A243" s="85" t="s">
        <v>1065</v>
      </c>
      <c r="B243" s="79" t="s">
        <v>1066</v>
      </c>
      <c r="C243" s="85" t="s">
        <v>573</v>
      </c>
      <c r="D243" s="69"/>
    </row>
    <row r="244" spans="1:4" ht="25.5" customHeight="1">
      <c r="A244" s="76" t="s">
        <v>1067</v>
      </c>
      <c r="B244" s="79" t="s">
        <v>1068</v>
      </c>
      <c r="C244" s="76" t="s">
        <v>573</v>
      </c>
      <c r="D244" s="69"/>
    </row>
    <row r="245" spans="1:4" ht="28.5">
      <c r="A245" s="85" t="s">
        <v>1069</v>
      </c>
      <c r="B245" s="77" t="s">
        <v>1070</v>
      </c>
      <c r="C245" s="85" t="s">
        <v>573</v>
      </c>
      <c r="D245" s="69"/>
    </row>
    <row r="246" spans="1:4" ht="34.35" customHeight="1">
      <c r="A246" s="85" t="s">
        <v>1071</v>
      </c>
      <c r="B246" s="86" t="s">
        <v>1072</v>
      </c>
      <c r="C246" s="85" t="s">
        <v>573</v>
      </c>
      <c r="D246" s="69"/>
    </row>
    <row r="247" spans="1:4" ht="45.75" customHeight="1">
      <c r="A247" s="76" t="s">
        <v>1073</v>
      </c>
      <c r="B247" s="79" t="s">
        <v>1074</v>
      </c>
      <c r="C247" s="76" t="s">
        <v>573</v>
      </c>
      <c r="D247" s="69"/>
    </row>
    <row r="248" spans="1:4" ht="33.75" customHeight="1">
      <c r="A248" s="85" t="s">
        <v>1075</v>
      </c>
      <c r="B248" s="79" t="s">
        <v>1076</v>
      </c>
      <c r="C248" s="85" t="s">
        <v>573</v>
      </c>
      <c r="D248" s="69"/>
    </row>
    <row r="249" spans="1:4" ht="34.35" customHeight="1">
      <c r="A249" s="85" t="s">
        <v>1077</v>
      </c>
      <c r="B249" s="79" t="s">
        <v>1078</v>
      </c>
      <c r="C249" s="85" t="s">
        <v>573</v>
      </c>
      <c r="D249" s="69"/>
    </row>
    <row r="250" spans="1:4" ht="42.75">
      <c r="A250" s="85" t="s">
        <v>1079</v>
      </c>
      <c r="B250" s="86" t="s">
        <v>1080</v>
      </c>
      <c r="C250" s="85" t="s">
        <v>586</v>
      </c>
      <c r="D250" s="69"/>
    </row>
    <row r="251" spans="1:4" ht="14.25">
      <c r="A251" s="76" t="s">
        <v>1081</v>
      </c>
      <c r="B251" s="77" t="s">
        <v>1082</v>
      </c>
      <c r="C251" s="76" t="s">
        <v>586</v>
      </c>
      <c r="D251" s="69"/>
    </row>
    <row r="252" spans="1:4" ht="12.75" customHeight="1">
      <c r="A252" s="80" t="s">
        <v>1083</v>
      </c>
      <c r="B252" s="155" t="s">
        <v>1084</v>
      </c>
      <c r="C252" s="156"/>
      <c r="D252" s="69"/>
    </row>
    <row r="253" spans="1:4" ht="42.75">
      <c r="A253" s="85" t="s">
        <v>1085</v>
      </c>
      <c r="B253" s="79" t="s">
        <v>1086</v>
      </c>
      <c r="C253" s="85" t="s">
        <v>573</v>
      </c>
      <c r="D253" s="69"/>
    </row>
    <row r="254" spans="1:4" ht="71.25">
      <c r="A254" s="85" t="s">
        <v>1087</v>
      </c>
      <c r="B254" s="77" t="s">
        <v>1088</v>
      </c>
      <c r="C254" s="85" t="s">
        <v>586</v>
      </c>
      <c r="D254" s="69"/>
    </row>
    <row r="255" spans="1:4" ht="28.5">
      <c r="A255" s="76" t="s">
        <v>1089</v>
      </c>
      <c r="B255" s="79" t="s">
        <v>1090</v>
      </c>
      <c r="C255" s="76" t="s">
        <v>573</v>
      </c>
      <c r="D255" s="69"/>
    </row>
    <row r="256" spans="1:4" ht="14.25" customHeight="1">
      <c r="A256" s="80" t="s">
        <v>1091</v>
      </c>
      <c r="B256" s="155" t="s">
        <v>1092</v>
      </c>
      <c r="C256" s="156"/>
      <c r="D256" s="69"/>
    </row>
    <row r="257" spans="1:4" ht="25.5" customHeight="1">
      <c r="A257" s="76" t="s">
        <v>1093</v>
      </c>
      <c r="B257" s="86" t="s">
        <v>1094</v>
      </c>
      <c r="C257" s="76" t="s">
        <v>586</v>
      </c>
      <c r="D257" s="69"/>
    </row>
    <row r="258" spans="1:4" ht="14.25">
      <c r="A258" s="91" t="s">
        <v>1095</v>
      </c>
      <c r="B258" s="77" t="s">
        <v>1096</v>
      </c>
      <c r="C258" s="76" t="s">
        <v>586</v>
      </c>
      <c r="D258" s="69"/>
    </row>
    <row r="259" spans="1:4" ht="14.25">
      <c r="A259" s="91" t="s">
        <v>1097</v>
      </c>
      <c r="B259" s="77" t="s">
        <v>1098</v>
      </c>
      <c r="C259" s="76" t="s">
        <v>573</v>
      </c>
      <c r="D259" s="69"/>
    </row>
  </sheetData>
  <mergeCells count="14">
    <mergeCell ref="B63:C63"/>
    <mergeCell ref="A1:D2"/>
    <mergeCell ref="B13:C13"/>
    <mergeCell ref="B30:C30"/>
    <mergeCell ref="B43:C43"/>
    <mergeCell ref="B51:C51"/>
    <mergeCell ref="B252:C252"/>
    <mergeCell ref="B256:C256"/>
    <mergeCell ref="B68:C68"/>
    <mergeCell ref="B88:C88"/>
    <mergeCell ref="B158:C158"/>
    <mergeCell ref="B211:C211"/>
    <mergeCell ref="B230:C230"/>
    <mergeCell ref="B239:C239"/>
  </mergeCells>
  <pageMargins left="0.7" right="0.7" top="0.75" bottom="0.75" header="0.3" footer="0.3"/>
  <pageSetup paperSize="9" scale="51" orientation="portrait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7225C-C4FB-4450-8AC9-5BE0BB1D7319}">
  <dimension ref="A1:Q268"/>
  <sheetViews>
    <sheetView view="pageBreakPreview" topLeftCell="D1" zoomScale="80" zoomScaleNormal="80" zoomScaleSheetLayoutView="80" workbookViewId="0">
      <selection activeCell="F6" sqref="F6:I6"/>
    </sheetView>
  </sheetViews>
  <sheetFormatPr defaultRowHeight="12.75"/>
  <cols>
    <col min="1" max="1" width="14.42578125" style="66" customWidth="1"/>
    <col min="2" max="2" width="46.85546875" style="66" customWidth="1"/>
    <col min="3" max="3" width="5.7109375" style="66" customWidth="1"/>
    <col min="4" max="4" width="13.85546875" style="66" customWidth="1"/>
    <col min="5" max="6" width="10.7109375" style="66" customWidth="1"/>
    <col min="7" max="7" width="13.7109375" style="66" customWidth="1"/>
    <col min="8" max="8" width="9.5703125" style="66" customWidth="1"/>
    <col min="9" max="9" width="17" style="66" customWidth="1"/>
    <col min="10" max="10" width="16.42578125" style="66" customWidth="1"/>
    <col min="11" max="11" width="16" style="67" customWidth="1"/>
    <col min="12" max="12" width="11" style="67" customWidth="1"/>
    <col min="13" max="13" width="14.42578125" style="67" customWidth="1"/>
    <col min="14" max="14" width="16.7109375" style="67" customWidth="1"/>
    <col min="15" max="15" width="14.140625" style="67" customWidth="1"/>
    <col min="16" max="17" width="14" style="67" customWidth="1"/>
    <col min="18" max="16384" width="9.140625" style="1"/>
  </cols>
  <sheetData>
    <row r="1" spans="1:17" ht="15" customHeight="1">
      <c r="A1" s="100" t="s">
        <v>1121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</row>
    <row r="2" spans="1:17" ht="15" customHeight="1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</row>
    <row r="3" spans="1:17" ht="15" customHeight="1">
      <c r="A3" s="100"/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</row>
    <row r="4" spans="1:17" ht="15" customHeight="1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</row>
    <row r="5" spans="1:17" ht="14.25">
      <c r="A5" s="101" t="s">
        <v>1</v>
      </c>
      <c r="B5" s="102"/>
      <c r="C5" s="102"/>
      <c r="D5" s="102"/>
      <c r="E5" s="103"/>
      <c r="F5" s="104" t="s">
        <v>2</v>
      </c>
      <c r="G5" s="105"/>
      <c r="H5" s="105"/>
      <c r="I5" s="106"/>
      <c r="J5" s="107"/>
      <c r="K5" s="110" t="s">
        <v>3</v>
      </c>
      <c r="L5" s="111"/>
      <c r="M5" s="114" t="s">
        <v>4</v>
      </c>
      <c r="N5" s="115"/>
      <c r="O5" s="116" t="s">
        <v>5</v>
      </c>
      <c r="P5" s="117"/>
      <c r="Q5" s="118"/>
    </row>
    <row r="6" spans="1:17" ht="23.25" customHeight="1">
      <c r="A6" s="119" t="s">
        <v>6</v>
      </c>
      <c r="B6" s="120"/>
      <c r="C6" s="120"/>
      <c r="D6" s="120"/>
      <c r="E6" s="121"/>
      <c r="F6" s="122" t="s">
        <v>1122</v>
      </c>
      <c r="G6" s="123"/>
      <c r="H6" s="123"/>
      <c r="I6" s="124"/>
      <c r="J6" s="108"/>
      <c r="K6" s="112"/>
      <c r="L6" s="113"/>
      <c r="M6" s="125">
        <f>J268</f>
        <v>743201.31116014998</v>
      </c>
      <c r="N6" s="126"/>
      <c r="O6" s="127">
        <f>O268</f>
        <v>89775.569999999992</v>
      </c>
      <c r="P6" s="128"/>
      <c r="Q6" s="129"/>
    </row>
    <row r="7" spans="1:17">
      <c r="A7" s="130" t="s">
        <v>8</v>
      </c>
      <c r="B7" s="131"/>
      <c r="C7" s="131"/>
      <c r="D7" s="131"/>
      <c r="E7" s="132"/>
      <c r="F7" s="2"/>
      <c r="G7" s="2"/>
      <c r="H7" s="2"/>
      <c r="I7" s="2"/>
      <c r="J7" s="109"/>
      <c r="K7" s="133" t="s">
        <v>9</v>
      </c>
      <c r="L7" s="134"/>
      <c r="M7" s="135" t="s">
        <v>10</v>
      </c>
      <c r="N7" s="136"/>
      <c r="O7" s="3"/>
      <c r="P7" s="4"/>
      <c r="Q7" s="5"/>
    </row>
    <row r="8" spans="1:17" ht="12" customHeight="1">
      <c r="A8" s="137"/>
      <c r="B8" s="138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</row>
    <row r="9" spans="1:17" ht="25.5" customHeight="1">
      <c r="A9" s="98" t="s">
        <v>11</v>
      </c>
      <c r="B9" s="98" t="s">
        <v>12</v>
      </c>
      <c r="C9" s="98" t="s">
        <v>13</v>
      </c>
      <c r="D9" s="98" t="s">
        <v>14</v>
      </c>
      <c r="E9" s="98" t="s">
        <v>15</v>
      </c>
      <c r="F9" s="98" t="s">
        <v>16</v>
      </c>
      <c r="G9" s="142" t="s">
        <v>17</v>
      </c>
      <c r="H9" s="142" t="s">
        <v>18</v>
      </c>
      <c r="I9" s="144" t="s">
        <v>19</v>
      </c>
      <c r="J9" s="149" t="s">
        <v>20</v>
      </c>
      <c r="K9" s="146" t="s">
        <v>21</v>
      </c>
      <c r="L9" s="147"/>
      <c r="M9" s="151"/>
      <c r="N9" s="146" t="s">
        <v>22</v>
      </c>
      <c r="O9" s="147"/>
      <c r="P9" s="147"/>
      <c r="Q9" s="148" t="s">
        <v>23</v>
      </c>
    </row>
    <row r="10" spans="1:17" ht="25.5" customHeight="1">
      <c r="A10" s="98"/>
      <c r="B10" s="98"/>
      <c r="C10" s="98"/>
      <c r="D10" s="98"/>
      <c r="E10" s="99"/>
      <c r="F10" s="99"/>
      <c r="G10" s="143"/>
      <c r="H10" s="143"/>
      <c r="I10" s="145"/>
      <c r="J10" s="150"/>
      <c r="K10" s="6" t="s">
        <v>24</v>
      </c>
      <c r="L10" s="6" t="s">
        <v>25</v>
      </c>
      <c r="M10" s="6" t="s">
        <v>26</v>
      </c>
      <c r="N10" s="6" t="s">
        <v>24</v>
      </c>
      <c r="O10" s="6" t="s">
        <v>25</v>
      </c>
      <c r="P10" s="7" t="s">
        <v>26</v>
      </c>
      <c r="Q10" s="148"/>
    </row>
    <row r="11" spans="1:17">
      <c r="A11" s="8" t="s">
        <v>27</v>
      </c>
      <c r="B11" s="9" t="s">
        <v>28</v>
      </c>
      <c r="C11" s="10"/>
      <c r="D11" s="10"/>
      <c r="E11" s="10"/>
      <c r="F11" s="10"/>
      <c r="G11" s="10"/>
      <c r="H11" s="11"/>
      <c r="I11" s="12">
        <f>SUM(I12:I19)</f>
        <v>30703.776399999995</v>
      </c>
      <c r="J11" s="13">
        <f>SUM(J12:J19)</f>
        <v>39101.259245399997</v>
      </c>
      <c r="K11" s="14"/>
      <c r="L11" s="14"/>
      <c r="M11" s="14"/>
      <c r="N11" s="15">
        <f>SUM(N12:N19)</f>
        <v>30183.160000000003</v>
      </c>
      <c r="O11" s="15">
        <f>SUM(O12:O19)</f>
        <v>0</v>
      </c>
      <c r="P11" s="16">
        <f>SUM(P12:P19)</f>
        <v>30183.160000000003</v>
      </c>
      <c r="Q11" s="15">
        <f>SUM(Q12:Q19)</f>
        <v>8918.0992453999952</v>
      </c>
    </row>
    <row r="12" spans="1:17" ht="25.5" customHeight="1">
      <c r="A12" s="17" t="s">
        <v>29</v>
      </c>
      <c r="B12" s="18" t="s">
        <v>30</v>
      </c>
      <c r="C12" s="17" t="s">
        <v>31</v>
      </c>
      <c r="D12" s="19">
        <v>544.94000000000005</v>
      </c>
      <c r="E12" s="19">
        <v>4.62</v>
      </c>
      <c r="F12" s="19">
        <f>E12+E12*27.35/100</f>
        <v>5.8835700000000006</v>
      </c>
      <c r="G12" s="17" t="s">
        <v>32</v>
      </c>
      <c r="H12" s="20" t="s">
        <v>33</v>
      </c>
      <c r="I12" s="21">
        <f t="shared" ref="I12:I19" si="0">E12*D12</f>
        <v>2517.6228000000001</v>
      </c>
      <c r="J12" s="22">
        <f t="shared" ref="J12:J19" si="1">F12*D12</f>
        <v>3206.1926358000005</v>
      </c>
      <c r="K12" s="14">
        <f>'[1]BM 02'!M12</f>
        <v>544.94000000000005</v>
      </c>
      <c r="L12" s="14">
        <f>'[1]Memória 03'!E5</f>
        <v>0</v>
      </c>
      <c r="M12" s="14">
        <f t="shared" ref="M12:M74" si="2">K12+L12</f>
        <v>544.94000000000005</v>
      </c>
      <c r="N12" s="14">
        <f>ROUND(K12*F12,2)</f>
        <v>3206.19</v>
      </c>
      <c r="O12" s="14">
        <f>ROUND(L12*F12,2)</f>
        <v>0</v>
      </c>
      <c r="P12" s="23">
        <f>ROUND(M12*F12,2)</f>
        <v>3206.19</v>
      </c>
      <c r="Q12" s="14">
        <f>J12-P12</f>
        <v>2.6358000004620408E-3</v>
      </c>
    </row>
    <row r="13" spans="1:17" ht="25.5" customHeight="1">
      <c r="A13" s="17" t="s">
        <v>34</v>
      </c>
      <c r="B13" s="18" t="s">
        <v>35</v>
      </c>
      <c r="C13" s="17" t="s">
        <v>31</v>
      </c>
      <c r="D13" s="19">
        <v>6</v>
      </c>
      <c r="E13" s="19">
        <v>266.39</v>
      </c>
      <c r="F13" s="19">
        <f t="shared" ref="F13:F74" si="3">E13+E13*27.35/100</f>
        <v>339.24766499999998</v>
      </c>
      <c r="G13" s="24">
        <v>51</v>
      </c>
      <c r="H13" s="20" t="s">
        <v>36</v>
      </c>
      <c r="I13" s="21">
        <f t="shared" si="0"/>
        <v>1598.34</v>
      </c>
      <c r="J13" s="22">
        <f t="shared" si="1"/>
        <v>2035.4859899999999</v>
      </c>
      <c r="K13" s="14">
        <f>'[1]BM 02'!M13</f>
        <v>6</v>
      </c>
      <c r="L13" s="14">
        <f>'[1]Memória 03'!E6</f>
        <v>0</v>
      </c>
      <c r="M13" s="14">
        <f t="shared" si="2"/>
        <v>6</v>
      </c>
      <c r="N13" s="14">
        <f t="shared" ref="N13:N76" si="4">ROUND(K13*F13,2)</f>
        <v>2035.49</v>
      </c>
      <c r="O13" s="14">
        <f t="shared" ref="O13:O76" si="5">ROUND(L13*F13,2)</f>
        <v>0</v>
      </c>
      <c r="P13" s="23">
        <f t="shared" ref="P13:P76" si="6">ROUND(M13*F13,2)</f>
        <v>2035.49</v>
      </c>
      <c r="Q13" s="14">
        <f t="shared" ref="Q13:Q76" si="7">J13-P13</f>
        <v>-4.0100000001075387E-3</v>
      </c>
    </row>
    <row r="14" spans="1:17" ht="25.5" customHeight="1">
      <c r="A14" s="17" t="s">
        <v>37</v>
      </c>
      <c r="B14" s="25" t="s">
        <v>38</v>
      </c>
      <c r="C14" s="17" t="s">
        <v>31</v>
      </c>
      <c r="D14" s="19">
        <v>193.2</v>
      </c>
      <c r="E14" s="19">
        <v>74.709999999999994</v>
      </c>
      <c r="F14" s="19">
        <f t="shared" si="3"/>
        <v>95.143184999999988</v>
      </c>
      <c r="G14" s="17" t="s">
        <v>39</v>
      </c>
      <c r="H14" s="20" t="s">
        <v>33</v>
      </c>
      <c r="I14" s="21">
        <f t="shared" si="0"/>
        <v>14433.971999999998</v>
      </c>
      <c r="J14" s="22">
        <f t="shared" si="1"/>
        <v>18381.663341999996</v>
      </c>
      <c r="K14" s="14">
        <f>'[1]BM 02'!M14</f>
        <v>111.30000000000001</v>
      </c>
      <c r="L14" s="14">
        <f>'[1]Memória 03'!E7</f>
        <v>0</v>
      </c>
      <c r="M14" s="14">
        <f t="shared" si="2"/>
        <v>111.30000000000001</v>
      </c>
      <c r="N14" s="14">
        <f t="shared" si="4"/>
        <v>10589.44</v>
      </c>
      <c r="O14" s="14">
        <f t="shared" si="5"/>
        <v>0</v>
      </c>
      <c r="P14" s="23">
        <f t="shared" si="6"/>
        <v>10589.44</v>
      </c>
      <c r="Q14" s="14">
        <f t="shared" si="7"/>
        <v>7792.2233419999957</v>
      </c>
    </row>
    <row r="15" spans="1:17" ht="25.5" customHeight="1">
      <c r="A15" s="17" t="s">
        <v>40</v>
      </c>
      <c r="B15" s="25" t="s">
        <v>41</v>
      </c>
      <c r="C15" s="17" t="s">
        <v>31</v>
      </c>
      <c r="D15" s="19">
        <v>544.94000000000005</v>
      </c>
      <c r="E15" s="19">
        <v>0.14000000000000001</v>
      </c>
      <c r="F15" s="19">
        <f t="shared" si="3"/>
        <v>0.17829</v>
      </c>
      <c r="G15" s="17" t="s">
        <v>42</v>
      </c>
      <c r="H15" s="20" t="s">
        <v>33</v>
      </c>
      <c r="I15" s="21">
        <f t="shared" si="0"/>
        <v>76.291600000000017</v>
      </c>
      <c r="J15" s="22">
        <f t="shared" si="1"/>
        <v>97.15735260000001</v>
      </c>
      <c r="K15" s="14">
        <f>'[1]BM 02'!M15</f>
        <v>544.94000000000005</v>
      </c>
      <c r="L15" s="14">
        <f>'[1]Memória 03'!E8</f>
        <v>0</v>
      </c>
      <c r="M15" s="14">
        <f t="shared" si="2"/>
        <v>544.94000000000005</v>
      </c>
      <c r="N15" s="14">
        <f t="shared" si="4"/>
        <v>97.16</v>
      </c>
      <c r="O15" s="14">
        <f t="shared" si="5"/>
        <v>0</v>
      </c>
      <c r="P15" s="23">
        <f t="shared" si="6"/>
        <v>97.16</v>
      </c>
      <c r="Q15" s="14">
        <f t="shared" si="7"/>
        <v>-2.6473999999865327E-3</v>
      </c>
    </row>
    <row r="16" spans="1:17" ht="25.5" customHeight="1">
      <c r="A16" s="17" t="s">
        <v>43</v>
      </c>
      <c r="B16" s="26" t="s">
        <v>44</v>
      </c>
      <c r="C16" s="17" t="s">
        <v>45</v>
      </c>
      <c r="D16" s="19">
        <v>1</v>
      </c>
      <c r="E16" s="27">
        <v>9925.42</v>
      </c>
      <c r="F16" s="19">
        <f t="shared" si="3"/>
        <v>12640.022370000001</v>
      </c>
      <c r="G16" s="24">
        <v>56</v>
      </c>
      <c r="H16" s="20" t="s">
        <v>36</v>
      </c>
      <c r="I16" s="21">
        <f t="shared" si="0"/>
        <v>9925.42</v>
      </c>
      <c r="J16" s="22">
        <f t="shared" si="1"/>
        <v>12640.022370000001</v>
      </c>
      <c r="K16" s="14">
        <f>'[1]BM 02'!M16</f>
        <v>1</v>
      </c>
      <c r="L16" s="14">
        <f>'[1]Memória 03'!E9</f>
        <v>0</v>
      </c>
      <c r="M16" s="14">
        <f t="shared" si="2"/>
        <v>1</v>
      </c>
      <c r="N16" s="14">
        <f t="shared" si="4"/>
        <v>12640.02</v>
      </c>
      <c r="O16" s="14">
        <f t="shared" si="5"/>
        <v>0</v>
      </c>
      <c r="P16" s="23">
        <f t="shared" si="6"/>
        <v>12640.02</v>
      </c>
      <c r="Q16" s="14">
        <f t="shared" si="7"/>
        <v>2.3700000001554145E-3</v>
      </c>
    </row>
    <row r="17" spans="1:17" ht="25.5" customHeight="1">
      <c r="A17" s="17" t="s">
        <v>46</v>
      </c>
      <c r="B17" s="18" t="s">
        <v>47</v>
      </c>
      <c r="C17" s="17" t="s">
        <v>45</v>
      </c>
      <c r="D17" s="19">
        <v>1</v>
      </c>
      <c r="E17" s="19">
        <v>719.28</v>
      </c>
      <c r="F17" s="19">
        <f t="shared" si="3"/>
        <v>916.00307999999995</v>
      </c>
      <c r="G17" s="17" t="s">
        <v>48</v>
      </c>
      <c r="H17" s="20" t="s">
        <v>33</v>
      </c>
      <c r="I17" s="21">
        <f t="shared" si="0"/>
        <v>719.28</v>
      </c>
      <c r="J17" s="22">
        <f t="shared" si="1"/>
        <v>916.00307999999995</v>
      </c>
      <c r="K17" s="14">
        <f>'[1]BM 02'!M17</f>
        <v>0</v>
      </c>
      <c r="L17" s="14">
        <f>'[1]Memória 03'!E10</f>
        <v>0</v>
      </c>
      <c r="M17" s="14">
        <f t="shared" si="2"/>
        <v>0</v>
      </c>
      <c r="N17" s="14">
        <f t="shared" si="4"/>
        <v>0</v>
      </c>
      <c r="O17" s="14">
        <f t="shared" si="5"/>
        <v>0</v>
      </c>
      <c r="P17" s="23">
        <f t="shared" si="6"/>
        <v>0</v>
      </c>
      <c r="Q17" s="14">
        <f t="shared" si="7"/>
        <v>916.00307999999995</v>
      </c>
    </row>
    <row r="18" spans="1:17" ht="25.5" customHeight="1">
      <c r="A18" s="17" t="s">
        <v>49</v>
      </c>
      <c r="B18" s="18" t="s">
        <v>50</v>
      </c>
      <c r="C18" s="17" t="s">
        <v>45</v>
      </c>
      <c r="D18" s="19">
        <v>1</v>
      </c>
      <c r="E18" s="19">
        <v>164.8</v>
      </c>
      <c r="F18" s="19">
        <f t="shared" si="3"/>
        <v>209.87280000000001</v>
      </c>
      <c r="G18" s="17" t="s">
        <v>51</v>
      </c>
      <c r="H18" s="20" t="s">
        <v>33</v>
      </c>
      <c r="I18" s="21">
        <f t="shared" si="0"/>
        <v>164.8</v>
      </c>
      <c r="J18" s="22">
        <f t="shared" si="1"/>
        <v>209.87280000000001</v>
      </c>
      <c r="K18" s="14">
        <f>'[1]BM 02'!M18</f>
        <v>0</v>
      </c>
      <c r="L18" s="14">
        <f>'[1]Memória 03'!E11</f>
        <v>0</v>
      </c>
      <c r="M18" s="14">
        <f t="shared" si="2"/>
        <v>0</v>
      </c>
      <c r="N18" s="14">
        <f t="shared" si="4"/>
        <v>0</v>
      </c>
      <c r="O18" s="14">
        <f t="shared" si="5"/>
        <v>0</v>
      </c>
      <c r="P18" s="23">
        <f t="shared" si="6"/>
        <v>0</v>
      </c>
      <c r="Q18" s="14">
        <f t="shared" si="7"/>
        <v>209.87280000000001</v>
      </c>
    </row>
    <row r="19" spans="1:17" ht="25.5" customHeight="1">
      <c r="A19" s="17" t="s">
        <v>52</v>
      </c>
      <c r="B19" s="18" t="s">
        <v>53</v>
      </c>
      <c r="C19" s="17" t="s">
        <v>45</v>
      </c>
      <c r="D19" s="19">
        <v>1</v>
      </c>
      <c r="E19" s="27">
        <v>1268.05</v>
      </c>
      <c r="F19" s="19">
        <f t="shared" si="3"/>
        <v>1614.8616750000001</v>
      </c>
      <c r="G19" s="17" t="s">
        <v>54</v>
      </c>
      <c r="H19" s="20" t="s">
        <v>33</v>
      </c>
      <c r="I19" s="21">
        <f t="shared" si="0"/>
        <v>1268.05</v>
      </c>
      <c r="J19" s="22">
        <f t="shared" si="1"/>
        <v>1614.8616750000001</v>
      </c>
      <c r="K19" s="14">
        <f>'[1]BM 02'!M19</f>
        <v>1</v>
      </c>
      <c r="L19" s="14">
        <f>'[1]Memória 03'!E12</f>
        <v>0</v>
      </c>
      <c r="M19" s="14">
        <f t="shared" si="2"/>
        <v>1</v>
      </c>
      <c r="N19" s="14">
        <f t="shared" si="4"/>
        <v>1614.86</v>
      </c>
      <c r="O19" s="14">
        <f t="shared" si="5"/>
        <v>0</v>
      </c>
      <c r="P19" s="23">
        <f t="shared" si="6"/>
        <v>1614.86</v>
      </c>
      <c r="Q19" s="14">
        <f t="shared" si="7"/>
        <v>1.6750000002048182E-3</v>
      </c>
    </row>
    <row r="20" spans="1:17" ht="14.25" customHeight="1">
      <c r="A20" s="28" t="s">
        <v>55</v>
      </c>
      <c r="B20" s="139" t="s">
        <v>56</v>
      </c>
      <c r="C20" s="140"/>
      <c r="D20" s="140"/>
      <c r="E20" s="140"/>
      <c r="F20" s="140"/>
      <c r="G20" s="141"/>
      <c r="H20" s="29"/>
      <c r="I20" s="30">
        <f>SUM(I21:I36)</f>
        <v>48393.369299999998</v>
      </c>
      <c r="J20" s="31">
        <f>SUM(J21:J36)</f>
        <v>61628.955803549994</v>
      </c>
      <c r="K20" s="14">
        <f>'[1]BM 02'!M20</f>
        <v>0</v>
      </c>
      <c r="L20" s="14">
        <f>'[1]Memória 03'!E13</f>
        <v>0</v>
      </c>
      <c r="M20" s="31"/>
      <c r="N20" s="31">
        <f t="shared" ref="N20:Q20" si="8">SUM(N21:N36)</f>
        <v>58290.19</v>
      </c>
      <c r="O20" s="31">
        <f t="shared" si="8"/>
        <v>0</v>
      </c>
      <c r="P20" s="31">
        <f t="shared" si="8"/>
        <v>58290.19</v>
      </c>
      <c r="Q20" s="32">
        <f t="shared" si="8"/>
        <v>3338.765803549999</v>
      </c>
    </row>
    <row r="21" spans="1:17" ht="24">
      <c r="A21" s="17" t="s">
        <v>57</v>
      </c>
      <c r="B21" s="18" t="s">
        <v>58</v>
      </c>
      <c r="C21" s="17" t="s">
        <v>59</v>
      </c>
      <c r="D21" s="19">
        <v>44.18</v>
      </c>
      <c r="E21" s="19">
        <v>44.11</v>
      </c>
      <c r="F21" s="19">
        <f t="shared" si="3"/>
        <v>56.174084999999998</v>
      </c>
      <c r="G21" s="33">
        <v>93358</v>
      </c>
      <c r="H21" s="25" t="s">
        <v>60</v>
      </c>
      <c r="I21" s="21">
        <f t="shared" ref="I21:I36" si="9">E21*D21</f>
        <v>1948.7798</v>
      </c>
      <c r="J21" s="22">
        <f t="shared" ref="J21:J36" si="10">D21*F21</f>
        <v>2481.7710753000001</v>
      </c>
      <c r="K21" s="14">
        <f>'[1]BM 02'!M21</f>
        <v>44.18</v>
      </c>
      <c r="L21" s="14">
        <f>'[1]Memória 03'!E14</f>
        <v>0</v>
      </c>
      <c r="M21" s="14">
        <f t="shared" si="2"/>
        <v>44.18</v>
      </c>
      <c r="N21" s="14">
        <f t="shared" si="4"/>
        <v>2481.77</v>
      </c>
      <c r="O21" s="14">
        <f t="shared" si="5"/>
        <v>0</v>
      </c>
      <c r="P21" s="23">
        <f t="shared" si="6"/>
        <v>2481.77</v>
      </c>
      <c r="Q21" s="14">
        <f t="shared" si="7"/>
        <v>1.0753000001386681E-3</v>
      </c>
    </row>
    <row r="22" spans="1:17" ht="25.5" customHeight="1">
      <c r="A22" s="17" t="s">
        <v>61</v>
      </c>
      <c r="B22" s="25" t="s">
        <v>62</v>
      </c>
      <c r="C22" s="17" t="s">
        <v>59</v>
      </c>
      <c r="D22" s="19">
        <v>26.98</v>
      </c>
      <c r="E22" s="19">
        <v>16.12</v>
      </c>
      <c r="F22" s="19">
        <f t="shared" si="3"/>
        <v>20.528820000000003</v>
      </c>
      <c r="G22" s="33">
        <v>93382</v>
      </c>
      <c r="H22" s="25" t="s">
        <v>60</v>
      </c>
      <c r="I22" s="21">
        <f t="shared" si="9"/>
        <v>434.91760000000005</v>
      </c>
      <c r="J22" s="22">
        <f t="shared" si="10"/>
        <v>553.86756360000004</v>
      </c>
      <c r="K22" s="14">
        <f>'[1]BM 02'!M22</f>
        <v>0</v>
      </c>
      <c r="L22" s="14">
        <f>'[1]Memória 03'!E15</f>
        <v>0</v>
      </c>
      <c r="M22" s="14">
        <f t="shared" si="2"/>
        <v>0</v>
      </c>
      <c r="N22" s="14">
        <f t="shared" si="4"/>
        <v>0</v>
      </c>
      <c r="O22" s="14">
        <f t="shared" si="5"/>
        <v>0</v>
      </c>
      <c r="P22" s="23">
        <f t="shared" si="6"/>
        <v>0</v>
      </c>
      <c r="Q22" s="14">
        <f t="shared" si="7"/>
        <v>553.86756360000004</v>
      </c>
    </row>
    <row r="23" spans="1:17" ht="25.5" customHeight="1">
      <c r="A23" s="17" t="s">
        <v>63</v>
      </c>
      <c r="B23" s="25" t="s">
        <v>64</v>
      </c>
      <c r="C23" s="17" t="s">
        <v>31</v>
      </c>
      <c r="D23" s="19">
        <v>45.17</v>
      </c>
      <c r="E23" s="19">
        <v>17.05</v>
      </c>
      <c r="F23" s="19">
        <f t="shared" si="3"/>
        <v>21.713175</v>
      </c>
      <c r="G23" s="33">
        <v>95241</v>
      </c>
      <c r="H23" s="25" t="s">
        <v>60</v>
      </c>
      <c r="I23" s="21">
        <f t="shared" si="9"/>
        <v>770.14850000000001</v>
      </c>
      <c r="J23" s="22">
        <f t="shared" si="10"/>
        <v>980.78411475000007</v>
      </c>
      <c r="K23" s="14">
        <f>'[1]BM 02'!M23</f>
        <v>45.17</v>
      </c>
      <c r="L23" s="14">
        <f>'[1]Memória 03'!E16</f>
        <v>0</v>
      </c>
      <c r="M23" s="14">
        <f t="shared" si="2"/>
        <v>45.17</v>
      </c>
      <c r="N23" s="14">
        <f t="shared" si="4"/>
        <v>980.78</v>
      </c>
      <c r="O23" s="14">
        <f t="shared" si="5"/>
        <v>0</v>
      </c>
      <c r="P23" s="23">
        <f t="shared" si="6"/>
        <v>980.78</v>
      </c>
      <c r="Q23" s="14">
        <f t="shared" si="7"/>
        <v>4.1147500000988657E-3</v>
      </c>
    </row>
    <row r="24" spans="1:17" ht="25.5" customHeight="1">
      <c r="A24" s="17" t="s">
        <v>65</v>
      </c>
      <c r="B24" s="25" t="s">
        <v>66</v>
      </c>
      <c r="C24" s="17" t="s">
        <v>59</v>
      </c>
      <c r="D24" s="19">
        <v>10.8</v>
      </c>
      <c r="E24" s="19">
        <v>384.31</v>
      </c>
      <c r="F24" s="19">
        <f t="shared" si="3"/>
        <v>489.41878500000001</v>
      </c>
      <c r="G24" s="17" t="s">
        <v>67</v>
      </c>
      <c r="H24" s="20" t="s">
        <v>33</v>
      </c>
      <c r="I24" s="21">
        <f t="shared" si="9"/>
        <v>4150.5480000000007</v>
      </c>
      <c r="J24" s="22">
        <f t="shared" si="10"/>
        <v>5285.7228780000005</v>
      </c>
      <c r="K24" s="14">
        <f>'[1]BM 02'!M24</f>
        <v>8.6</v>
      </c>
      <c r="L24" s="14">
        <f>'[1]Memória 03'!E17</f>
        <v>0</v>
      </c>
      <c r="M24" s="14">
        <f t="shared" si="2"/>
        <v>8.6</v>
      </c>
      <c r="N24" s="14">
        <f t="shared" si="4"/>
        <v>4209</v>
      </c>
      <c r="O24" s="14">
        <f t="shared" si="5"/>
        <v>0</v>
      </c>
      <c r="P24" s="23">
        <f t="shared" si="6"/>
        <v>4209</v>
      </c>
      <c r="Q24" s="14">
        <f t="shared" si="7"/>
        <v>1076.7228780000005</v>
      </c>
    </row>
    <row r="25" spans="1:17" ht="25.5" customHeight="1">
      <c r="A25" s="17" t="s">
        <v>68</v>
      </c>
      <c r="B25" s="25" t="s">
        <v>69</v>
      </c>
      <c r="C25" s="17" t="s">
        <v>31</v>
      </c>
      <c r="D25" s="19">
        <v>260.39</v>
      </c>
      <c r="E25" s="19">
        <v>43.96</v>
      </c>
      <c r="F25" s="19">
        <f t="shared" si="3"/>
        <v>55.983060000000002</v>
      </c>
      <c r="G25" s="24">
        <v>88</v>
      </c>
      <c r="H25" s="20" t="s">
        <v>36</v>
      </c>
      <c r="I25" s="21">
        <f t="shared" si="9"/>
        <v>11446.7444</v>
      </c>
      <c r="J25" s="22">
        <f t="shared" si="10"/>
        <v>14577.428993399999</v>
      </c>
      <c r="K25" s="14">
        <f>'[1]BM 02'!M25</f>
        <v>260.39</v>
      </c>
      <c r="L25" s="14">
        <f>'[1]Memória 03'!E18</f>
        <v>0</v>
      </c>
      <c r="M25" s="14">
        <f t="shared" si="2"/>
        <v>260.39</v>
      </c>
      <c r="N25" s="14">
        <f t="shared" si="4"/>
        <v>14577.43</v>
      </c>
      <c r="O25" s="14">
        <f t="shared" si="5"/>
        <v>0</v>
      </c>
      <c r="P25" s="23">
        <f t="shared" si="6"/>
        <v>14577.43</v>
      </c>
      <c r="Q25" s="14">
        <f t="shared" si="7"/>
        <v>-1.0066000013466692E-3</v>
      </c>
    </row>
    <row r="26" spans="1:17" ht="25.5" customHeight="1">
      <c r="A26" s="17" t="s">
        <v>70</v>
      </c>
      <c r="B26" s="25" t="s">
        <v>71</v>
      </c>
      <c r="C26" s="17" t="s">
        <v>72</v>
      </c>
      <c r="D26" s="19">
        <v>195.8</v>
      </c>
      <c r="E26" s="19">
        <v>13.67</v>
      </c>
      <c r="F26" s="19">
        <f t="shared" si="3"/>
        <v>17.408745</v>
      </c>
      <c r="G26" s="33">
        <v>96543</v>
      </c>
      <c r="H26" s="25" t="s">
        <v>60</v>
      </c>
      <c r="I26" s="21">
        <f t="shared" si="9"/>
        <v>2676.5860000000002</v>
      </c>
      <c r="J26" s="22">
        <f t="shared" si="10"/>
        <v>3408.6322709999999</v>
      </c>
      <c r="K26" s="14">
        <f>'[1]BM 02'!M26</f>
        <v>195.8</v>
      </c>
      <c r="L26" s="14">
        <f>'[1]Memória 03'!E19</f>
        <v>0</v>
      </c>
      <c r="M26" s="14">
        <f t="shared" si="2"/>
        <v>195.8</v>
      </c>
      <c r="N26" s="14">
        <f t="shared" si="4"/>
        <v>3408.63</v>
      </c>
      <c r="O26" s="14">
        <f t="shared" si="5"/>
        <v>0</v>
      </c>
      <c r="P26" s="23">
        <f t="shared" si="6"/>
        <v>3408.63</v>
      </c>
      <c r="Q26" s="14">
        <f t="shared" si="7"/>
        <v>2.2709999998369312E-3</v>
      </c>
    </row>
    <row r="27" spans="1:17" ht="25.5" customHeight="1">
      <c r="A27" s="17" t="s">
        <v>73</v>
      </c>
      <c r="B27" s="25" t="s">
        <v>74</v>
      </c>
      <c r="C27" s="17" t="s">
        <v>72</v>
      </c>
      <c r="D27" s="19">
        <v>142.6</v>
      </c>
      <c r="E27" s="19">
        <v>13.24</v>
      </c>
      <c r="F27" s="19">
        <f t="shared" si="3"/>
        <v>16.861139999999999</v>
      </c>
      <c r="G27" s="33">
        <v>96544</v>
      </c>
      <c r="H27" s="25" t="s">
        <v>60</v>
      </c>
      <c r="I27" s="21">
        <f t="shared" si="9"/>
        <v>1888.0239999999999</v>
      </c>
      <c r="J27" s="22">
        <f t="shared" si="10"/>
        <v>2404.3985639999996</v>
      </c>
      <c r="K27" s="14">
        <f>'[1]BM 02'!M27</f>
        <v>142.6</v>
      </c>
      <c r="L27" s="14">
        <f>'[1]Memória 03'!E20</f>
        <v>0</v>
      </c>
      <c r="M27" s="14">
        <f t="shared" si="2"/>
        <v>142.6</v>
      </c>
      <c r="N27" s="14">
        <f t="shared" si="4"/>
        <v>2404.4</v>
      </c>
      <c r="O27" s="14">
        <f t="shared" si="5"/>
        <v>0</v>
      </c>
      <c r="P27" s="23">
        <f t="shared" si="6"/>
        <v>2404.4</v>
      </c>
      <c r="Q27" s="14">
        <f t="shared" si="7"/>
        <v>-1.4360000004671747E-3</v>
      </c>
    </row>
    <row r="28" spans="1:17" ht="25.5" customHeight="1">
      <c r="A28" s="17" t="s">
        <v>75</v>
      </c>
      <c r="B28" s="25" t="s">
        <v>76</v>
      </c>
      <c r="C28" s="17" t="s">
        <v>72</v>
      </c>
      <c r="D28" s="19">
        <v>499.8</v>
      </c>
      <c r="E28" s="19">
        <v>12.66</v>
      </c>
      <c r="F28" s="19">
        <f t="shared" si="3"/>
        <v>16.122510000000002</v>
      </c>
      <c r="G28" s="33">
        <v>96545</v>
      </c>
      <c r="H28" s="25" t="s">
        <v>60</v>
      </c>
      <c r="I28" s="21">
        <f t="shared" si="9"/>
        <v>6327.4679999999998</v>
      </c>
      <c r="J28" s="22">
        <f t="shared" si="10"/>
        <v>8058.030498000001</v>
      </c>
      <c r="K28" s="14">
        <f>'[1]BM 02'!M28</f>
        <v>499.79999999999995</v>
      </c>
      <c r="L28" s="14">
        <f>'[1]Memória 03'!E21</f>
        <v>0</v>
      </c>
      <c r="M28" s="14">
        <f t="shared" si="2"/>
        <v>499.79999999999995</v>
      </c>
      <c r="N28" s="14">
        <f t="shared" si="4"/>
        <v>8058.03</v>
      </c>
      <c r="O28" s="14">
        <f t="shared" si="5"/>
        <v>0</v>
      </c>
      <c r="P28" s="23">
        <f t="shared" si="6"/>
        <v>8058.03</v>
      </c>
      <c r="Q28" s="14">
        <f t="shared" si="7"/>
        <v>4.980000012437813E-4</v>
      </c>
    </row>
    <row r="29" spans="1:17" ht="25.5" customHeight="1">
      <c r="A29" s="17" t="s">
        <v>77</v>
      </c>
      <c r="B29" s="25" t="s">
        <v>78</v>
      </c>
      <c r="C29" s="17" t="s">
        <v>72</v>
      </c>
      <c r="D29" s="19">
        <v>452.7</v>
      </c>
      <c r="E29" s="19">
        <v>11.43</v>
      </c>
      <c r="F29" s="19">
        <f t="shared" si="3"/>
        <v>14.556104999999999</v>
      </c>
      <c r="G29" s="33">
        <v>96546</v>
      </c>
      <c r="H29" s="25" t="s">
        <v>60</v>
      </c>
      <c r="I29" s="21">
        <f t="shared" si="9"/>
        <v>5174.3609999999999</v>
      </c>
      <c r="J29" s="22">
        <f t="shared" si="10"/>
        <v>6589.5487334999989</v>
      </c>
      <c r="K29" s="14">
        <f>'[1]BM 02'!M29</f>
        <v>452.70000000000005</v>
      </c>
      <c r="L29" s="14">
        <f>'[1]Memória 03'!E22</f>
        <v>0</v>
      </c>
      <c r="M29" s="14">
        <f t="shared" si="2"/>
        <v>452.70000000000005</v>
      </c>
      <c r="N29" s="14">
        <f t="shared" si="4"/>
        <v>6589.55</v>
      </c>
      <c r="O29" s="14">
        <f t="shared" si="5"/>
        <v>0</v>
      </c>
      <c r="P29" s="23">
        <f t="shared" si="6"/>
        <v>6589.55</v>
      </c>
      <c r="Q29" s="14">
        <f t="shared" si="7"/>
        <v>-1.266500001293025E-3</v>
      </c>
    </row>
    <row r="30" spans="1:17" ht="25.5" customHeight="1">
      <c r="A30" s="17" t="s">
        <v>79</v>
      </c>
      <c r="B30" s="25" t="s">
        <v>80</v>
      </c>
      <c r="C30" s="17" t="s">
        <v>72</v>
      </c>
      <c r="D30" s="19">
        <v>17.5</v>
      </c>
      <c r="E30" s="19">
        <v>9.73</v>
      </c>
      <c r="F30" s="19">
        <f t="shared" si="3"/>
        <v>12.391155000000001</v>
      </c>
      <c r="G30" s="33">
        <v>96547</v>
      </c>
      <c r="H30" s="25" t="s">
        <v>60</v>
      </c>
      <c r="I30" s="21">
        <f t="shared" si="9"/>
        <v>170.27500000000001</v>
      </c>
      <c r="J30" s="22">
        <f t="shared" si="10"/>
        <v>216.84521250000003</v>
      </c>
      <c r="K30" s="14">
        <f>'[1]BM 02'!M30</f>
        <v>17.5</v>
      </c>
      <c r="L30" s="14">
        <f>'[1]Memória 03'!E23</f>
        <v>0</v>
      </c>
      <c r="M30" s="14">
        <f t="shared" si="2"/>
        <v>17.5</v>
      </c>
      <c r="N30" s="14">
        <f t="shared" si="4"/>
        <v>216.85</v>
      </c>
      <c r="O30" s="14">
        <f t="shared" si="5"/>
        <v>0</v>
      </c>
      <c r="P30" s="23">
        <f t="shared" si="6"/>
        <v>216.85</v>
      </c>
      <c r="Q30" s="14">
        <f t="shared" si="7"/>
        <v>-4.7874999999635293E-3</v>
      </c>
    </row>
    <row r="31" spans="1:17" ht="25.5" customHeight="1">
      <c r="A31" s="17" t="s">
        <v>81</v>
      </c>
      <c r="B31" s="25" t="s">
        <v>82</v>
      </c>
      <c r="C31" s="17" t="s">
        <v>72</v>
      </c>
      <c r="D31" s="19">
        <v>10.1</v>
      </c>
      <c r="E31" s="19">
        <v>9.33</v>
      </c>
      <c r="F31" s="19">
        <f t="shared" si="3"/>
        <v>11.881755</v>
      </c>
      <c r="G31" s="33">
        <v>96548</v>
      </c>
      <c r="H31" s="25" t="s">
        <v>60</v>
      </c>
      <c r="I31" s="21">
        <f t="shared" si="9"/>
        <v>94.233000000000004</v>
      </c>
      <c r="J31" s="22">
        <f t="shared" si="10"/>
        <v>120.0057255</v>
      </c>
      <c r="K31" s="14">
        <f>'[1]BM 02'!M31</f>
        <v>10.1</v>
      </c>
      <c r="L31" s="14">
        <f>'[1]Memória 03'!E24</f>
        <v>0</v>
      </c>
      <c r="M31" s="14">
        <f t="shared" si="2"/>
        <v>10.1</v>
      </c>
      <c r="N31" s="14">
        <f t="shared" si="4"/>
        <v>120.01</v>
      </c>
      <c r="O31" s="14">
        <f t="shared" si="5"/>
        <v>0</v>
      </c>
      <c r="P31" s="23">
        <f t="shared" si="6"/>
        <v>120.01</v>
      </c>
      <c r="Q31" s="14">
        <f t="shared" si="7"/>
        <v>-4.2745000000081745E-3</v>
      </c>
    </row>
    <row r="32" spans="1:17" ht="34.35" customHeight="1">
      <c r="A32" s="34" t="s">
        <v>83</v>
      </c>
      <c r="B32" s="18" t="s">
        <v>84</v>
      </c>
      <c r="C32" s="34" t="s">
        <v>59</v>
      </c>
      <c r="D32" s="35">
        <v>25.52</v>
      </c>
      <c r="E32" s="35">
        <v>292.66000000000003</v>
      </c>
      <c r="F32" s="19">
        <f t="shared" si="3"/>
        <v>372.70251000000002</v>
      </c>
      <c r="G32" s="36">
        <v>94966</v>
      </c>
      <c r="H32" s="18" t="s">
        <v>85</v>
      </c>
      <c r="I32" s="21">
        <f t="shared" si="9"/>
        <v>7468.6832000000004</v>
      </c>
      <c r="J32" s="22">
        <f t="shared" si="10"/>
        <v>9511.3680552000005</v>
      </c>
      <c r="K32" s="14">
        <f>'[1]BM 02'!M32</f>
        <v>25.52</v>
      </c>
      <c r="L32" s="14">
        <f>'[1]Memória 03'!E25</f>
        <v>0</v>
      </c>
      <c r="M32" s="14">
        <f t="shared" si="2"/>
        <v>25.52</v>
      </c>
      <c r="N32" s="14">
        <f t="shared" si="4"/>
        <v>9511.3700000000008</v>
      </c>
      <c r="O32" s="14">
        <f t="shared" si="5"/>
        <v>0</v>
      </c>
      <c r="P32" s="23">
        <f t="shared" si="6"/>
        <v>9511.3700000000008</v>
      </c>
      <c r="Q32" s="14">
        <f t="shared" si="7"/>
        <v>-1.9448000002739718E-3</v>
      </c>
    </row>
    <row r="33" spans="1:17" ht="25.5" customHeight="1">
      <c r="A33" s="17" t="s">
        <v>86</v>
      </c>
      <c r="B33" s="25" t="s">
        <v>87</v>
      </c>
      <c r="C33" s="17" t="s">
        <v>59</v>
      </c>
      <c r="D33" s="19">
        <v>25.52</v>
      </c>
      <c r="E33" s="19">
        <v>114.64</v>
      </c>
      <c r="F33" s="19">
        <f t="shared" si="3"/>
        <v>145.99404000000001</v>
      </c>
      <c r="G33" s="33">
        <v>92873</v>
      </c>
      <c r="H33" s="25" t="s">
        <v>60</v>
      </c>
      <c r="I33" s="21">
        <f t="shared" si="9"/>
        <v>2925.6127999999999</v>
      </c>
      <c r="J33" s="22">
        <f t="shared" si="10"/>
        <v>3725.7679008000005</v>
      </c>
      <c r="K33" s="14">
        <f>'[1]BM 02'!M33</f>
        <v>25.52</v>
      </c>
      <c r="L33" s="14">
        <f>'[1]Memória 03'!E26</f>
        <v>0</v>
      </c>
      <c r="M33" s="14">
        <f t="shared" si="2"/>
        <v>25.52</v>
      </c>
      <c r="N33" s="14">
        <f t="shared" si="4"/>
        <v>3725.77</v>
      </c>
      <c r="O33" s="14">
        <f t="shared" si="5"/>
        <v>0</v>
      </c>
      <c r="P33" s="23">
        <f t="shared" si="6"/>
        <v>3725.77</v>
      </c>
      <c r="Q33" s="14">
        <f t="shared" si="7"/>
        <v>-2.0991999995203514E-3</v>
      </c>
    </row>
    <row r="34" spans="1:17" ht="36">
      <c r="A34" s="34" t="s">
        <v>88</v>
      </c>
      <c r="B34" s="25" t="s">
        <v>89</v>
      </c>
      <c r="C34" s="34" t="s">
        <v>31</v>
      </c>
      <c r="D34" s="35">
        <v>108</v>
      </c>
      <c r="E34" s="35">
        <v>14.66</v>
      </c>
      <c r="F34" s="19">
        <f t="shared" si="3"/>
        <v>18.669510000000002</v>
      </c>
      <c r="G34" s="36">
        <v>4953</v>
      </c>
      <c r="H34" s="18" t="s">
        <v>90</v>
      </c>
      <c r="I34" s="21">
        <f t="shared" si="9"/>
        <v>1583.28</v>
      </c>
      <c r="J34" s="22">
        <f t="shared" si="10"/>
        <v>2016.3070800000003</v>
      </c>
      <c r="K34" s="14">
        <f>'[1]BM 02'!M34</f>
        <v>107.48</v>
      </c>
      <c r="L34" s="14">
        <f>'[1]Memória 03'!E27</f>
        <v>0</v>
      </c>
      <c r="M34" s="14">
        <f t="shared" si="2"/>
        <v>107.48</v>
      </c>
      <c r="N34" s="14">
        <f t="shared" si="4"/>
        <v>2006.6</v>
      </c>
      <c r="O34" s="14">
        <f t="shared" si="5"/>
        <v>0</v>
      </c>
      <c r="P34" s="23">
        <f t="shared" si="6"/>
        <v>2006.6</v>
      </c>
      <c r="Q34" s="14">
        <f t="shared" si="7"/>
        <v>9.7070800000003601</v>
      </c>
    </row>
    <row r="35" spans="1:17" ht="24">
      <c r="A35" s="34" t="s">
        <v>91</v>
      </c>
      <c r="B35" s="25" t="s">
        <v>92</v>
      </c>
      <c r="C35" s="34" t="s">
        <v>31</v>
      </c>
      <c r="D35" s="35">
        <v>25.62</v>
      </c>
      <c r="E35" s="35">
        <v>23.4</v>
      </c>
      <c r="F35" s="19">
        <f t="shared" si="3"/>
        <v>29.799899999999997</v>
      </c>
      <c r="G35" s="36">
        <v>98561</v>
      </c>
      <c r="H35" s="18" t="s">
        <v>85</v>
      </c>
      <c r="I35" s="21">
        <f t="shared" si="9"/>
        <v>599.50800000000004</v>
      </c>
      <c r="J35" s="22">
        <f t="shared" si="10"/>
        <v>763.47343799999999</v>
      </c>
      <c r="K35" s="14">
        <f>'[1]BM 02'!M35</f>
        <v>0</v>
      </c>
      <c r="L35" s="14">
        <f>'[1]Memória 03'!E28</f>
        <v>0</v>
      </c>
      <c r="M35" s="14">
        <f t="shared" si="2"/>
        <v>0</v>
      </c>
      <c r="N35" s="14">
        <f t="shared" si="4"/>
        <v>0</v>
      </c>
      <c r="O35" s="14">
        <f t="shared" si="5"/>
        <v>0</v>
      </c>
      <c r="P35" s="23">
        <f t="shared" si="6"/>
        <v>0</v>
      </c>
      <c r="Q35" s="14">
        <f t="shared" si="7"/>
        <v>763.47343799999999</v>
      </c>
    </row>
    <row r="36" spans="1:17" ht="25.5" customHeight="1">
      <c r="A36" s="17" t="s">
        <v>93</v>
      </c>
      <c r="B36" s="25" t="s">
        <v>94</v>
      </c>
      <c r="C36" s="17" t="s">
        <v>45</v>
      </c>
      <c r="D36" s="19">
        <v>10</v>
      </c>
      <c r="E36" s="19">
        <v>73.42</v>
      </c>
      <c r="F36" s="19">
        <f t="shared" si="3"/>
        <v>93.500370000000004</v>
      </c>
      <c r="G36" s="17" t="s">
        <v>95</v>
      </c>
      <c r="H36" s="20" t="s">
        <v>33</v>
      </c>
      <c r="I36" s="21">
        <f t="shared" si="9"/>
        <v>734.2</v>
      </c>
      <c r="J36" s="22">
        <f t="shared" si="10"/>
        <v>935.00369999999998</v>
      </c>
      <c r="K36" s="14">
        <f>'[1]BM 02'!M36</f>
        <v>0</v>
      </c>
      <c r="L36" s="14">
        <f>'[1]Memória 03'!E29</f>
        <v>0</v>
      </c>
      <c r="M36" s="14">
        <f t="shared" si="2"/>
        <v>0</v>
      </c>
      <c r="N36" s="14">
        <f t="shared" si="4"/>
        <v>0</v>
      </c>
      <c r="O36" s="14">
        <f t="shared" si="5"/>
        <v>0</v>
      </c>
      <c r="P36" s="23">
        <f t="shared" si="6"/>
        <v>0</v>
      </c>
      <c r="Q36" s="14">
        <f t="shared" si="7"/>
        <v>935.00369999999998</v>
      </c>
    </row>
    <row r="37" spans="1:17" ht="12.75" customHeight="1">
      <c r="A37" s="28" t="s">
        <v>96</v>
      </c>
      <c r="B37" s="139" t="s">
        <v>97</v>
      </c>
      <c r="C37" s="140"/>
      <c r="D37" s="140"/>
      <c r="E37" s="140"/>
      <c r="F37" s="140"/>
      <c r="G37" s="141"/>
      <c r="H37" s="37"/>
      <c r="I37" s="30">
        <f>SUM(I38:I49)</f>
        <v>120481.71239999999</v>
      </c>
      <c r="J37" s="31">
        <f>SUM(J38:J49)</f>
        <v>153433.46074140002</v>
      </c>
      <c r="K37" s="14">
        <f>'[1]BM 02'!M37</f>
        <v>0</v>
      </c>
      <c r="L37" s="14">
        <f>'[1]Memória 03'!E30</f>
        <v>0</v>
      </c>
      <c r="M37" s="31"/>
      <c r="N37" s="31">
        <f t="shared" ref="N37:Q37" si="11">SUM(N38:N49)</f>
        <v>30941.22</v>
      </c>
      <c r="O37" s="31">
        <f t="shared" si="11"/>
        <v>79985.209999999992</v>
      </c>
      <c r="P37" s="31">
        <f t="shared" si="11"/>
        <v>110926.42</v>
      </c>
      <c r="Q37" s="31">
        <f t="shared" si="11"/>
        <v>42507.040741399993</v>
      </c>
    </row>
    <row r="38" spans="1:17" ht="45.75" customHeight="1">
      <c r="A38" s="34" t="s">
        <v>98</v>
      </c>
      <c r="B38" s="25" t="s">
        <v>99</v>
      </c>
      <c r="C38" s="34" t="s">
        <v>72</v>
      </c>
      <c r="D38" s="35">
        <v>872.7</v>
      </c>
      <c r="E38" s="35">
        <v>13.7</v>
      </c>
      <c r="F38" s="19">
        <f t="shared" si="3"/>
        <v>17.446950000000001</v>
      </c>
      <c r="G38" s="36">
        <v>92775</v>
      </c>
      <c r="H38" s="18" t="s">
        <v>85</v>
      </c>
      <c r="I38" s="38">
        <f>E38*D38</f>
        <v>11955.99</v>
      </c>
      <c r="J38" s="39">
        <f>F38*D38</f>
        <v>15225.953265000002</v>
      </c>
      <c r="K38" s="14">
        <f>'[1]BM 02'!M38</f>
        <v>184.10000000000002</v>
      </c>
      <c r="L38" s="14">
        <f>'[1]Memória 03'!E31</f>
        <v>284.00000000000006</v>
      </c>
      <c r="M38" s="14">
        <f t="shared" si="2"/>
        <v>468.10000000000008</v>
      </c>
      <c r="N38" s="14">
        <f t="shared" si="4"/>
        <v>3211.98</v>
      </c>
      <c r="O38" s="14">
        <f t="shared" si="5"/>
        <v>4954.93</v>
      </c>
      <c r="P38" s="23">
        <f t="shared" si="6"/>
        <v>8166.92</v>
      </c>
      <c r="Q38" s="14">
        <f t="shared" si="7"/>
        <v>7059.0332650000018</v>
      </c>
    </row>
    <row r="39" spans="1:17" ht="45.75" customHeight="1">
      <c r="A39" s="17" t="s">
        <v>100</v>
      </c>
      <c r="B39" s="25" t="s">
        <v>101</v>
      </c>
      <c r="C39" s="17" t="s">
        <v>72</v>
      </c>
      <c r="D39" s="19">
        <v>85.8</v>
      </c>
      <c r="E39" s="19">
        <v>13.26</v>
      </c>
      <c r="F39" s="19">
        <f t="shared" si="3"/>
        <v>16.886610000000001</v>
      </c>
      <c r="G39" s="33">
        <v>92776</v>
      </c>
      <c r="H39" s="18" t="s">
        <v>85</v>
      </c>
      <c r="I39" s="38">
        <f t="shared" ref="I39:I49" si="12">E39*D39</f>
        <v>1137.7079999999999</v>
      </c>
      <c r="J39" s="39">
        <f t="shared" ref="J39:J49" si="13">F39*D39</f>
        <v>1448.871138</v>
      </c>
      <c r="K39" s="14">
        <f>'[1]BM 02'!M39</f>
        <v>21.6</v>
      </c>
      <c r="L39" s="14">
        <f>'[1]Memória 03'!E32</f>
        <v>32.700000000000003</v>
      </c>
      <c r="M39" s="14">
        <f t="shared" si="2"/>
        <v>54.300000000000004</v>
      </c>
      <c r="N39" s="14">
        <f t="shared" si="4"/>
        <v>364.75</v>
      </c>
      <c r="O39" s="14">
        <f t="shared" si="5"/>
        <v>552.19000000000005</v>
      </c>
      <c r="P39" s="23">
        <f t="shared" si="6"/>
        <v>916.94</v>
      </c>
      <c r="Q39" s="14">
        <f t="shared" si="7"/>
        <v>531.93113799999992</v>
      </c>
    </row>
    <row r="40" spans="1:17" ht="45.75" customHeight="1">
      <c r="A40" s="17" t="s">
        <v>102</v>
      </c>
      <c r="B40" s="25" t="s">
        <v>103</v>
      </c>
      <c r="C40" s="17" t="s">
        <v>72</v>
      </c>
      <c r="D40" s="19">
        <v>930.9</v>
      </c>
      <c r="E40" s="19">
        <v>12.66</v>
      </c>
      <c r="F40" s="19">
        <f t="shared" si="3"/>
        <v>16.122510000000002</v>
      </c>
      <c r="G40" s="33">
        <v>92777</v>
      </c>
      <c r="H40" s="18" t="s">
        <v>85</v>
      </c>
      <c r="I40" s="38">
        <f t="shared" si="12"/>
        <v>11785.194</v>
      </c>
      <c r="J40" s="39">
        <f t="shared" si="13"/>
        <v>15008.444559000001</v>
      </c>
      <c r="K40" s="14">
        <f>'[1]BM 02'!M40</f>
        <v>203.15</v>
      </c>
      <c r="L40" s="14">
        <f>'[1]Memória 03'!E33</f>
        <v>257.10000000000002</v>
      </c>
      <c r="M40" s="14">
        <f t="shared" si="2"/>
        <v>460.25</v>
      </c>
      <c r="N40" s="14">
        <f t="shared" si="4"/>
        <v>3275.29</v>
      </c>
      <c r="O40" s="14">
        <f t="shared" si="5"/>
        <v>4145.1000000000004</v>
      </c>
      <c r="P40" s="23">
        <f t="shared" si="6"/>
        <v>7420.39</v>
      </c>
      <c r="Q40" s="14">
        <f t="shared" si="7"/>
        <v>7588.0545590000011</v>
      </c>
    </row>
    <row r="41" spans="1:17" ht="45.75" customHeight="1">
      <c r="A41" s="17" t="s">
        <v>104</v>
      </c>
      <c r="B41" s="25" t="s">
        <v>105</v>
      </c>
      <c r="C41" s="17" t="s">
        <v>72</v>
      </c>
      <c r="D41" s="19">
        <v>980.4</v>
      </c>
      <c r="E41" s="19">
        <v>11.4</v>
      </c>
      <c r="F41" s="19">
        <f t="shared" si="3"/>
        <v>14.517900000000001</v>
      </c>
      <c r="G41" s="33">
        <v>92778</v>
      </c>
      <c r="H41" s="18" t="s">
        <v>85</v>
      </c>
      <c r="I41" s="38">
        <f t="shared" si="12"/>
        <v>11176.56</v>
      </c>
      <c r="J41" s="39">
        <f t="shared" si="13"/>
        <v>14233.34916</v>
      </c>
      <c r="K41" s="14">
        <f>'[1]BM 02'!M41</f>
        <v>288.35000000000002</v>
      </c>
      <c r="L41" s="14">
        <f>'[1]Memória 03'!E34</f>
        <v>306</v>
      </c>
      <c r="M41" s="14">
        <f t="shared" si="2"/>
        <v>594.35</v>
      </c>
      <c r="N41" s="14">
        <f t="shared" si="4"/>
        <v>4186.24</v>
      </c>
      <c r="O41" s="14">
        <f t="shared" si="5"/>
        <v>4442.4799999999996</v>
      </c>
      <c r="P41" s="23">
        <f t="shared" si="6"/>
        <v>8628.7099999999991</v>
      </c>
      <c r="Q41" s="14">
        <f t="shared" si="7"/>
        <v>5604.6391600000006</v>
      </c>
    </row>
    <row r="42" spans="1:17" ht="45.75" customHeight="1">
      <c r="A42" s="17" t="s">
        <v>106</v>
      </c>
      <c r="B42" s="25" t="s">
        <v>107</v>
      </c>
      <c r="C42" s="17" t="s">
        <v>72</v>
      </c>
      <c r="D42" s="19">
        <v>427.5</v>
      </c>
      <c r="E42" s="19">
        <v>9.65</v>
      </c>
      <c r="F42" s="19">
        <f t="shared" si="3"/>
        <v>12.289275</v>
      </c>
      <c r="G42" s="33">
        <v>92779</v>
      </c>
      <c r="H42" s="18" t="s">
        <v>85</v>
      </c>
      <c r="I42" s="38">
        <f t="shared" si="12"/>
        <v>4125.375</v>
      </c>
      <c r="J42" s="39">
        <f t="shared" si="13"/>
        <v>5253.6650625000002</v>
      </c>
      <c r="K42" s="14">
        <f>'[1]BM 02'!M42</f>
        <v>104</v>
      </c>
      <c r="L42" s="14">
        <f>'[1]Memória 03'!E35</f>
        <v>243.5</v>
      </c>
      <c r="M42" s="14">
        <f t="shared" si="2"/>
        <v>347.5</v>
      </c>
      <c r="N42" s="14">
        <f t="shared" si="4"/>
        <v>1278.08</v>
      </c>
      <c r="O42" s="14">
        <f t="shared" si="5"/>
        <v>2992.44</v>
      </c>
      <c r="P42" s="23">
        <f t="shared" si="6"/>
        <v>4270.5200000000004</v>
      </c>
      <c r="Q42" s="14">
        <f t="shared" si="7"/>
        <v>983.14506249999977</v>
      </c>
    </row>
    <row r="43" spans="1:17" ht="46.7" customHeight="1">
      <c r="A43" s="34" t="s">
        <v>108</v>
      </c>
      <c r="B43" s="25" t="s">
        <v>109</v>
      </c>
      <c r="C43" s="34" t="s">
        <v>72</v>
      </c>
      <c r="D43" s="35">
        <v>368</v>
      </c>
      <c r="E43" s="35">
        <v>8.8699999999999992</v>
      </c>
      <c r="F43" s="19">
        <f t="shared" si="3"/>
        <v>11.295945</v>
      </c>
      <c r="G43" s="36">
        <v>92764</v>
      </c>
      <c r="H43" s="18" t="s">
        <v>85</v>
      </c>
      <c r="I43" s="38">
        <f t="shared" si="12"/>
        <v>3264.16</v>
      </c>
      <c r="J43" s="39">
        <f t="shared" si="13"/>
        <v>4156.9077600000001</v>
      </c>
      <c r="K43" s="14">
        <f>'[1]BM 02'!M43</f>
        <v>0</v>
      </c>
      <c r="L43" s="14">
        <f>'[1]Memória 03'!E36</f>
        <v>368</v>
      </c>
      <c r="M43" s="14">
        <f t="shared" si="2"/>
        <v>368</v>
      </c>
      <c r="N43" s="14">
        <f t="shared" si="4"/>
        <v>0</v>
      </c>
      <c r="O43" s="14">
        <f t="shared" si="5"/>
        <v>4156.91</v>
      </c>
      <c r="P43" s="23">
        <f t="shared" si="6"/>
        <v>4156.91</v>
      </c>
      <c r="Q43" s="14">
        <f t="shared" si="7"/>
        <v>-2.2399999998015119E-3</v>
      </c>
    </row>
    <row r="44" spans="1:17" ht="45.75" customHeight="1">
      <c r="A44" s="17" t="s">
        <v>110</v>
      </c>
      <c r="B44" s="25" t="s">
        <v>111</v>
      </c>
      <c r="C44" s="17" t="s">
        <v>72</v>
      </c>
      <c r="D44" s="19">
        <v>97</v>
      </c>
      <c r="E44" s="19">
        <v>10.18</v>
      </c>
      <c r="F44" s="19">
        <f t="shared" si="3"/>
        <v>12.964230000000001</v>
      </c>
      <c r="G44" s="33">
        <v>92765</v>
      </c>
      <c r="H44" s="18" t="s">
        <v>85</v>
      </c>
      <c r="I44" s="38">
        <f t="shared" si="12"/>
        <v>987.45999999999992</v>
      </c>
      <c r="J44" s="39">
        <f t="shared" si="13"/>
        <v>1257.5303100000001</v>
      </c>
      <c r="K44" s="14">
        <f>'[1]BM 02'!M44</f>
        <v>0</v>
      </c>
      <c r="L44" s="14">
        <f>'[1]Memória 03'!E37</f>
        <v>97</v>
      </c>
      <c r="M44" s="14">
        <f t="shared" si="2"/>
        <v>97</v>
      </c>
      <c r="N44" s="14">
        <f t="shared" si="4"/>
        <v>0</v>
      </c>
      <c r="O44" s="14">
        <f t="shared" si="5"/>
        <v>1257.53</v>
      </c>
      <c r="P44" s="23">
        <f t="shared" si="6"/>
        <v>1257.53</v>
      </c>
      <c r="Q44" s="14">
        <f t="shared" si="7"/>
        <v>3.1000000012681994E-4</v>
      </c>
    </row>
    <row r="45" spans="1:17" ht="34.35" customHeight="1">
      <c r="A45" s="34" t="s">
        <v>112</v>
      </c>
      <c r="B45" s="25" t="s">
        <v>113</v>
      </c>
      <c r="C45" s="34" t="s">
        <v>31</v>
      </c>
      <c r="D45" s="35">
        <v>678.66</v>
      </c>
      <c r="E45" s="35">
        <v>36.54</v>
      </c>
      <c r="F45" s="19">
        <f t="shared" si="3"/>
        <v>46.53369</v>
      </c>
      <c r="G45" s="40">
        <v>3366</v>
      </c>
      <c r="H45" s="18" t="s">
        <v>90</v>
      </c>
      <c r="I45" s="38">
        <f t="shared" si="12"/>
        <v>24798.236399999998</v>
      </c>
      <c r="J45" s="39">
        <f t="shared" si="13"/>
        <v>31580.5540554</v>
      </c>
      <c r="K45" s="14">
        <f>'[1]BM 02'!M45</f>
        <v>152.9</v>
      </c>
      <c r="L45" s="14">
        <f>'[1]Memória 03'!E38</f>
        <v>225.69</v>
      </c>
      <c r="M45" s="14">
        <f t="shared" si="2"/>
        <v>378.59000000000003</v>
      </c>
      <c r="N45" s="14">
        <f t="shared" si="4"/>
        <v>7115</v>
      </c>
      <c r="O45" s="14">
        <f t="shared" si="5"/>
        <v>10502.19</v>
      </c>
      <c r="P45" s="23">
        <f t="shared" si="6"/>
        <v>17617.189999999999</v>
      </c>
      <c r="Q45" s="14">
        <f t="shared" si="7"/>
        <v>13963.364055400001</v>
      </c>
    </row>
    <row r="46" spans="1:17" ht="34.35" customHeight="1">
      <c r="A46" s="34" t="s">
        <v>114</v>
      </c>
      <c r="B46" s="18" t="s">
        <v>115</v>
      </c>
      <c r="C46" s="34" t="s">
        <v>59</v>
      </c>
      <c r="D46" s="35">
        <v>48.93</v>
      </c>
      <c r="E46" s="35">
        <v>292.66000000000003</v>
      </c>
      <c r="F46" s="19">
        <f t="shared" si="3"/>
        <v>372.70251000000002</v>
      </c>
      <c r="G46" s="36">
        <v>94966</v>
      </c>
      <c r="H46" s="18" t="s">
        <v>85</v>
      </c>
      <c r="I46" s="38">
        <f t="shared" si="12"/>
        <v>14319.853800000001</v>
      </c>
      <c r="J46" s="39">
        <f t="shared" si="13"/>
        <v>18236.3338143</v>
      </c>
      <c r="K46" s="14">
        <f>'[1]BM 02'!M46</f>
        <v>22.189999999999998</v>
      </c>
      <c r="L46" s="14">
        <f>'[1]Memória 03'!E39</f>
        <v>17.28</v>
      </c>
      <c r="M46" s="14">
        <f t="shared" si="2"/>
        <v>39.47</v>
      </c>
      <c r="N46" s="14">
        <f t="shared" si="4"/>
        <v>8270.27</v>
      </c>
      <c r="O46" s="14">
        <f t="shared" si="5"/>
        <v>6440.3</v>
      </c>
      <c r="P46" s="23">
        <f t="shared" si="6"/>
        <v>14710.57</v>
      </c>
      <c r="Q46" s="14">
        <f t="shared" si="7"/>
        <v>3525.7638143000004</v>
      </c>
    </row>
    <row r="47" spans="1:17" ht="25.5" customHeight="1">
      <c r="A47" s="17" t="s">
        <v>116</v>
      </c>
      <c r="B47" s="25" t="s">
        <v>117</v>
      </c>
      <c r="C47" s="17" t="s">
        <v>59</v>
      </c>
      <c r="D47" s="19">
        <v>48.93</v>
      </c>
      <c r="E47" s="19">
        <v>114.64</v>
      </c>
      <c r="F47" s="19">
        <f t="shared" si="3"/>
        <v>145.99404000000001</v>
      </c>
      <c r="G47" s="33">
        <v>92873</v>
      </c>
      <c r="H47" s="25" t="s">
        <v>60</v>
      </c>
      <c r="I47" s="38">
        <f t="shared" si="12"/>
        <v>5609.3352000000004</v>
      </c>
      <c r="J47" s="39">
        <f t="shared" si="13"/>
        <v>7143.4883772000003</v>
      </c>
      <c r="K47" s="14">
        <f>'[1]BM 02'!M47</f>
        <v>22.189999999999998</v>
      </c>
      <c r="L47" s="14">
        <f>'[1]Memória 03'!E40</f>
        <v>17.28</v>
      </c>
      <c r="M47" s="14">
        <f t="shared" si="2"/>
        <v>39.47</v>
      </c>
      <c r="N47" s="14">
        <f t="shared" si="4"/>
        <v>3239.61</v>
      </c>
      <c r="O47" s="14">
        <f t="shared" si="5"/>
        <v>2522.7800000000002</v>
      </c>
      <c r="P47" s="23">
        <f t="shared" si="6"/>
        <v>5762.38</v>
      </c>
      <c r="Q47" s="14">
        <f t="shared" si="7"/>
        <v>1381.1083772000002</v>
      </c>
    </row>
    <row r="48" spans="1:17" ht="45.75" customHeight="1">
      <c r="A48" s="17" t="s">
        <v>118</v>
      </c>
      <c r="B48" s="18" t="s">
        <v>119</v>
      </c>
      <c r="C48" s="17" t="s">
        <v>31</v>
      </c>
      <c r="D48" s="19">
        <v>281</v>
      </c>
      <c r="E48" s="19">
        <v>106.24</v>
      </c>
      <c r="F48" s="19">
        <f t="shared" si="3"/>
        <v>135.29664</v>
      </c>
      <c r="G48" s="17" t="s">
        <v>120</v>
      </c>
      <c r="H48" s="17" t="s">
        <v>121</v>
      </c>
      <c r="I48" s="38">
        <f t="shared" si="12"/>
        <v>29853.439999999999</v>
      </c>
      <c r="J48" s="39">
        <f t="shared" si="13"/>
        <v>38018.355839999997</v>
      </c>
      <c r="K48" s="14">
        <f>'[1]BM 02'!M48</f>
        <v>0</v>
      </c>
      <c r="L48" s="14">
        <f>'[1]Memória 03'!E41</f>
        <v>281</v>
      </c>
      <c r="M48" s="14">
        <f t="shared" si="2"/>
        <v>281</v>
      </c>
      <c r="N48" s="14">
        <f t="shared" si="4"/>
        <v>0</v>
      </c>
      <c r="O48" s="14">
        <f t="shared" si="5"/>
        <v>38018.36</v>
      </c>
      <c r="P48" s="23">
        <f t="shared" si="6"/>
        <v>38018.36</v>
      </c>
      <c r="Q48" s="14">
        <f t="shared" si="7"/>
        <v>-4.1600000040489249E-3</v>
      </c>
    </row>
    <row r="49" spans="1:17" ht="25.5" customHeight="1">
      <c r="A49" s="17" t="s">
        <v>122</v>
      </c>
      <c r="B49" s="25" t="s">
        <v>94</v>
      </c>
      <c r="C49" s="17" t="s">
        <v>45</v>
      </c>
      <c r="D49" s="19">
        <v>20</v>
      </c>
      <c r="E49" s="19">
        <v>73.42</v>
      </c>
      <c r="F49" s="19">
        <f t="shared" si="3"/>
        <v>93.500370000000004</v>
      </c>
      <c r="G49" s="17" t="s">
        <v>95</v>
      </c>
      <c r="H49" s="20" t="s">
        <v>33</v>
      </c>
      <c r="I49" s="38">
        <f t="shared" si="12"/>
        <v>1468.4</v>
      </c>
      <c r="J49" s="39">
        <f t="shared" si="13"/>
        <v>1870.0074</v>
      </c>
      <c r="K49" s="14">
        <f>'[1]BM 02'!M49</f>
        <v>0</v>
      </c>
      <c r="L49" s="14">
        <f>'[1]Memória 03'!E42</f>
        <v>0</v>
      </c>
      <c r="M49" s="14">
        <f t="shared" si="2"/>
        <v>0</v>
      </c>
      <c r="N49" s="14">
        <f t="shared" si="4"/>
        <v>0</v>
      </c>
      <c r="O49" s="14">
        <f t="shared" si="5"/>
        <v>0</v>
      </c>
      <c r="P49" s="23">
        <f t="shared" si="6"/>
        <v>0</v>
      </c>
      <c r="Q49" s="14">
        <f t="shared" si="7"/>
        <v>1870.0074</v>
      </c>
    </row>
    <row r="50" spans="1:17" ht="14.25" customHeight="1">
      <c r="A50" s="28" t="s">
        <v>123</v>
      </c>
      <c r="B50" s="139" t="s">
        <v>124</v>
      </c>
      <c r="C50" s="140"/>
      <c r="D50" s="140"/>
      <c r="E50" s="140"/>
      <c r="F50" s="140"/>
      <c r="G50" s="141"/>
      <c r="H50" s="29"/>
      <c r="I50" s="30">
        <f>SUM(I51:I57)</f>
        <v>44178.369400000011</v>
      </c>
      <c r="J50" s="31">
        <f>SUM(J51:J57)</f>
        <v>56261.153430900013</v>
      </c>
      <c r="K50" s="14">
        <f>'[1]BM 02'!M50</f>
        <v>0</v>
      </c>
      <c r="L50" s="14">
        <f>'[1]Memória 03'!E43</f>
        <v>0</v>
      </c>
      <c r="M50" s="31"/>
      <c r="N50" s="31">
        <f t="shared" ref="N50:Q50" si="14">SUM(N51:N57)</f>
        <v>21796.260000000002</v>
      </c>
      <c r="O50" s="31">
        <f t="shared" si="14"/>
        <v>0</v>
      </c>
      <c r="P50" s="31">
        <f t="shared" si="14"/>
        <v>21796.260000000002</v>
      </c>
      <c r="Q50" s="31">
        <f t="shared" si="14"/>
        <v>34464.893430900011</v>
      </c>
    </row>
    <row r="51" spans="1:17" ht="57.2" customHeight="1">
      <c r="A51" s="34" t="s">
        <v>125</v>
      </c>
      <c r="B51" s="25" t="s">
        <v>126</v>
      </c>
      <c r="C51" s="34" t="s">
        <v>31</v>
      </c>
      <c r="D51" s="35">
        <v>888.69</v>
      </c>
      <c r="E51" s="35">
        <v>45.2</v>
      </c>
      <c r="F51" s="35">
        <f t="shared" si="3"/>
        <v>57.562200000000004</v>
      </c>
      <c r="G51" s="36">
        <v>87503</v>
      </c>
      <c r="H51" s="41" t="s">
        <v>85</v>
      </c>
      <c r="I51" s="38">
        <f>E51*D51</f>
        <v>40168.788000000008</v>
      </c>
      <c r="J51" s="39">
        <f>F51*D51</f>
        <v>51154.951518000009</v>
      </c>
      <c r="K51" s="14">
        <f>'[1]BM 02'!M51</f>
        <v>356.31</v>
      </c>
      <c r="L51" s="14">
        <f>'[1]Memória 03'!E44</f>
        <v>0</v>
      </c>
      <c r="M51" s="14">
        <f t="shared" si="2"/>
        <v>356.31</v>
      </c>
      <c r="N51" s="14">
        <f t="shared" si="4"/>
        <v>20509.990000000002</v>
      </c>
      <c r="O51" s="14">
        <f t="shared" si="5"/>
        <v>0</v>
      </c>
      <c r="P51" s="23">
        <f t="shared" si="6"/>
        <v>20509.990000000002</v>
      </c>
      <c r="Q51" s="14">
        <f t="shared" si="7"/>
        <v>30644.961518000007</v>
      </c>
    </row>
    <row r="52" spans="1:17" ht="25.5" customHeight="1">
      <c r="A52" s="17" t="s">
        <v>127</v>
      </c>
      <c r="B52" s="18" t="s">
        <v>128</v>
      </c>
      <c r="C52" s="17" t="s">
        <v>129</v>
      </c>
      <c r="D52" s="19">
        <v>21.9</v>
      </c>
      <c r="E52" s="19">
        <v>21.73</v>
      </c>
      <c r="F52" s="19">
        <f t="shared" si="3"/>
        <v>27.673155000000001</v>
      </c>
      <c r="G52" s="33">
        <v>93184</v>
      </c>
      <c r="H52" s="25" t="s">
        <v>60</v>
      </c>
      <c r="I52" s="38">
        <f t="shared" ref="I52:I57" si="15">E52*D52</f>
        <v>475.887</v>
      </c>
      <c r="J52" s="39">
        <f t="shared" ref="J52:J57" si="16">F52*D52</f>
        <v>606.04209449999996</v>
      </c>
      <c r="K52" s="14">
        <f>'[1]BM 02'!M52</f>
        <v>8.07</v>
      </c>
      <c r="L52" s="14">
        <f>'[1]Memória 03'!E45</f>
        <v>0</v>
      </c>
      <c r="M52" s="14">
        <f t="shared" si="2"/>
        <v>8.07</v>
      </c>
      <c r="N52" s="14">
        <f t="shared" si="4"/>
        <v>223.32</v>
      </c>
      <c r="O52" s="14">
        <f t="shared" si="5"/>
        <v>0</v>
      </c>
      <c r="P52" s="23">
        <f t="shared" si="6"/>
        <v>223.32</v>
      </c>
      <c r="Q52" s="14">
        <f t="shared" si="7"/>
        <v>382.72209449999997</v>
      </c>
    </row>
    <row r="53" spans="1:17" ht="25.5" customHeight="1">
      <c r="A53" s="17" t="s">
        <v>130</v>
      </c>
      <c r="B53" s="18" t="s">
        <v>131</v>
      </c>
      <c r="C53" s="17" t="s">
        <v>129</v>
      </c>
      <c r="D53" s="19">
        <v>5.84</v>
      </c>
      <c r="E53" s="19">
        <v>38.11</v>
      </c>
      <c r="F53" s="19">
        <f t="shared" si="3"/>
        <v>48.533085</v>
      </c>
      <c r="G53" s="33">
        <v>93185</v>
      </c>
      <c r="H53" s="25" t="s">
        <v>60</v>
      </c>
      <c r="I53" s="38">
        <f t="shared" si="15"/>
        <v>222.5624</v>
      </c>
      <c r="J53" s="39">
        <f t="shared" si="16"/>
        <v>283.43321639999999</v>
      </c>
      <c r="K53" s="14">
        <f>'[1]BM 02'!M53</f>
        <v>5.84</v>
      </c>
      <c r="L53" s="14">
        <f>'[1]Memória 03'!E46</f>
        <v>0</v>
      </c>
      <c r="M53" s="14">
        <f t="shared" si="2"/>
        <v>5.84</v>
      </c>
      <c r="N53" s="14">
        <f t="shared" si="4"/>
        <v>283.43</v>
      </c>
      <c r="O53" s="14">
        <f t="shared" si="5"/>
        <v>0</v>
      </c>
      <c r="P53" s="23">
        <f t="shared" si="6"/>
        <v>283.43</v>
      </c>
      <c r="Q53" s="14">
        <f t="shared" si="7"/>
        <v>3.2163999999852422E-3</v>
      </c>
    </row>
    <row r="54" spans="1:17" ht="25.5" customHeight="1">
      <c r="A54" s="17" t="s">
        <v>132</v>
      </c>
      <c r="B54" s="18" t="s">
        <v>133</v>
      </c>
      <c r="C54" s="17" t="s">
        <v>129</v>
      </c>
      <c r="D54" s="19">
        <v>12.9</v>
      </c>
      <c r="E54" s="19">
        <v>29.71</v>
      </c>
      <c r="F54" s="19">
        <f t="shared" si="3"/>
        <v>37.835684999999998</v>
      </c>
      <c r="G54" s="33">
        <v>93182</v>
      </c>
      <c r="H54" s="25" t="s">
        <v>60</v>
      </c>
      <c r="I54" s="38">
        <f t="shared" si="15"/>
        <v>383.25900000000001</v>
      </c>
      <c r="J54" s="39">
        <f t="shared" si="16"/>
        <v>488.08033649999999</v>
      </c>
      <c r="K54" s="14">
        <f>'[1]BM 02'!M54</f>
        <v>5</v>
      </c>
      <c r="L54" s="14">
        <f>'[1]Memória 03'!E47</f>
        <v>0</v>
      </c>
      <c r="M54" s="14">
        <f t="shared" si="2"/>
        <v>5</v>
      </c>
      <c r="N54" s="14">
        <f t="shared" si="4"/>
        <v>189.18</v>
      </c>
      <c r="O54" s="14">
        <f t="shared" si="5"/>
        <v>0</v>
      </c>
      <c r="P54" s="23">
        <f t="shared" si="6"/>
        <v>189.18</v>
      </c>
      <c r="Q54" s="14">
        <f t="shared" si="7"/>
        <v>298.90033649999998</v>
      </c>
    </row>
    <row r="55" spans="1:17" ht="25.5" customHeight="1">
      <c r="A55" s="17" t="s">
        <v>134</v>
      </c>
      <c r="B55" s="25" t="s">
        <v>135</v>
      </c>
      <c r="C55" s="17" t="s">
        <v>129</v>
      </c>
      <c r="D55" s="19">
        <v>34.6</v>
      </c>
      <c r="E55" s="19">
        <v>38.630000000000003</v>
      </c>
      <c r="F55" s="19">
        <f t="shared" si="3"/>
        <v>49.195305000000005</v>
      </c>
      <c r="G55" s="33">
        <v>93183</v>
      </c>
      <c r="H55" s="25" t="s">
        <v>60</v>
      </c>
      <c r="I55" s="38">
        <f t="shared" si="15"/>
        <v>1336.5980000000002</v>
      </c>
      <c r="J55" s="39">
        <f t="shared" si="16"/>
        <v>1702.1575530000002</v>
      </c>
      <c r="K55" s="14">
        <f>'[1]BM 02'!M55</f>
        <v>12</v>
      </c>
      <c r="L55" s="14">
        <f>'[1]Memória 03'!E48</f>
        <v>0</v>
      </c>
      <c r="M55" s="14">
        <f t="shared" si="2"/>
        <v>12</v>
      </c>
      <c r="N55" s="14">
        <f t="shared" si="4"/>
        <v>590.34</v>
      </c>
      <c r="O55" s="14">
        <f t="shared" si="5"/>
        <v>0</v>
      </c>
      <c r="P55" s="23">
        <f t="shared" si="6"/>
        <v>590.34</v>
      </c>
      <c r="Q55" s="14">
        <f t="shared" si="7"/>
        <v>1111.8175530000003</v>
      </c>
    </row>
    <row r="56" spans="1:17" ht="25.5" customHeight="1">
      <c r="A56" s="17" t="s">
        <v>136</v>
      </c>
      <c r="B56" s="25" t="s">
        <v>137</v>
      </c>
      <c r="C56" s="17" t="s">
        <v>129</v>
      </c>
      <c r="D56" s="19">
        <v>12.9</v>
      </c>
      <c r="E56" s="19">
        <v>29.13</v>
      </c>
      <c r="F56" s="19">
        <f t="shared" si="3"/>
        <v>37.097054999999997</v>
      </c>
      <c r="G56" s="33">
        <v>93194</v>
      </c>
      <c r="H56" s="25" t="s">
        <v>60</v>
      </c>
      <c r="I56" s="38">
        <f t="shared" si="15"/>
        <v>375.77699999999999</v>
      </c>
      <c r="J56" s="39">
        <f t="shared" si="16"/>
        <v>478.5520095</v>
      </c>
      <c r="K56" s="14">
        <f>'[1]BM 02'!M56</f>
        <v>0</v>
      </c>
      <c r="L56" s="14">
        <f>'[1]Memória 03'!E49</f>
        <v>0</v>
      </c>
      <c r="M56" s="14">
        <f t="shared" si="2"/>
        <v>0</v>
      </c>
      <c r="N56" s="14">
        <f t="shared" si="4"/>
        <v>0</v>
      </c>
      <c r="O56" s="14">
        <f t="shared" si="5"/>
        <v>0</v>
      </c>
      <c r="P56" s="23">
        <f t="shared" si="6"/>
        <v>0</v>
      </c>
      <c r="Q56" s="14">
        <f t="shared" si="7"/>
        <v>478.5520095</v>
      </c>
    </row>
    <row r="57" spans="1:17" ht="25.5" customHeight="1">
      <c r="A57" s="17" t="s">
        <v>138</v>
      </c>
      <c r="B57" s="25" t="s">
        <v>139</v>
      </c>
      <c r="C57" s="17" t="s">
        <v>129</v>
      </c>
      <c r="D57" s="19">
        <v>34.6</v>
      </c>
      <c r="E57" s="19">
        <v>35.130000000000003</v>
      </c>
      <c r="F57" s="19">
        <f t="shared" si="3"/>
        <v>44.738055000000003</v>
      </c>
      <c r="G57" s="33">
        <v>93183</v>
      </c>
      <c r="H57" s="25" t="s">
        <v>60</v>
      </c>
      <c r="I57" s="38">
        <f t="shared" si="15"/>
        <v>1215.498</v>
      </c>
      <c r="J57" s="39">
        <f t="shared" si="16"/>
        <v>1547.9367030000001</v>
      </c>
      <c r="K57" s="14">
        <f>'[1]BM 02'!M57</f>
        <v>0</v>
      </c>
      <c r="L57" s="14">
        <f>'[1]Memória 03'!E50</f>
        <v>0</v>
      </c>
      <c r="M57" s="14">
        <f t="shared" si="2"/>
        <v>0</v>
      </c>
      <c r="N57" s="14">
        <f t="shared" si="4"/>
        <v>0</v>
      </c>
      <c r="O57" s="14">
        <f t="shared" si="5"/>
        <v>0</v>
      </c>
      <c r="P57" s="23">
        <f t="shared" si="6"/>
        <v>0</v>
      </c>
      <c r="Q57" s="14">
        <f t="shared" si="7"/>
        <v>1547.9367030000001</v>
      </c>
    </row>
    <row r="58" spans="1:17" ht="14.25" customHeight="1">
      <c r="A58" s="28" t="s">
        <v>140</v>
      </c>
      <c r="B58" s="139" t="s">
        <v>141</v>
      </c>
      <c r="C58" s="140"/>
      <c r="D58" s="140"/>
      <c r="E58" s="140"/>
      <c r="F58" s="140"/>
      <c r="G58" s="141"/>
      <c r="H58" s="29"/>
      <c r="I58" s="30">
        <f>SUM(I59:I69)</f>
        <v>97919.82</v>
      </c>
      <c r="J58" s="31">
        <f>SUM(J59:J69)</f>
        <v>124700.89077</v>
      </c>
      <c r="K58" s="14">
        <f>'[1]BM 02'!M58</f>
        <v>0</v>
      </c>
      <c r="L58" s="14">
        <f>'[1]Memória 03'!E51</f>
        <v>0</v>
      </c>
      <c r="M58" s="31"/>
      <c r="N58" s="31">
        <f t="shared" ref="N58:Q58" si="17">SUM(N59:N69)</f>
        <v>0</v>
      </c>
      <c r="O58" s="31">
        <f t="shared" si="17"/>
        <v>4810.66</v>
      </c>
      <c r="P58" s="31">
        <f t="shared" si="17"/>
        <v>4810.66</v>
      </c>
      <c r="Q58" s="31">
        <f t="shared" si="17"/>
        <v>119890.23076999999</v>
      </c>
    </row>
    <row r="59" spans="1:17" ht="46.7" customHeight="1">
      <c r="A59" s="17" t="s">
        <v>142</v>
      </c>
      <c r="B59" s="25" t="s">
        <v>143</v>
      </c>
      <c r="C59" s="17" t="s">
        <v>31</v>
      </c>
      <c r="D59" s="27">
        <v>2121.38</v>
      </c>
      <c r="E59" s="19">
        <v>3.66</v>
      </c>
      <c r="F59" s="19">
        <f t="shared" si="3"/>
        <v>4.6610100000000001</v>
      </c>
      <c r="G59" s="42">
        <v>87894</v>
      </c>
      <c r="H59" s="18" t="s">
        <v>85</v>
      </c>
      <c r="I59" s="21">
        <f>E59*D59</f>
        <v>7764.2508000000007</v>
      </c>
      <c r="J59" s="22">
        <f>D59*F59</f>
        <v>9887.7733938000001</v>
      </c>
      <c r="K59" s="14">
        <f>'[1]BM 02'!M59</f>
        <v>0</v>
      </c>
      <c r="L59" s="14">
        <f>'[1]Memória 03'!E52</f>
        <v>636.69000000000005</v>
      </c>
      <c r="M59" s="14">
        <f t="shared" si="2"/>
        <v>636.69000000000005</v>
      </c>
      <c r="N59" s="14">
        <f t="shared" si="4"/>
        <v>0</v>
      </c>
      <c r="O59" s="14">
        <f t="shared" si="5"/>
        <v>2967.62</v>
      </c>
      <c r="P59" s="23">
        <f t="shared" si="6"/>
        <v>2967.62</v>
      </c>
      <c r="Q59" s="14">
        <f t="shared" si="7"/>
        <v>6920.1533938000002</v>
      </c>
    </row>
    <row r="60" spans="1:17" ht="25.5" customHeight="1">
      <c r="A60" s="17" t="s">
        <v>144</v>
      </c>
      <c r="B60" s="25" t="s">
        <v>145</v>
      </c>
      <c r="C60" s="17" t="s">
        <v>31</v>
      </c>
      <c r="D60" s="27">
        <v>2121.38</v>
      </c>
      <c r="E60" s="19">
        <v>19.059999999999999</v>
      </c>
      <c r="F60" s="19">
        <f t="shared" si="3"/>
        <v>24.272909999999996</v>
      </c>
      <c r="G60" s="42">
        <v>87529</v>
      </c>
      <c r="H60" s="25" t="s">
        <v>60</v>
      </c>
      <c r="I60" s="21">
        <f t="shared" ref="I60:I69" si="18">E60*D60</f>
        <v>40433.502800000002</v>
      </c>
      <c r="J60" s="22">
        <f t="shared" ref="J60:J69" si="19">D60*F60</f>
        <v>51492.065815799993</v>
      </c>
      <c r="K60" s="14">
        <f>'[1]BM 02'!M60</f>
        <v>0</v>
      </c>
      <c r="L60" s="14">
        <f>'[1]Memória 03'!E53</f>
        <v>75.930000000000007</v>
      </c>
      <c r="M60" s="14">
        <f t="shared" si="2"/>
        <v>75.930000000000007</v>
      </c>
      <c r="N60" s="14">
        <f t="shared" si="4"/>
        <v>0</v>
      </c>
      <c r="O60" s="14">
        <f t="shared" si="5"/>
        <v>1843.04</v>
      </c>
      <c r="P60" s="23">
        <f t="shared" si="6"/>
        <v>1843.04</v>
      </c>
      <c r="Q60" s="14">
        <f t="shared" si="7"/>
        <v>49649.025815799992</v>
      </c>
    </row>
    <row r="61" spans="1:17" ht="57.2" customHeight="1">
      <c r="A61" s="34" t="s">
        <v>146</v>
      </c>
      <c r="B61" s="25" t="s">
        <v>147</v>
      </c>
      <c r="C61" s="34" t="s">
        <v>31</v>
      </c>
      <c r="D61" s="35">
        <v>245.51</v>
      </c>
      <c r="E61" s="35">
        <v>43.54</v>
      </c>
      <c r="F61" s="19">
        <f t="shared" si="3"/>
        <v>55.448189999999997</v>
      </c>
      <c r="G61" s="43">
        <v>87273</v>
      </c>
      <c r="H61" s="18" t="s">
        <v>85</v>
      </c>
      <c r="I61" s="21">
        <f t="shared" si="18"/>
        <v>10689.5054</v>
      </c>
      <c r="J61" s="22">
        <f t="shared" si="19"/>
        <v>13613.0851269</v>
      </c>
      <c r="K61" s="14">
        <f>'[1]BM 02'!M61</f>
        <v>0</v>
      </c>
      <c r="L61" s="14">
        <f>'[1]Memória 03'!E54</f>
        <v>0</v>
      </c>
      <c r="M61" s="14">
        <f t="shared" si="2"/>
        <v>0</v>
      </c>
      <c r="N61" s="14">
        <f t="shared" si="4"/>
        <v>0</v>
      </c>
      <c r="O61" s="14">
        <f t="shared" si="5"/>
        <v>0</v>
      </c>
      <c r="P61" s="23">
        <f t="shared" si="6"/>
        <v>0</v>
      </c>
      <c r="Q61" s="14">
        <f t="shared" si="7"/>
        <v>13613.0851269</v>
      </c>
    </row>
    <row r="62" spans="1:17" ht="25.5" customHeight="1">
      <c r="A62" s="17" t="s">
        <v>148</v>
      </c>
      <c r="B62" s="25" t="s">
        <v>149</v>
      </c>
      <c r="C62" s="17" t="s">
        <v>31</v>
      </c>
      <c r="D62" s="27">
        <v>1740.15</v>
      </c>
      <c r="E62" s="19">
        <v>1.59</v>
      </c>
      <c r="F62" s="19">
        <f t="shared" si="3"/>
        <v>2.0248650000000001</v>
      </c>
      <c r="G62" s="42">
        <v>88485</v>
      </c>
      <c r="H62" s="25" t="s">
        <v>60</v>
      </c>
      <c r="I62" s="21">
        <f t="shared" si="18"/>
        <v>2766.8385000000003</v>
      </c>
      <c r="J62" s="22">
        <f t="shared" si="19"/>
        <v>3523.5688297500005</v>
      </c>
      <c r="K62" s="14">
        <f>'[1]BM 02'!M62</f>
        <v>0</v>
      </c>
      <c r="L62" s="14">
        <f>'[1]Memória 03'!E55</f>
        <v>0</v>
      </c>
      <c r="M62" s="14">
        <f t="shared" si="2"/>
        <v>0</v>
      </c>
      <c r="N62" s="14">
        <f t="shared" si="4"/>
        <v>0</v>
      </c>
      <c r="O62" s="14">
        <f t="shared" si="5"/>
        <v>0</v>
      </c>
      <c r="P62" s="23">
        <f t="shared" si="6"/>
        <v>0</v>
      </c>
      <c r="Q62" s="14">
        <f t="shared" si="7"/>
        <v>3523.5688297500005</v>
      </c>
    </row>
    <row r="63" spans="1:17" ht="34.35" customHeight="1">
      <c r="A63" s="34" t="s">
        <v>150</v>
      </c>
      <c r="B63" s="25" t="s">
        <v>151</v>
      </c>
      <c r="C63" s="34" t="s">
        <v>31</v>
      </c>
      <c r="D63" s="35">
        <v>804</v>
      </c>
      <c r="E63" s="35">
        <v>11.5</v>
      </c>
      <c r="F63" s="19">
        <f t="shared" si="3"/>
        <v>14.645250000000001</v>
      </c>
      <c r="G63" s="36">
        <v>8624</v>
      </c>
      <c r="H63" s="18" t="s">
        <v>90</v>
      </c>
      <c r="I63" s="21">
        <f t="shared" si="18"/>
        <v>9246</v>
      </c>
      <c r="J63" s="22">
        <f t="shared" si="19"/>
        <v>11774.781000000001</v>
      </c>
      <c r="K63" s="14">
        <f>'[1]BM 02'!M63</f>
        <v>0</v>
      </c>
      <c r="L63" s="14">
        <f>'[1]Memória 03'!E56</f>
        <v>0</v>
      </c>
      <c r="M63" s="14">
        <f t="shared" si="2"/>
        <v>0</v>
      </c>
      <c r="N63" s="14">
        <f t="shared" si="4"/>
        <v>0</v>
      </c>
      <c r="O63" s="14">
        <f t="shared" si="5"/>
        <v>0</v>
      </c>
      <c r="P63" s="23">
        <f t="shared" si="6"/>
        <v>0</v>
      </c>
      <c r="Q63" s="14">
        <f t="shared" si="7"/>
        <v>11774.781000000001</v>
      </c>
    </row>
    <row r="64" spans="1:17" ht="25.5" customHeight="1">
      <c r="A64" s="17" t="s">
        <v>152</v>
      </c>
      <c r="B64" s="25" t="s">
        <v>153</v>
      </c>
      <c r="C64" s="17" t="s">
        <v>31</v>
      </c>
      <c r="D64" s="19">
        <v>936.15</v>
      </c>
      <c r="E64" s="19">
        <v>8.2799999999999994</v>
      </c>
      <c r="F64" s="19">
        <f t="shared" si="3"/>
        <v>10.54458</v>
      </c>
      <c r="G64" s="42">
        <v>88497</v>
      </c>
      <c r="H64" s="25" t="s">
        <v>60</v>
      </c>
      <c r="I64" s="21">
        <f t="shared" si="18"/>
        <v>7751.3219999999992</v>
      </c>
      <c r="J64" s="22">
        <f t="shared" si="19"/>
        <v>9871.308567</v>
      </c>
      <c r="K64" s="14">
        <f>'[1]BM 02'!M64</f>
        <v>0</v>
      </c>
      <c r="L64" s="14">
        <f>'[1]Memória 03'!E57</f>
        <v>0</v>
      </c>
      <c r="M64" s="14">
        <f t="shared" si="2"/>
        <v>0</v>
      </c>
      <c r="N64" s="14">
        <f t="shared" si="4"/>
        <v>0</v>
      </c>
      <c r="O64" s="14">
        <f t="shared" si="5"/>
        <v>0</v>
      </c>
      <c r="P64" s="23">
        <f t="shared" si="6"/>
        <v>0</v>
      </c>
      <c r="Q64" s="14">
        <f t="shared" si="7"/>
        <v>9871.308567</v>
      </c>
    </row>
    <row r="65" spans="1:17" ht="25.5" customHeight="1">
      <c r="A65" s="17" t="s">
        <v>154</v>
      </c>
      <c r="B65" s="18" t="s">
        <v>155</v>
      </c>
      <c r="C65" s="17" t="s">
        <v>31</v>
      </c>
      <c r="D65" s="19">
        <v>61.32</v>
      </c>
      <c r="E65" s="19">
        <v>10.85</v>
      </c>
      <c r="F65" s="19">
        <f t="shared" si="3"/>
        <v>13.817475</v>
      </c>
      <c r="G65" s="42">
        <v>102213</v>
      </c>
      <c r="H65" s="25" t="s">
        <v>60</v>
      </c>
      <c r="I65" s="21">
        <f t="shared" si="18"/>
        <v>665.322</v>
      </c>
      <c r="J65" s="22">
        <f t="shared" si="19"/>
        <v>847.28756699999997</v>
      </c>
      <c r="K65" s="14">
        <f>'[1]BM 02'!M65</f>
        <v>0</v>
      </c>
      <c r="L65" s="14">
        <f>'[1]Memória 03'!E58</f>
        <v>0</v>
      </c>
      <c r="M65" s="14">
        <f t="shared" si="2"/>
        <v>0</v>
      </c>
      <c r="N65" s="14">
        <f t="shared" si="4"/>
        <v>0</v>
      </c>
      <c r="O65" s="14">
        <f t="shared" si="5"/>
        <v>0</v>
      </c>
      <c r="P65" s="23">
        <f t="shared" si="6"/>
        <v>0</v>
      </c>
      <c r="Q65" s="14">
        <f t="shared" si="7"/>
        <v>847.28756699999997</v>
      </c>
    </row>
    <row r="66" spans="1:17" ht="34.35" customHeight="1">
      <c r="A66" s="34" t="s">
        <v>156</v>
      </c>
      <c r="B66" s="25" t="s">
        <v>157</v>
      </c>
      <c r="C66" s="34" t="s">
        <v>31</v>
      </c>
      <c r="D66" s="35">
        <v>17</v>
      </c>
      <c r="E66" s="35">
        <v>5.44</v>
      </c>
      <c r="F66" s="19">
        <f t="shared" si="3"/>
        <v>6.9278400000000007</v>
      </c>
      <c r="G66" s="43">
        <v>100723</v>
      </c>
      <c r="H66" s="18" t="s">
        <v>85</v>
      </c>
      <c r="I66" s="21">
        <f t="shared" si="18"/>
        <v>92.48</v>
      </c>
      <c r="J66" s="22">
        <f t="shared" si="19"/>
        <v>117.77328000000001</v>
      </c>
      <c r="K66" s="14">
        <f>'[1]BM 02'!M66</f>
        <v>0</v>
      </c>
      <c r="L66" s="14">
        <f>'[1]Memória 03'!E59</f>
        <v>0</v>
      </c>
      <c r="M66" s="14">
        <f t="shared" si="2"/>
        <v>0</v>
      </c>
      <c r="N66" s="14">
        <f t="shared" si="4"/>
        <v>0</v>
      </c>
      <c r="O66" s="14">
        <f t="shared" si="5"/>
        <v>0</v>
      </c>
      <c r="P66" s="23">
        <f t="shared" si="6"/>
        <v>0</v>
      </c>
      <c r="Q66" s="14">
        <f t="shared" si="7"/>
        <v>117.77328000000001</v>
      </c>
    </row>
    <row r="67" spans="1:17" ht="25.5" customHeight="1">
      <c r="A67" s="17" t="s">
        <v>158</v>
      </c>
      <c r="B67" s="25" t="s">
        <v>159</v>
      </c>
      <c r="C67" s="17" t="s">
        <v>31</v>
      </c>
      <c r="D67" s="19">
        <v>454</v>
      </c>
      <c r="E67" s="19">
        <v>9.75</v>
      </c>
      <c r="F67" s="19">
        <f t="shared" si="3"/>
        <v>12.416625</v>
      </c>
      <c r="G67" s="42">
        <v>88488</v>
      </c>
      <c r="H67" s="25" t="s">
        <v>60</v>
      </c>
      <c r="I67" s="21">
        <f t="shared" si="18"/>
        <v>4426.5</v>
      </c>
      <c r="J67" s="22">
        <f t="shared" si="19"/>
        <v>5637.1477500000001</v>
      </c>
      <c r="K67" s="14">
        <f>'[1]BM 02'!M67</f>
        <v>0</v>
      </c>
      <c r="L67" s="14">
        <f>'[1]Memória 03'!E60</f>
        <v>0</v>
      </c>
      <c r="M67" s="14">
        <f t="shared" si="2"/>
        <v>0</v>
      </c>
      <c r="N67" s="14">
        <f t="shared" si="4"/>
        <v>0</v>
      </c>
      <c r="O67" s="14">
        <f t="shared" si="5"/>
        <v>0</v>
      </c>
      <c r="P67" s="23">
        <f t="shared" si="6"/>
        <v>0</v>
      </c>
      <c r="Q67" s="14">
        <f t="shared" si="7"/>
        <v>5637.1477500000001</v>
      </c>
    </row>
    <row r="68" spans="1:17" ht="25.5" customHeight="1">
      <c r="A68" s="17" t="s">
        <v>160</v>
      </c>
      <c r="B68" s="25" t="s">
        <v>161</v>
      </c>
      <c r="C68" s="17" t="s">
        <v>31</v>
      </c>
      <c r="D68" s="19">
        <v>804</v>
      </c>
      <c r="E68" s="19">
        <v>8.68</v>
      </c>
      <c r="F68" s="19">
        <f t="shared" si="3"/>
        <v>11.053979999999999</v>
      </c>
      <c r="G68" s="42">
        <v>88489</v>
      </c>
      <c r="H68" s="25" t="s">
        <v>60</v>
      </c>
      <c r="I68" s="21">
        <f t="shared" si="18"/>
        <v>6978.7199999999993</v>
      </c>
      <c r="J68" s="22">
        <f t="shared" si="19"/>
        <v>8887.3999199999998</v>
      </c>
      <c r="K68" s="14">
        <f>'[1]BM 02'!M68</f>
        <v>0</v>
      </c>
      <c r="L68" s="14">
        <f>'[1]Memória 03'!E61</f>
        <v>0</v>
      </c>
      <c r="M68" s="14">
        <f t="shared" si="2"/>
        <v>0</v>
      </c>
      <c r="N68" s="14">
        <f t="shared" si="4"/>
        <v>0</v>
      </c>
      <c r="O68" s="14">
        <f t="shared" si="5"/>
        <v>0</v>
      </c>
      <c r="P68" s="23">
        <f t="shared" si="6"/>
        <v>0</v>
      </c>
      <c r="Q68" s="14">
        <f t="shared" si="7"/>
        <v>8887.3999199999998</v>
      </c>
    </row>
    <row r="69" spans="1:17" ht="25.5" customHeight="1">
      <c r="A69" s="17" t="s">
        <v>162</v>
      </c>
      <c r="B69" s="25" t="s">
        <v>163</v>
      </c>
      <c r="C69" s="17" t="s">
        <v>31</v>
      </c>
      <c r="D69" s="19">
        <v>936.15</v>
      </c>
      <c r="E69" s="19">
        <v>7.59</v>
      </c>
      <c r="F69" s="19">
        <f t="shared" si="3"/>
        <v>9.6658650000000002</v>
      </c>
      <c r="G69" s="42">
        <v>88487</v>
      </c>
      <c r="H69" s="25" t="s">
        <v>60</v>
      </c>
      <c r="I69" s="21">
        <f t="shared" si="18"/>
        <v>7105.3784999999998</v>
      </c>
      <c r="J69" s="22">
        <f t="shared" si="19"/>
        <v>9048.69951975</v>
      </c>
      <c r="K69" s="14">
        <f>'[1]BM 02'!M69</f>
        <v>0</v>
      </c>
      <c r="L69" s="14">
        <f>'[1]Memória 03'!E62</f>
        <v>0</v>
      </c>
      <c r="M69" s="14">
        <f t="shared" si="2"/>
        <v>0</v>
      </c>
      <c r="N69" s="14">
        <f t="shared" si="4"/>
        <v>0</v>
      </c>
      <c r="O69" s="14">
        <f t="shared" si="5"/>
        <v>0</v>
      </c>
      <c r="P69" s="23">
        <f t="shared" si="6"/>
        <v>0</v>
      </c>
      <c r="Q69" s="14">
        <f t="shared" si="7"/>
        <v>9048.69951975</v>
      </c>
    </row>
    <row r="70" spans="1:17" ht="12.75" customHeight="1">
      <c r="A70" s="28" t="s">
        <v>164</v>
      </c>
      <c r="B70" s="139" t="s">
        <v>165</v>
      </c>
      <c r="C70" s="140"/>
      <c r="D70" s="140"/>
      <c r="E70" s="140"/>
      <c r="F70" s="140"/>
      <c r="G70" s="141"/>
      <c r="H70" s="37"/>
      <c r="I70" s="30">
        <f>SUM(I71:I74)</f>
        <v>15458.0825</v>
      </c>
      <c r="J70" s="31">
        <f>SUM(J71:J74)</f>
        <v>19685.86806375</v>
      </c>
      <c r="K70" s="14">
        <f>'[1]BM 02'!M70</f>
        <v>0</v>
      </c>
      <c r="L70" s="14">
        <f>'[1]Memória 03'!E63</f>
        <v>0</v>
      </c>
      <c r="M70" s="31"/>
      <c r="N70" s="31">
        <f t="shared" ref="N70:Q70" si="20">SUM(N71:N74)</f>
        <v>0</v>
      </c>
      <c r="O70" s="31">
        <f t="shared" si="20"/>
        <v>0</v>
      </c>
      <c r="P70" s="31">
        <f t="shared" si="20"/>
        <v>0</v>
      </c>
      <c r="Q70" s="31">
        <f t="shared" si="20"/>
        <v>19685.86806375</v>
      </c>
    </row>
    <row r="71" spans="1:17" ht="34.35" customHeight="1">
      <c r="A71" s="34" t="s">
        <v>166</v>
      </c>
      <c r="B71" s="25" t="s">
        <v>167</v>
      </c>
      <c r="C71" s="34" t="s">
        <v>31</v>
      </c>
      <c r="D71" s="35">
        <v>244.09</v>
      </c>
      <c r="E71" s="35">
        <v>9.98</v>
      </c>
      <c r="F71" s="19">
        <f t="shared" si="3"/>
        <v>12.709530000000001</v>
      </c>
      <c r="G71" s="43">
        <v>92544</v>
      </c>
      <c r="H71" s="18" t="s">
        <v>85</v>
      </c>
      <c r="I71" s="38">
        <f>E71*D71</f>
        <v>2436.0182</v>
      </c>
      <c r="J71" s="39">
        <f>D71*F71</f>
        <v>3102.2691777000005</v>
      </c>
      <c r="K71" s="14">
        <f>'[1]BM 02'!M71</f>
        <v>0</v>
      </c>
      <c r="L71" s="14">
        <f>'[1]Memória 03'!E64</f>
        <v>0</v>
      </c>
      <c r="M71" s="14">
        <f t="shared" si="2"/>
        <v>0</v>
      </c>
      <c r="N71" s="14">
        <f t="shared" si="4"/>
        <v>0</v>
      </c>
      <c r="O71" s="14">
        <f t="shared" si="5"/>
        <v>0</v>
      </c>
      <c r="P71" s="23">
        <f t="shared" si="6"/>
        <v>0</v>
      </c>
      <c r="Q71" s="14">
        <f t="shared" si="7"/>
        <v>3102.2691777000005</v>
      </c>
    </row>
    <row r="72" spans="1:17" ht="45.75" customHeight="1">
      <c r="A72" s="17" t="s">
        <v>168</v>
      </c>
      <c r="B72" s="25" t="s">
        <v>169</v>
      </c>
      <c r="C72" s="17" t="s">
        <v>31</v>
      </c>
      <c r="D72" s="19">
        <v>244.09</v>
      </c>
      <c r="E72" s="19">
        <v>37.020000000000003</v>
      </c>
      <c r="F72" s="19">
        <f t="shared" si="3"/>
        <v>47.144970000000001</v>
      </c>
      <c r="G72" s="42">
        <v>94207</v>
      </c>
      <c r="H72" s="18" t="s">
        <v>85</v>
      </c>
      <c r="I72" s="38">
        <f t="shared" ref="I72:I74" si="21">E72*D72</f>
        <v>9036.2118000000009</v>
      </c>
      <c r="J72" s="39">
        <f t="shared" ref="J72:J74" si="22">D72*F72</f>
        <v>11507.615727300001</v>
      </c>
      <c r="K72" s="14">
        <f>'[1]BM 02'!M72</f>
        <v>0</v>
      </c>
      <c r="L72" s="14">
        <f>'[1]Memória 03'!E65</f>
        <v>0</v>
      </c>
      <c r="M72" s="14">
        <f t="shared" si="2"/>
        <v>0</v>
      </c>
      <c r="N72" s="14">
        <f t="shared" si="4"/>
        <v>0</v>
      </c>
      <c r="O72" s="14">
        <f t="shared" si="5"/>
        <v>0</v>
      </c>
      <c r="P72" s="23">
        <f t="shared" si="6"/>
        <v>0</v>
      </c>
      <c r="Q72" s="14">
        <f t="shared" si="7"/>
        <v>11507.615727300001</v>
      </c>
    </row>
    <row r="73" spans="1:17" ht="34.35" customHeight="1">
      <c r="A73" s="34" t="s">
        <v>170</v>
      </c>
      <c r="B73" s="25" t="s">
        <v>171</v>
      </c>
      <c r="C73" s="34" t="s">
        <v>129</v>
      </c>
      <c r="D73" s="35">
        <v>73.319999999999993</v>
      </c>
      <c r="E73" s="35">
        <v>24.96</v>
      </c>
      <c r="F73" s="19">
        <f t="shared" si="3"/>
        <v>31.786560000000001</v>
      </c>
      <c r="G73" s="43">
        <v>100435</v>
      </c>
      <c r="H73" s="18" t="s">
        <v>85</v>
      </c>
      <c r="I73" s="38">
        <f t="shared" si="21"/>
        <v>1830.0672</v>
      </c>
      <c r="J73" s="39">
        <f t="shared" si="22"/>
        <v>2330.5905791999999</v>
      </c>
      <c r="K73" s="14">
        <f>'[1]BM 02'!M73</f>
        <v>0</v>
      </c>
      <c r="L73" s="14">
        <f>'[1]Memória 03'!E66</f>
        <v>0</v>
      </c>
      <c r="M73" s="14">
        <f t="shared" si="2"/>
        <v>0</v>
      </c>
      <c r="N73" s="14">
        <f t="shared" si="4"/>
        <v>0</v>
      </c>
      <c r="O73" s="14">
        <f t="shared" si="5"/>
        <v>0</v>
      </c>
      <c r="P73" s="23">
        <f t="shared" si="6"/>
        <v>0</v>
      </c>
      <c r="Q73" s="14">
        <f t="shared" si="7"/>
        <v>2330.5905791999999</v>
      </c>
    </row>
    <row r="74" spans="1:17" ht="36" customHeight="1">
      <c r="A74" s="34" t="s">
        <v>172</v>
      </c>
      <c r="B74" s="25" t="s">
        <v>173</v>
      </c>
      <c r="C74" s="34" t="s">
        <v>129</v>
      </c>
      <c r="D74" s="35">
        <v>18.09</v>
      </c>
      <c r="E74" s="35">
        <v>119.17</v>
      </c>
      <c r="F74" s="19">
        <f t="shared" si="3"/>
        <v>151.76299499999999</v>
      </c>
      <c r="G74" s="43">
        <v>94229</v>
      </c>
      <c r="H74" s="18" t="s">
        <v>85</v>
      </c>
      <c r="I74" s="38">
        <f t="shared" si="21"/>
        <v>2155.7853</v>
      </c>
      <c r="J74" s="39">
        <f t="shared" si="22"/>
        <v>2745.3925795499999</v>
      </c>
      <c r="K74" s="14">
        <f>'[1]BM 02'!M74</f>
        <v>0</v>
      </c>
      <c r="L74" s="14">
        <f>'[1]Memória 03'!E67</f>
        <v>0</v>
      </c>
      <c r="M74" s="14">
        <f t="shared" si="2"/>
        <v>0</v>
      </c>
      <c r="N74" s="14">
        <f t="shared" si="4"/>
        <v>0</v>
      </c>
      <c r="O74" s="14">
        <f t="shared" si="5"/>
        <v>0</v>
      </c>
      <c r="P74" s="23">
        <f t="shared" si="6"/>
        <v>0</v>
      </c>
      <c r="Q74" s="14">
        <f t="shared" si="7"/>
        <v>2745.3925795499999</v>
      </c>
    </row>
    <row r="75" spans="1:17" ht="12.75" customHeight="1">
      <c r="A75" s="28" t="s">
        <v>174</v>
      </c>
      <c r="B75" s="139" t="s">
        <v>175</v>
      </c>
      <c r="C75" s="140"/>
      <c r="D75" s="140"/>
      <c r="E75" s="140"/>
      <c r="F75" s="140"/>
      <c r="G75" s="141"/>
      <c r="H75" s="37"/>
      <c r="I75" s="30">
        <f>SUM(I77:I93)</f>
        <v>57385.086700000007</v>
      </c>
      <c r="J75" s="31">
        <f>SUM(J77:J93)</f>
        <v>73079.907912449999</v>
      </c>
      <c r="K75" s="14">
        <f>'[1]BM 02'!M75</f>
        <v>0</v>
      </c>
      <c r="L75" s="14">
        <f>'[1]Memória 03'!E68</f>
        <v>0</v>
      </c>
      <c r="M75" s="31"/>
      <c r="N75" s="31">
        <f t="shared" ref="N75:Q75" si="23">SUM(N77:N93)</f>
        <v>0</v>
      </c>
      <c r="O75" s="31">
        <f t="shared" si="23"/>
        <v>4979.7</v>
      </c>
      <c r="P75" s="31">
        <f t="shared" si="23"/>
        <v>4979.7</v>
      </c>
      <c r="Q75" s="31">
        <f t="shared" si="23"/>
        <v>68100.207912450001</v>
      </c>
    </row>
    <row r="76" spans="1:17" ht="12.75" customHeight="1">
      <c r="A76" s="17" t="s">
        <v>176</v>
      </c>
      <c r="B76" s="44" t="s">
        <v>177</v>
      </c>
      <c r="C76" s="37"/>
      <c r="D76" s="37"/>
      <c r="E76" s="37"/>
      <c r="F76" s="19"/>
      <c r="G76" s="37"/>
      <c r="H76" s="37"/>
      <c r="I76" s="45"/>
      <c r="J76" s="46"/>
      <c r="K76" s="14">
        <f>'[1]BM 02'!M76</f>
        <v>0</v>
      </c>
      <c r="L76" s="14">
        <f>'[1]Memória 03'!E69</f>
        <v>0</v>
      </c>
      <c r="M76" s="14">
        <f t="shared" ref="M76:M139" si="24">K76+L76</f>
        <v>0</v>
      </c>
      <c r="N76" s="14">
        <f t="shared" si="4"/>
        <v>0</v>
      </c>
      <c r="O76" s="14">
        <f t="shared" si="5"/>
        <v>0</v>
      </c>
      <c r="P76" s="23">
        <f t="shared" si="6"/>
        <v>0</v>
      </c>
      <c r="Q76" s="14">
        <f t="shared" si="7"/>
        <v>0</v>
      </c>
    </row>
    <row r="77" spans="1:17" ht="34.35" customHeight="1">
      <c r="A77" s="34" t="s">
        <v>178</v>
      </c>
      <c r="B77" s="18" t="s">
        <v>179</v>
      </c>
      <c r="C77" s="34" t="s">
        <v>31</v>
      </c>
      <c r="D77" s="35">
        <v>177.46</v>
      </c>
      <c r="E77" s="47">
        <v>35.840000000000003</v>
      </c>
      <c r="F77" s="19">
        <f t="shared" ref="F77:F140" si="25">E77+E77*27.35/100</f>
        <v>45.642240000000001</v>
      </c>
      <c r="G77" s="43">
        <v>92396</v>
      </c>
      <c r="H77" s="18" t="s">
        <v>85</v>
      </c>
      <c r="I77" s="38">
        <f>D77*E77</f>
        <v>6360.166400000001</v>
      </c>
      <c r="J77" s="39">
        <f>D77*F77</f>
        <v>8099.6719104000003</v>
      </c>
      <c r="K77" s="14">
        <f>'[1]BM 02'!M77</f>
        <v>0</v>
      </c>
      <c r="L77" s="14">
        <f>'[1]Memória 03'!E70</f>
        <v>0</v>
      </c>
      <c r="M77" s="14">
        <f t="shared" si="24"/>
        <v>0</v>
      </c>
      <c r="N77" s="14">
        <f t="shared" ref="N77:N140" si="26">ROUND(K77*F77,2)</f>
        <v>0</v>
      </c>
      <c r="O77" s="14">
        <f t="shared" ref="O77:O140" si="27">ROUND(L77*F77,2)</f>
        <v>0</v>
      </c>
      <c r="P77" s="23">
        <f t="shared" ref="P77:P140" si="28">ROUND(M77*F77,2)</f>
        <v>0</v>
      </c>
      <c r="Q77" s="14">
        <f t="shared" ref="Q77:Q140" si="29">J77-P77</f>
        <v>8099.6719104000003</v>
      </c>
    </row>
    <row r="78" spans="1:17" ht="25.5" customHeight="1">
      <c r="A78" s="17" t="s">
        <v>180</v>
      </c>
      <c r="B78" s="18" t="s">
        <v>181</v>
      </c>
      <c r="C78" s="17" t="s">
        <v>31</v>
      </c>
      <c r="D78" s="19">
        <v>69.650000000000006</v>
      </c>
      <c r="E78" s="19">
        <v>8.26</v>
      </c>
      <c r="F78" s="19">
        <f t="shared" si="25"/>
        <v>10.51911</v>
      </c>
      <c r="G78" s="42">
        <v>98504</v>
      </c>
      <c r="H78" s="25" t="s">
        <v>60</v>
      </c>
      <c r="I78" s="38">
        <f t="shared" ref="I78:I93" si="30">D78*E78</f>
        <v>575.30900000000008</v>
      </c>
      <c r="J78" s="39">
        <f t="shared" ref="J78:J93" si="31">D78*F78</f>
        <v>732.65601149999998</v>
      </c>
      <c r="K78" s="14">
        <f>'[1]BM 02'!M78</f>
        <v>0</v>
      </c>
      <c r="L78" s="14">
        <f>'[1]Memória 03'!E71</f>
        <v>0</v>
      </c>
      <c r="M78" s="14">
        <f t="shared" si="24"/>
        <v>0</v>
      </c>
      <c r="N78" s="14">
        <f t="shared" si="26"/>
        <v>0</v>
      </c>
      <c r="O78" s="14">
        <f t="shared" si="27"/>
        <v>0</v>
      </c>
      <c r="P78" s="23">
        <f t="shared" si="28"/>
        <v>0</v>
      </c>
      <c r="Q78" s="14">
        <f t="shared" si="29"/>
        <v>732.65601149999998</v>
      </c>
    </row>
    <row r="79" spans="1:17" ht="34.35" customHeight="1">
      <c r="A79" s="34" t="s">
        <v>182</v>
      </c>
      <c r="B79" s="25" t="s">
        <v>183</v>
      </c>
      <c r="C79" s="34" t="s">
        <v>31</v>
      </c>
      <c r="D79" s="35">
        <v>24.22</v>
      </c>
      <c r="E79" s="35">
        <v>14.68</v>
      </c>
      <c r="F79" s="19">
        <f t="shared" si="25"/>
        <v>18.694980000000001</v>
      </c>
      <c r="G79" s="48">
        <v>3637</v>
      </c>
      <c r="H79" s="18" t="s">
        <v>90</v>
      </c>
      <c r="I79" s="38">
        <f t="shared" si="30"/>
        <v>355.5496</v>
      </c>
      <c r="J79" s="39">
        <f t="shared" si="31"/>
        <v>452.79241560000003</v>
      </c>
      <c r="K79" s="14">
        <f>'[1]BM 02'!M79</f>
        <v>0</v>
      </c>
      <c r="L79" s="14">
        <f>'[1]Memória 03'!E72</f>
        <v>0</v>
      </c>
      <c r="M79" s="14">
        <f t="shared" si="24"/>
        <v>0</v>
      </c>
      <c r="N79" s="14">
        <f t="shared" si="26"/>
        <v>0</v>
      </c>
      <c r="O79" s="14">
        <f t="shared" si="27"/>
        <v>0</v>
      </c>
      <c r="P79" s="23">
        <f t="shared" si="28"/>
        <v>0</v>
      </c>
      <c r="Q79" s="14">
        <f t="shared" si="29"/>
        <v>452.79241560000003</v>
      </c>
    </row>
    <row r="80" spans="1:17" ht="25.5" customHeight="1">
      <c r="A80" s="17" t="s">
        <v>184</v>
      </c>
      <c r="B80" s="25" t="s">
        <v>185</v>
      </c>
      <c r="C80" s="17" t="s">
        <v>31</v>
      </c>
      <c r="D80" s="19">
        <v>24.22</v>
      </c>
      <c r="E80" s="19">
        <v>45.82</v>
      </c>
      <c r="F80" s="19">
        <f t="shared" si="25"/>
        <v>58.351770000000002</v>
      </c>
      <c r="G80" s="42">
        <v>101747</v>
      </c>
      <c r="H80" s="25" t="s">
        <v>60</v>
      </c>
      <c r="I80" s="38">
        <f t="shared" si="30"/>
        <v>1109.7603999999999</v>
      </c>
      <c r="J80" s="39">
        <f t="shared" si="31"/>
        <v>1413.2798694000001</v>
      </c>
      <c r="K80" s="14">
        <f>'[1]BM 02'!M80</f>
        <v>0</v>
      </c>
      <c r="L80" s="14">
        <f>'[1]Memória 03'!E73</f>
        <v>0</v>
      </c>
      <c r="M80" s="14">
        <f t="shared" si="24"/>
        <v>0</v>
      </c>
      <c r="N80" s="14">
        <f t="shared" si="26"/>
        <v>0</v>
      </c>
      <c r="O80" s="14">
        <f t="shared" si="27"/>
        <v>0</v>
      </c>
      <c r="P80" s="23">
        <f t="shared" si="28"/>
        <v>0</v>
      </c>
      <c r="Q80" s="14">
        <f t="shared" si="29"/>
        <v>1413.2798694000001</v>
      </c>
    </row>
    <row r="81" spans="1:17" ht="45.75" customHeight="1">
      <c r="A81" s="17" t="s">
        <v>186</v>
      </c>
      <c r="B81" s="18" t="s">
        <v>187</v>
      </c>
      <c r="C81" s="17" t="s">
        <v>31</v>
      </c>
      <c r="D81" s="19">
        <v>24.22</v>
      </c>
      <c r="E81" s="19">
        <v>25.33</v>
      </c>
      <c r="F81" s="19">
        <f t="shared" si="25"/>
        <v>32.257754999999996</v>
      </c>
      <c r="G81" s="42">
        <v>87630</v>
      </c>
      <c r="H81" s="18" t="s">
        <v>85</v>
      </c>
      <c r="I81" s="38">
        <f t="shared" si="30"/>
        <v>613.49259999999992</v>
      </c>
      <c r="J81" s="39">
        <f t="shared" si="31"/>
        <v>781.28282609999985</v>
      </c>
      <c r="K81" s="14">
        <f>'[1]BM 02'!M81</f>
        <v>0</v>
      </c>
      <c r="L81" s="14">
        <f>'[1]Memória 03'!E74</f>
        <v>0</v>
      </c>
      <c r="M81" s="14">
        <f t="shared" si="24"/>
        <v>0</v>
      </c>
      <c r="N81" s="14">
        <f t="shared" si="26"/>
        <v>0</v>
      </c>
      <c r="O81" s="14">
        <f t="shared" si="27"/>
        <v>0</v>
      </c>
      <c r="P81" s="23">
        <f t="shared" si="28"/>
        <v>0</v>
      </c>
      <c r="Q81" s="14">
        <f t="shared" si="29"/>
        <v>781.28282609999985</v>
      </c>
    </row>
    <row r="82" spans="1:17" ht="45.75" customHeight="1">
      <c r="A82" s="17" t="s">
        <v>188</v>
      </c>
      <c r="B82" s="25" t="s">
        <v>189</v>
      </c>
      <c r="C82" s="17" t="s">
        <v>31</v>
      </c>
      <c r="D82" s="19">
        <v>24.22</v>
      </c>
      <c r="E82" s="19">
        <v>116.07</v>
      </c>
      <c r="F82" s="19">
        <f t="shared" si="25"/>
        <v>147.815145</v>
      </c>
      <c r="G82" s="42">
        <v>12439</v>
      </c>
      <c r="H82" s="18" t="s">
        <v>90</v>
      </c>
      <c r="I82" s="38">
        <f t="shared" si="30"/>
        <v>2811.2153999999996</v>
      </c>
      <c r="J82" s="39">
        <f t="shared" si="31"/>
        <v>3580.0828118999998</v>
      </c>
      <c r="K82" s="14">
        <f>'[1]BM 02'!M82</f>
        <v>0</v>
      </c>
      <c r="L82" s="14">
        <f>'[1]Memória 03'!E75</f>
        <v>0</v>
      </c>
      <c r="M82" s="14">
        <f t="shared" si="24"/>
        <v>0</v>
      </c>
      <c r="N82" s="14">
        <f t="shared" si="26"/>
        <v>0</v>
      </c>
      <c r="O82" s="14">
        <f t="shared" si="27"/>
        <v>0</v>
      </c>
      <c r="P82" s="23">
        <f t="shared" si="28"/>
        <v>0</v>
      </c>
      <c r="Q82" s="14">
        <f t="shared" si="29"/>
        <v>3580.0828118999998</v>
      </c>
    </row>
    <row r="83" spans="1:17" ht="25.5" customHeight="1">
      <c r="A83" s="17" t="s">
        <v>190</v>
      </c>
      <c r="B83" s="18" t="s">
        <v>191</v>
      </c>
      <c r="C83" s="17" t="s">
        <v>59</v>
      </c>
      <c r="D83" s="19">
        <v>2.92</v>
      </c>
      <c r="E83" s="19">
        <v>294.7</v>
      </c>
      <c r="F83" s="19">
        <f t="shared" si="25"/>
        <v>375.30044999999996</v>
      </c>
      <c r="G83" s="49" t="s">
        <v>192</v>
      </c>
      <c r="H83" s="20" t="s">
        <v>33</v>
      </c>
      <c r="I83" s="38">
        <f t="shared" si="30"/>
        <v>860.524</v>
      </c>
      <c r="J83" s="39">
        <f t="shared" si="31"/>
        <v>1095.8773139999998</v>
      </c>
      <c r="K83" s="14">
        <f>'[1]BM 02'!M83</f>
        <v>0</v>
      </c>
      <c r="L83" s="14">
        <f>'[1]Memória 03'!E76</f>
        <v>0</v>
      </c>
      <c r="M83" s="14">
        <f t="shared" si="24"/>
        <v>0</v>
      </c>
      <c r="N83" s="14">
        <f t="shared" si="26"/>
        <v>0</v>
      </c>
      <c r="O83" s="14">
        <f t="shared" si="27"/>
        <v>0</v>
      </c>
      <c r="P83" s="23">
        <f t="shared" si="28"/>
        <v>0</v>
      </c>
      <c r="Q83" s="14">
        <f t="shared" si="29"/>
        <v>1095.8773139999998</v>
      </c>
    </row>
    <row r="84" spans="1:17" ht="34.35" customHeight="1">
      <c r="A84" s="34" t="s">
        <v>193</v>
      </c>
      <c r="B84" s="25" t="s">
        <v>194</v>
      </c>
      <c r="C84" s="34" t="s">
        <v>31</v>
      </c>
      <c r="D84" s="35">
        <v>12.84</v>
      </c>
      <c r="E84" s="35">
        <v>257.94</v>
      </c>
      <c r="F84" s="19">
        <f t="shared" si="25"/>
        <v>328.48658999999998</v>
      </c>
      <c r="G84" s="48">
        <v>168</v>
      </c>
      <c r="H84" s="18" t="s">
        <v>90</v>
      </c>
      <c r="I84" s="38">
        <f t="shared" si="30"/>
        <v>3311.9495999999999</v>
      </c>
      <c r="J84" s="39">
        <f t="shared" si="31"/>
        <v>4217.7678155999993</v>
      </c>
      <c r="K84" s="14">
        <f>'[1]BM 02'!M84</f>
        <v>0</v>
      </c>
      <c r="L84" s="14">
        <f>'[1]Memória 03'!E77</f>
        <v>0</v>
      </c>
      <c r="M84" s="14">
        <f t="shared" si="24"/>
        <v>0</v>
      </c>
      <c r="N84" s="14">
        <f t="shared" si="26"/>
        <v>0</v>
      </c>
      <c r="O84" s="14">
        <f t="shared" si="27"/>
        <v>0</v>
      </c>
      <c r="P84" s="23">
        <f t="shared" si="28"/>
        <v>0</v>
      </c>
      <c r="Q84" s="14">
        <f t="shared" si="29"/>
        <v>4217.7678155999993</v>
      </c>
    </row>
    <row r="85" spans="1:17" ht="25.5" customHeight="1">
      <c r="A85" s="17" t="s">
        <v>195</v>
      </c>
      <c r="B85" s="18" t="s">
        <v>196</v>
      </c>
      <c r="C85" s="17" t="s">
        <v>59</v>
      </c>
      <c r="D85" s="19">
        <v>0.2</v>
      </c>
      <c r="E85" s="27">
        <v>1630.6</v>
      </c>
      <c r="F85" s="19">
        <f t="shared" si="25"/>
        <v>2076.5690999999997</v>
      </c>
      <c r="G85" s="50">
        <v>9787</v>
      </c>
      <c r="H85" s="20" t="s">
        <v>36</v>
      </c>
      <c r="I85" s="38">
        <f t="shared" si="30"/>
        <v>326.12</v>
      </c>
      <c r="J85" s="39">
        <f t="shared" si="31"/>
        <v>415.31381999999996</v>
      </c>
      <c r="K85" s="14">
        <f>'[1]BM 02'!M85</f>
        <v>0</v>
      </c>
      <c r="L85" s="14">
        <f>'[1]Memória 03'!E78</f>
        <v>0</v>
      </c>
      <c r="M85" s="14">
        <f t="shared" si="24"/>
        <v>0</v>
      </c>
      <c r="N85" s="14">
        <f t="shared" si="26"/>
        <v>0</v>
      </c>
      <c r="O85" s="14">
        <f t="shared" si="27"/>
        <v>0</v>
      </c>
      <c r="P85" s="23">
        <f t="shared" si="28"/>
        <v>0</v>
      </c>
      <c r="Q85" s="14">
        <f t="shared" si="29"/>
        <v>415.31381999999996</v>
      </c>
    </row>
    <row r="86" spans="1:17" ht="25.5" customHeight="1">
      <c r="A86" s="17" t="s">
        <v>1123</v>
      </c>
      <c r="B86" s="25" t="s">
        <v>198</v>
      </c>
      <c r="C86" s="17" t="s">
        <v>31</v>
      </c>
      <c r="D86" s="19">
        <v>73.150000000000006</v>
      </c>
      <c r="E86" s="19">
        <v>27.66</v>
      </c>
      <c r="F86" s="19">
        <f t="shared" si="25"/>
        <v>35.225009999999997</v>
      </c>
      <c r="G86" s="42">
        <v>92391</v>
      </c>
      <c r="H86" s="25" t="s">
        <v>60</v>
      </c>
      <c r="I86" s="38">
        <f t="shared" si="30"/>
        <v>2023.3290000000002</v>
      </c>
      <c r="J86" s="39">
        <f t="shared" si="31"/>
        <v>2576.7094815</v>
      </c>
      <c r="K86" s="14">
        <f>'[1]BM 02'!M86</f>
        <v>0</v>
      </c>
      <c r="L86" s="14">
        <f>'[1]Memória 03'!E79</f>
        <v>0</v>
      </c>
      <c r="M86" s="14">
        <f t="shared" si="24"/>
        <v>0</v>
      </c>
      <c r="N86" s="14">
        <f t="shared" si="26"/>
        <v>0</v>
      </c>
      <c r="O86" s="14">
        <f t="shared" si="27"/>
        <v>0</v>
      </c>
      <c r="P86" s="23">
        <f t="shared" si="28"/>
        <v>0</v>
      </c>
      <c r="Q86" s="14">
        <f t="shared" si="29"/>
        <v>2576.7094815</v>
      </c>
    </row>
    <row r="87" spans="1:17" ht="12.75" customHeight="1">
      <c r="A87" s="28" t="s">
        <v>199</v>
      </c>
      <c r="B87" s="44" t="s">
        <v>200</v>
      </c>
      <c r="C87" s="29"/>
      <c r="D87" s="29"/>
      <c r="E87" s="29"/>
      <c r="F87" s="19"/>
      <c r="G87" s="29"/>
      <c r="H87" s="29"/>
      <c r="I87" s="38"/>
      <c r="J87" s="39"/>
      <c r="K87" s="14">
        <f>'[1]BM 02'!M87</f>
        <v>0</v>
      </c>
      <c r="L87" s="14">
        <f>'[1]Memória 03'!E80</f>
        <v>0</v>
      </c>
      <c r="M87" s="14">
        <f t="shared" si="24"/>
        <v>0</v>
      </c>
      <c r="N87" s="14">
        <f t="shared" si="26"/>
        <v>0</v>
      </c>
      <c r="O87" s="14">
        <f t="shared" si="27"/>
        <v>0</v>
      </c>
      <c r="P87" s="23">
        <f t="shared" si="28"/>
        <v>0</v>
      </c>
      <c r="Q87" s="14">
        <f t="shared" si="29"/>
        <v>0</v>
      </c>
    </row>
    <row r="88" spans="1:17" ht="25.5" customHeight="1">
      <c r="A88" s="17" t="s">
        <v>201</v>
      </c>
      <c r="B88" s="25" t="s">
        <v>202</v>
      </c>
      <c r="C88" s="17" t="s">
        <v>59</v>
      </c>
      <c r="D88" s="19">
        <v>12.02</v>
      </c>
      <c r="E88" s="19">
        <v>89.52</v>
      </c>
      <c r="F88" s="19">
        <f t="shared" si="25"/>
        <v>114.00371999999999</v>
      </c>
      <c r="G88" s="42">
        <v>96622</v>
      </c>
      <c r="H88" s="25" t="s">
        <v>60</v>
      </c>
      <c r="I88" s="38">
        <f t="shared" si="30"/>
        <v>1076.0303999999999</v>
      </c>
      <c r="J88" s="39">
        <f t="shared" si="31"/>
        <v>1370.3247143999997</v>
      </c>
      <c r="K88" s="14">
        <f>'[1]BM 02'!M88</f>
        <v>0</v>
      </c>
      <c r="L88" s="14">
        <f>'[1]Memória 03'!E81</f>
        <v>5.4</v>
      </c>
      <c r="M88" s="14">
        <f t="shared" si="24"/>
        <v>5.4</v>
      </c>
      <c r="N88" s="14">
        <f t="shared" si="26"/>
        <v>0</v>
      </c>
      <c r="O88" s="14">
        <f t="shared" si="27"/>
        <v>615.62</v>
      </c>
      <c r="P88" s="23">
        <f t="shared" si="28"/>
        <v>615.62</v>
      </c>
      <c r="Q88" s="14">
        <f t="shared" si="29"/>
        <v>754.70471439999972</v>
      </c>
    </row>
    <row r="89" spans="1:17" ht="25.5" customHeight="1">
      <c r="A89" s="17" t="s">
        <v>203</v>
      </c>
      <c r="B89" s="25" t="s">
        <v>204</v>
      </c>
      <c r="C89" s="17" t="s">
        <v>31</v>
      </c>
      <c r="D89" s="19">
        <v>240.47</v>
      </c>
      <c r="E89" s="19">
        <v>17.05</v>
      </c>
      <c r="F89" s="19">
        <f t="shared" si="25"/>
        <v>21.713175</v>
      </c>
      <c r="G89" s="42">
        <v>95241</v>
      </c>
      <c r="H89" s="25" t="s">
        <v>60</v>
      </c>
      <c r="I89" s="38">
        <f t="shared" si="30"/>
        <v>4100.0135</v>
      </c>
      <c r="J89" s="39">
        <f t="shared" si="31"/>
        <v>5221.3671922499998</v>
      </c>
      <c r="K89" s="14">
        <f>'[1]BM 02'!M89</f>
        <v>0</v>
      </c>
      <c r="L89" s="14">
        <f>'[1]Memória 03'!E82</f>
        <v>108</v>
      </c>
      <c r="M89" s="14">
        <f t="shared" si="24"/>
        <v>108</v>
      </c>
      <c r="N89" s="14">
        <f t="shared" si="26"/>
        <v>0</v>
      </c>
      <c r="O89" s="14">
        <f t="shared" si="27"/>
        <v>2345.02</v>
      </c>
      <c r="P89" s="23">
        <f t="shared" si="28"/>
        <v>2345.02</v>
      </c>
      <c r="Q89" s="14">
        <f t="shared" si="29"/>
        <v>2876.3471922499998</v>
      </c>
    </row>
    <row r="90" spans="1:17" ht="36">
      <c r="A90" s="34" t="s">
        <v>205</v>
      </c>
      <c r="B90" s="25" t="s">
        <v>183</v>
      </c>
      <c r="C90" s="34" t="s">
        <v>31</v>
      </c>
      <c r="D90" s="35">
        <v>240.47</v>
      </c>
      <c r="E90" s="35">
        <v>14.68</v>
      </c>
      <c r="F90" s="19">
        <f t="shared" si="25"/>
        <v>18.694980000000001</v>
      </c>
      <c r="G90" s="48">
        <v>3637</v>
      </c>
      <c r="H90" s="18" t="s">
        <v>90</v>
      </c>
      <c r="I90" s="38">
        <f t="shared" si="30"/>
        <v>3530.0996</v>
      </c>
      <c r="J90" s="39">
        <f t="shared" si="31"/>
        <v>4495.5818405999999</v>
      </c>
      <c r="K90" s="14">
        <f>'[1]BM 02'!M90</f>
        <v>0</v>
      </c>
      <c r="L90" s="14">
        <f>'[1]Memória 03'!E83</f>
        <v>108</v>
      </c>
      <c r="M90" s="14">
        <f t="shared" si="24"/>
        <v>108</v>
      </c>
      <c r="N90" s="14">
        <f t="shared" si="26"/>
        <v>0</v>
      </c>
      <c r="O90" s="14">
        <f t="shared" si="27"/>
        <v>2019.06</v>
      </c>
      <c r="P90" s="23">
        <f t="shared" si="28"/>
        <v>2019.06</v>
      </c>
      <c r="Q90" s="14">
        <f t="shared" si="29"/>
        <v>2476.5218405999999</v>
      </c>
    </row>
    <row r="91" spans="1:17" ht="46.5" customHeight="1">
      <c r="A91" s="34" t="s">
        <v>206</v>
      </c>
      <c r="B91" s="18" t="s">
        <v>207</v>
      </c>
      <c r="C91" s="34" t="s">
        <v>31</v>
      </c>
      <c r="D91" s="35">
        <v>496.09</v>
      </c>
      <c r="E91" s="35">
        <v>20.46</v>
      </c>
      <c r="F91" s="19">
        <f t="shared" si="25"/>
        <v>26.055810000000001</v>
      </c>
      <c r="G91" s="36">
        <v>87620</v>
      </c>
      <c r="H91" s="18" t="s">
        <v>85</v>
      </c>
      <c r="I91" s="38">
        <f t="shared" si="30"/>
        <v>10150.001399999999</v>
      </c>
      <c r="J91" s="39">
        <f t="shared" si="31"/>
        <v>12926.0267829</v>
      </c>
      <c r="K91" s="14">
        <f>'[1]BM 02'!M91</f>
        <v>0</v>
      </c>
      <c r="L91" s="14">
        <f>'[1]Memória 03'!E84</f>
        <v>0</v>
      </c>
      <c r="M91" s="14">
        <f t="shared" si="24"/>
        <v>0</v>
      </c>
      <c r="N91" s="14">
        <f t="shared" si="26"/>
        <v>0</v>
      </c>
      <c r="O91" s="14">
        <f t="shared" si="27"/>
        <v>0</v>
      </c>
      <c r="P91" s="23">
        <f t="shared" si="28"/>
        <v>0</v>
      </c>
      <c r="Q91" s="14">
        <f t="shared" si="29"/>
        <v>12926.0267829</v>
      </c>
    </row>
    <row r="92" spans="1:17" ht="45.75" customHeight="1">
      <c r="A92" s="17" t="s">
        <v>208</v>
      </c>
      <c r="B92" s="18" t="s">
        <v>209</v>
      </c>
      <c r="C92" s="17" t="s">
        <v>31</v>
      </c>
      <c r="D92" s="19">
        <v>499.69</v>
      </c>
      <c r="E92" s="19">
        <v>36.42</v>
      </c>
      <c r="F92" s="19">
        <f t="shared" si="25"/>
        <v>46.380870000000002</v>
      </c>
      <c r="G92" s="33">
        <v>87250</v>
      </c>
      <c r="H92" s="18" t="s">
        <v>85</v>
      </c>
      <c r="I92" s="38">
        <f t="shared" si="30"/>
        <v>18198.709800000001</v>
      </c>
      <c r="J92" s="39">
        <f t="shared" si="31"/>
        <v>23176.056930300001</v>
      </c>
      <c r="K92" s="14">
        <f>'[1]BM 02'!M92</f>
        <v>0</v>
      </c>
      <c r="L92" s="14">
        <f>'[1]Memória 03'!E85</f>
        <v>0</v>
      </c>
      <c r="M92" s="14">
        <f t="shared" si="24"/>
        <v>0</v>
      </c>
      <c r="N92" s="14">
        <f t="shared" si="26"/>
        <v>0</v>
      </c>
      <c r="O92" s="14">
        <f t="shared" si="27"/>
        <v>0</v>
      </c>
      <c r="P92" s="23">
        <f t="shared" si="28"/>
        <v>0</v>
      </c>
      <c r="Q92" s="14">
        <f t="shared" si="29"/>
        <v>23176.056930300001</v>
      </c>
    </row>
    <row r="93" spans="1:17" ht="25.5" customHeight="1">
      <c r="A93" s="17" t="s">
        <v>210</v>
      </c>
      <c r="B93" s="25" t="s">
        <v>211</v>
      </c>
      <c r="C93" s="17" t="s">
        <v>129</v>
      </c>
      <c r="D93" s="19">
        <v>378.4</v>
      </c>
      <c r="E93" s="19">
        <v>5.24</v>
      </c>
      <c r="F93" s="19">
        <f t="shared" si="25"/>
        <v>6.6731400000000001</v>
      </c>
      <c r="G93" s="33">
        <v>88649</v>
      </c>
      <c r="H93" s="25" t="s">
        <v>60</v>
      </c>
      <c r="I93" s="38">
        <f t="shared" si="30"/>
        <v>1982.816</v>
      </c>
      <c r="J93" s="39">
        <f t="shared" si="31"/>
        <v>2525.116176</v>
      </c>
      <c r="K93" s="14">
        <f>'[1]BM 02'!M93</f>
        <v>0</v>
      </c>
      <c r="L93" s="14">
        <f>'[1]Memória 03'!E86</f>
        <v>0</v>
      </c>
      <c r="M93" s="14">
        <f t="shared" si="24"/>
        <v>0</v>
      </c>
      <c r="N93" s="14">
        <f t="shared" si="26"/>
        <v>0</v>
      </c>
      <c r="O93" s="14">
        <f t="shared" si="27"/>
        <v>0</v>
      </c>
      <c r="P93" s="23">
        <f t="shared" si="28"/>
        <v>0</v>
      </c>
      <c r="Q93" s="14">
        <f t="shared" si="29"/>
        <v>2525.116176</v>
      </c>
    </row>
    <row r="94" spans="1:17" ht="12" customHeight="1">
      <c r="A94" s="29"/>
      <c r="B94" s="29"/>
      <c r="C94" s="29"/>
      <c r="D94" s="29"/>
      <c r="E94" s="29"/>
      <c r="F94" s="19"/>
      <c r="G94" s="29"/>
      <c r="H94" s="29"/>
      <c r="I94" s="51"/>
      <c r="J94" s="52"/>
      <c r="K94" s="14">
        <f>'[1]BM 02'!M94</f>
        <v>0</v>
      </c>
      <c r="L94" s="14">
        <f>'[1]Memória 03'!E87</f>
        <v>0</v>
      </c>
      <c r="M94" s="14">
        <f t="shared" si="24"/>
        <v>0</v>
      </c>
      <c r="N94" s="14">
        <f t="shared" si="26"/>
        <v>0</v>
      </c>
      <c r="O94" s="14">
        <f t="shared" si="27"/>
        <v>0</v>
      </c>
      <c r="P94" s="23">
        <f t="shared" si="28"/>
        <v>0</v>
      </c>
      <c r="Q94" s="14">
        <f t="shared" si="29"/>
        <v>0</v>
      </c>
    </row>
    <row r="95" spans="1:17" ht="12.75" customHeight="1">
      <c r="A95" s="28" t="s">
        <v>212</v>
      </c>
      <c r="B95" s="139" t="s">
        <v>213</v>
      </c>
      <c r="C95" s="140"/>
      <c r="D95" s="140"/>
      <c r="E95" s="140"/>
      <c r="F95" s="140"/>
      <c r="G95" s="141"/>
      <c r="H95" s="37"/>
      <c r="I95" s="53">
        <f>SUM(I96:I164)</f>
        <v>31389.573300000011</v>
      </c>
      <c r="J95" s="54">
        <f>SUM(J96:J164)</f>
        <v>39974.621597550009</v>
      </c>
      <c r="K95" s="14">
        <f>'[1]BM 02'!M95</f>
        <v>0</v>
      </c>
      <c r="L95" s="14">
        <f>'[1]Memória 03'!E88</f>
        <v>0</v>
      </c>
      <c r="M95" s="54"/>
      <c r="N95" s="31">
        <f t="shared" ref="N95:Q95" si="32">SUM(N96:N164)</f>
        <v>0</v>
      </c>
      <c r="O95" s="31">
        <f t="shared" si="32"/>
        <v>0</v>
      </c>
      <c r="P95" s="31">
        <f t="shared" si="32"/>
        <v>0</v>
      </c>
      <c r="Q95" s="31">
        <f t="shared" si="32"/>
        <v>39974.621597550009</v>
      </c>
    </row>
    <row r="96" spans="1:17" ht="45.75" customHeight="1">
      <c r="A96" s="34" t="s">
        <v>214</v>
      </c>
      <c r="B96" s="18" t="s">
        <v>215</v>
      </c>
      <c r="C96" s="34" t="s">
        <v>45</v>
      </c>
      <c r="D96" s="35">
        <v>1</v>
      </c>
      <c r="E96" s="35">
        <v>289.06</v>
      </c>
      <c r="F96" s="19">
        <f t="shared" si="25"/>
        <v>368.11790999999999</v>
      </c>
      <c r="G96" s="36">
        <v>98108</v>
      </c>
      <c r="H96" s="18" t="s">
        <v>85</v>
      </c>
      <c r="I96" s="55">
        <f>D96*E96</f>
        <v>289.06</v>
      </c>
      <c r="J96" s="56">
        <f>F96*D96</f>
        <v>368.11790999999999</v>
      </c>
      <c r="K96" s="14">
        <f>'[1]BM 02'!M96</f>
        <v>0</v>
      </c>
      <c r="L96" s="14">
        <f>'[1]Memória 03'!E89</f>
        <v>0</v>
      </c>
      <c r="M96" s="14">
        <f t="shared" si="24"/>
        <v>0</v>
      </c>
      <c r="N96" s="14">
        <f t="shared" si="26"/>
        <v>0</v>
      </c>
      <c r="O96" s="14">
        <f t="shared" si="27"/>
        <v>0</v>
      </c>
      <c r="P96" s="23">
        <f t="shared" si="28"/>
        <v>0</v>
      </c>
      <c r="Q96" s="14">
        <f t="shared" si="29"/>
        <v>368.11790999999999</v>
      </c>
    </row>
    <row r="97" spans="1:17" ht="25.5" customHeight="1">
      <c r="A97" s="17" t="s">
        <v>216</v>
      </c>
      <c r="B97" s="25" t="s">
        <v>217</v>
      </c>
      <c r="C97" s="17" t="s">
        <v>45</v>
      </c>
      <c r="D97" s="19">
        <v>2</v>
      </c>
      <c r="E97" s="19">
        <v>587.02</v>
      </c>
      <c r="F97" s="19">
        <f t="shared" si="25"/>
        <v>747.56997000000001</v>
      </c>
      <c r="G97" s="33">
        <v>88503</v>
      </c>
      <c r="H97" s="25" t="s">
        <v>60</v>
      </c>
      <c r="I97" s="55">
        <f t="shared" ref="I97:I160" si="33">D97*E97</f>
        <v>1174.04</v>
      </c>
      <c r="J97" s="56">
        <f t="shared" ref="J97:J160" si="34">F97*D97</f>
        <v>1495.13994</v>
      </c>
      <c r="K97" s="14">
        <f>'[1]BM 02'!M97</f>
        <v>0</v>
      </c>
      <c r="L97" s="14">
        <f>'[1]Memória 03'!E90</f>
        <v>0</v>
      </c>
      <c r="M97" s="14">
        <f t="shared" si="24"/>
        <v>0</v>
      </c>
      <c r="N97" s="14">
        <f t="shared" si="26"/>
        <v>0</v>
      </c>
      <c r="O97" s="14">
        <f t="shared" si="27"/>
        <v>0</v>
      </c>
      <c r="P97" s="23">
        <f t="shared" si="28"/>
        <v>0</v>
      </c>
      <c r="Q97" s="14">
        <f t="shared" si="29"/>
        <v>1495.13994</v>
      </c>
    </row>
    <row r="98" spans="1:17" ht="34.35" customHeight="1">
      <c r="A98" s="34" t="s">
        <v>218</v>
      </c>
      <c r="B98" s="25" t="s">
        <v>219</v>
      </c>
      <c r="C98" s="34" t="s">
        <v>45</v>
      </c>
      <c r="D98" s="35">
        <v>7</v>
      </c>
      <c r="E98" s="35">
        <v>43.53</v>
      </c>
      <c r="F98" s="19">
        <f t="shared" si="25"/>
        <v>55.435455000000005</v>
      </c>
      <c r="G98" s="40">
        <v>1699</v>
      </c>
      <c r="H98" s="18" t="s">
        <v>90</v>
      </c>
      <c r="I98" s="55">
        <f t="shared" si="33"/>
        <v>304.71000000000004</v>
      </c>
      <c r="J98" s="56">
        <f t="shared" si="34"/>
        <v>388.04818500000005</v>
      </c>
      <c r="K98" s="14">
        <f>'[1]BM 02'!M98</f>
        <v>0</v>
      </c>
      <c r="L98" s="14">
        <f>'[1]Memória 03'!E91</f>
        <v>0</v>
      </c>
      <c r="M98" s="14">
        <f t="shared" si="24"/>
        <v>0</v>
      </c>
      <c r="N98" s="14">
        <f t="shared" si="26"/>
        <v>0</v>
      </c>
      <c r="O98" s="14">
        <f t="shared" si="27"/>
        <v>0</v>
      </c>
      <c r="P98" s="23">
        <f t="shared" si="28"/>
        <v>0</v>
      </c>
      <c r="Q98" s="14">
        <f t="shared" si="29"/>
        <v>388.04818500000005</v>
      </c>
    </row>
    <row r="99" spans="1:17" ht="34.35" customHeight="1">
      <c r="A99" s="34" t="s">
        <v>220</v>
      </c>
      <c r="B99" s="25" t="s">
        <v>221</v>
      </c>
      <c r="C99" s="34" t="s">
        <v>45</v>
      </c>
      <c r="D99" s="35">
        <v>17</v>
      </c>
      <c r="E99" s="35">
        <v>6.17</v>
      </c>
      <c r="F99" s="19">
        <f t="shared" si="25"/>
        <v>7.8574950000000001</v>
      </c>
      <c r="G99" s="36">
        <v>89709</v>
      </c>
      <c r="H99" s="18" t="s">
        <v>85</v>
      </c>
      <c r="I99" s="55">
        <f t="shared" si="33"/>
        <v>104.89</v>
      </c>
      <c r="J99" s="56">
        <f t="shared" si="34"/>
        <v>133.577415</v>
      </c>
      <c r="K99" s="14">
        <f>'[1]BM 02'!M99</f>
        <v>0</v>
      </c>
      <c r="L99" s="14">
        <f>'[1]Memória 03'!E92</f>
        <v>0</v>
      </c>
      <c r="M99" s="14">
        <f t="shared" si="24"/>
        <v>0</v>
      </c>
      <c r="N99" s="14">
        <f t="shared" si="26"/>
        <v>0</v>
      </c>
      <c r="O99" s="14">
        <f t="shared" si="27"/>
        <v>0</v>
      </c>
      <c r="P99" s="23">
        <f t="shared" si="28"/>
        <v>0</v>
      </c>
      <c r="Q99" s="14">
        <f t="shared" si="29"/>
        <v>133.577415</v>
      </c>
    </row>
    <row r="100" spans="1:17" ht="34.35" customHeight="1">
      <c r="A100" s="34" t="s">
        <v>222</v>
      </c>
      <c r="B100" s="25" t="s">
        <v>223</v>
      </c>
      <c r="C100" s="34" t="s">
        <v>45</v>
      </c>
      <c r="D100" s="35">
        <v>15</v>
      </c>
      <c r="E100" s="35">
        <v>6.82</v>
      </c>
      <c r="F100" s="19">
        <f t="shared" si="25"/>
        <v>8.6852700000000009</v>
      </c>
      <c r="G100" s="36">
        <v>89546</v>
      </c>
      <c r="H100" s="18" t="s">
        <v>85</v>
      </c>
      <c r="I100" s="55">
        <f t="shared" si="33"/>
        <v>102.30000000000001</v>
      </c>
      <c r="J100" s="56">
        <f t="shared" si="34"/>
        <v>130.27905000000001</v>
      </c>
      <c r="K100" s="14">
        <f>'[1]BM 02'!M100</f>
        <v>0</v>
      </c>
      <c r="L100" s="14">
        <f>'[1]Memória 03'!E93</f>
        <v>0</v>
      </c>
      <c r="M100" s="14">
        <f t="shared" si="24"/>
        <v>0</v>
      </c>
      <c r="N100" s="14">
        <f t="shared" si="26"/>
        <v>0</v>
      </c>
      <c r="O100" s="14">
        <f t="shared" si="27"/>
        <v>0</v>
      </c>
      <c r="P100" s="23">
        <f t="shared" si="28"/>
        <v>0</v>
      </c>
      <c r="Q100" s="14">
        <f t="shared" si="29"/>
        <v>130.27905000000001</v>
      </c>
    </row>
    <row r="101" spans="1:17" ht="34.35" customHeight="1">
      <c r="A101" s="34" t="s">
        <v>224</v>
      </c>
      <c r="B101" s="25" t="s">
        <v>225</v>
      </c>
      <c r="C101" s="34" t="s">
        <v>45</v>
      </c>
      <c r="D101" s="35">
        <v>17</v>
      </c>
      <c r="E101" s="35">
        <v>3.96</v>
      </c>
      <c r="F101" s="19">
        <f t="shared" si="25"/>
        <v>5.0430600000000005</v>
      </c>
      <c r="G101" s="36">
        <v>89726</v>
      </c>
      <c r="H101" s="18" t="s">
        <v>85</v>
      </c>
      <c r="I101" s="55">
        <f t="shared" si="33"/>
        <v>67.319999999999993</v>
      </c>
      <c r="J101" s="56">
        <f t="shared" si="34"/>
        <v>85.732020000000006</v>
      </c>
      <c r="K101" s="14">
        <f>'[1]BM 02'!M101</f>
        <v>0</v>
      </c>
      <c r="L101" s="14">
        <f>'[1]Memória 03'!E94</f>
        <v>0</v>
      </c>
      <c r="M101" s="14">
        <f t="shared" si="24"/>
        <v>0</v>
      </c>
      <c r="N101" s="14">
        <f t="shared" si="26"/>
        <v>0</v>
      </c>
      <c r="O101" s="14">
        <f t="shared" si="27"/>
        <v>0</v>
      </c>
      <c r="P101" s="23">
        <f t="shared" si="28"/>
        <v>0</v>
      </c>
      <c r="Q101" s="14">
        <f t="shared" si="29"/>
        <v>85.732020000000006</v>
      </c>
    </row>
    <row r="102" spans="1:17" ht="34.35" customHeight="1">
      <c r="A102" s="34" t="s">
        <v>226</v>
      </c>
      <c r="B102" s="25" t="s">
        <v>227</v>
      </c>
      <c r="C102" s="34" t="s">
        <v>45</v>
      </c>
      <c r="D102" s="35">
        <v>11</v>
      </c>
      <c r="E102" s="35">
        <v>4.38</v>
      </c>
      <c r="F102" s="19">
        <f t="shared" si="25"/>
        <v>5.5779300000000003</v>
      </c>
      <c r="G102" s="36">
        <v>89802</v>
      </c>
      <c r="H102" s="18" t="s">
        <v>85</v>
      </c>
      <c r="I102" s="55">
        <f t="shared" si="33"/>
        <v>48.18</v>
      </c>
      <c r="J102" s="56">
        <f t="shared" si="34"/>
        <v>61.357230000000001</v>
      </c>
      <c r="K102" s="14">
        <f>'[1]BM 02'!M102</f>
        <v>0</v>
      </c>
      <c r="L102" s="14">
        <f>'[1]Memória 03'!E95</f>
        <v>0</v>
      </c>
      <c r="M102" s="14">
        <f t="shared" si="24"/>
        <v>0</v>
      </c>
      <c r="N102" s="14">
        <f t="shared" si="26"/>
        <v>0</v>
      </c>
      <c r="O102" s="14">
        <f t="shared" si="27"/>
        <v>0</v>
      </c>
      <c r="P102" s="23">
        <f t="shared" si="28"/>
        <v>0</v>
      </c>
      <c r="Q102" s="14">
        <f t="shared" si="29"/>
        <v>61.357230000000001</v>
      </c>
    </row>
    <row r="103" spans="1:17" ht="34.35" customHeight="1">
      <c r="A103" s="34" t="s">
        <v>228</v>
      </c>
      <c r="B103" s="25" t="s">
        <v>229</v>
      </c>
      <c r="C103" s="34" t="s">
        <v>45</v>
      </c>
      <c r="D103" s="35">
        <v>9</v>
      </c>
      <c r="E103" s="35">
        <v>8.82</v>
      </c>
      <c r="F103" s="19">
        <f t="shared" si="25"/>
        <v>11.23227</v>
      </c>
      <c r="G103" s="36">
        <v>89806</v>
      </c>
      <c r="H103" s="18" t="s">
        <v>85</v>
      </c>
      <c r="I103" s="55">
        <f t="shared" si="33"/>
        <v>79.38</v>
      </c>
      <c r="J103" s="56">
        <f t="shared" si="34"/>
        <v>101.09043</v>
      </c>
      <c r="K103" s="14">
        <f>'[1]BM 02'!M103</f>
        <v>0</v>
      </c>
      <c r="L103" s="14">
        <f>'[1]Memória 03'!E96</f>
        <v>0</v>
      </c>
      <c r="M103" s="14">
        <f t="shared" si="24"/>
        <v>0</v>
      </c>
      <c r="N103" s="14">
        <f t="shared" si="26"/>
        <v>0</v>
      </c>
      <c r="O103" s="14">
        <f t="shared" si="27"/>
        <v>0</v>
      </c>
      <c r="P103" s="23">
        <f t="shared" si="28"/>
        <v>0</v>
      </c>
      <c r="Q103" s="14">
        <f t="shared" si="29"/>
        <v>101.09043</v>
      </c>
    </row>
    <row r="104" spans="1:17" ht="34.35" customHeight="1">
      <c r="A104" s="34" t="s">
        <v>230</v>
      </c>
      <c r="B104" s="25" t="s">
        <v>231</v>
      </c>
      <c r="C104" s="34" t="s">
        <v>45</v>
      </c>
      <c r="D104" s="35">
        <v>16</v>
      </c>
      <c r="E104" s="35">
        <v>10.94</v>
      </c>
      <c r="F104" s="19">
        <f t="shared" si="25"/>
        <v>13.932089999999999</v>
      </c>
      <c r="G104" s="36">
        <v>89810</v>
      </c>
      <c r="H104" s="18" t="s">
        <v>85</v>
      </c>
      <c r="I104" s="55">
        <f t="shared" si="33"/>
        <v>175.04</v>
      </c>
      <c r="J104" s="56">
        <f t="shared" si="34"/>
        <v>222.91343999999998</v>
      </c>
      <c r="K104" s="14">
        <f>'[1]BM 02'!M104</f>
        <v>0</v>
      </c>
      <c r="L104" s="14">
        <f>'[1]Memória 03'!E97</f>
        <v>0</v>
      </c>
      <c r="M104" s="14">
        <f t="shared" si="24"/>
        <v>0</v>
      </c>
      <c r="N104" s="14">
        <f t="shared" si="26"/>
        <v>0</v>
      </c>
      <c r="O104" s="14">
        <f t="shared" si="27"/>
        <v>0</v>
      </c>
      <c r="P104" s="23">
        <f t="shared" si="28"/>
        <v>0</v>
      </c>
      <c r="Q104" s="14">
        <f t="shared" si="29"/>
        <v>222.91343999999998</v>
      </c>
    </row>
    <row r="105" spans="1:17" ht="34.35" customHeight="1">
      <c r="A105" s="34" t="s">
        <v>232</v>
      </c>
      <c r="B105" s="25" t="s">
        <v>233</v>
      </c>
      <c r="C105" s="34" t="s">
        <v>45</v>
      </c>
      <c r="D105" s="35">
        <v>26</v>
      </c>
      <c r="E105" s="35">
        <v>5.74</v>
      </c>
      <c r="F105" s="19">
        <f t="shared" si="25"/>
        <v>7.3098900000000002</v>
      </c>
      <c r="G105" s="36">
        <v>89724</v>
      </c>
      <c r="H105" s="18" t="s">
        <v>85</v>
      </c>
      <c r="I105" s="55">
        <f t="shared" si="33"/>
        <v>149.24</v>
      </c>
      <c r="J105" s="56">
        <f t="shared" si="34"/>
        <v>190.05714</v>
      </c>
      <c r="K105" s="14">
        <f>'[1]BM 02'!M105</f>
        <v>0</v>
      </c>
      <c r="L105" s="14">
        <f>'[1]Memória 03'!E98</f>
        <v>0</v>
      </c>
      <c r="M105" s="14">
        <f t="shared" si="24"/>
        <v>0</v>
      </c>
      <c r="N105" s="14">
        <f t="shared" si="26"/>
        <v>0</v>
      </c>
      <c r="O105" s="14">
        <f t="shared" si="27"/>
        <v>0</v>
      </c>
      <c r="P105" s="23">
        <f t="shared" si="28"/>
        <v>0</v>
      </c>
      <c r="Q105" s="14">
        <f t="shared" si="29"/>
        <v>190.05714</v>
      </c>
    </row>
    <row r="106" spans="1:17" ht="35.25" customHeight="1">
      <c r="A106" s="57" t="s">
        <v>234</v>
      </c>
      <c r="B106" s="25" t="s">
        <v>235</v>
      </c>
      <c r="C106" s="34" t="s">
        <v>45</v>
      </c>
      <c r="D106" s="35">
        <v>19</v>
      </c>
      <c r="E106" s="35">
        <v>3.96</v>
      </c>
      <c r="F106" s="19">
        <f t="shared" si="25"/>
        <v>5.0430600000000005</v>
      </c>
      <c r="G106" s="36">
        <v>89801</v>
      </c>
      <c r="H106" s="18" t="s">
        <v>85</v>
      </c>
      <c r="I106" s="55">
        <f t="shared" si="33"/>
        <v>75.239999999999995</v>
      </c>
      <c r="J106" s="56">
        <f t="shared" si="34"/>
        <v>95.818140000000014</v>
      </c>
      <c r="K106" s="14">
        <f>'[1]BM 02'!M106</f>
        <v>0</v>
      </c>
      <c r="L106" s="14">
        <f>'[1]Memória 03'!E99</f>
        <v>0</v>
      </c>
      <c r="M106" s="14">
        <f t="shared" si="24"/>
        <v>0</v>
      </c>
      <c r="N106" s="14">
        <f t="shared" si="26"/>
        <v>0</v>
      </c>
      <c r="O106" s="14">
        <f t="shared" si="27"/>
        <v>0</v>
      </c>
      <c r="P106" s="23">
        <f t="shared" si="28"/>
        <v>0</v>
      </c>
      <c r="Q106" s="14">
        <f t="shared" si="29"/>
        <v>95.818140000000014</v>
      </c>
    </row>
    <row r="107" spans="1:17" ht="34.35" customHeight="1">
      <c r="A107" s="57" t="s">
        <v>236</v>
      </c>
      <c r="B107" s="25" t="s">
        <v>237</v>
      </c>
      <c r="C107" s="34" t="s">
        <v>45</v>
      </c>
      <c r="D107" s="35">
        <v>10</v>
      </c>
      <c r="E107" s="35">
        <v>8.2200000000000006</v>
      </c>
      <c r="F107" s="19">
        <f t="shared" si="25"/>
        <v>10.468170000000001</v>
      </c>
      <c r="G107" s="36">
        <v>89805</v>
      </c>
      <c r="H107" s="18" t="s">
        <v>85</v>
      </c>
      <c r="I107" s="55">
        <f t="shared" si="33"/>
        <v>82.2</v>
      </c>
      <c r="J107" s="56">
        <f t="shared" si="34"/>
        <v>104.68170000000001</v>
      </c>
      <c r="K107" s="14">
        <f>'[1]BM 02'!M107</f>
        <v>0</v>
      </c>
      <c r="L107" s="14">
        <f>'[1]Memória 03'!E100</f>
        <v>0</v>
      </c>
      <c r="M107" s="14">
        <f t="shared" si="24"/>
        <v>0</v>
      </c>
      <c r="N107" s="14">
        <f t="shared" si="26"/>
        <v>0</v>
      </c>
      <c r="O107" s="14">
        <f t="shared" si="27"/>
        <v>0</v>
      </c>
      <c r="P107" s="23">
        <f t="shared" si="28"/>
        <v>0</v>
      </c>
      <c r="Q107" s="14">
        <f t="shared" si="29"/>
        <v>104.68170000000001</v>
      </c>
    </row>
    <row r="108" spans="1:17" ht="34.35" customHeight="1">
      <c r="A108" s="57" t="s">
        <v>238</v>
      </c>
      <c r="B108" s="25" t="s">
        <v>239</v>
      </c>
      <c r="C108" s="34" t="s">
        <v>45</v>
      </c>
      <c r="D108" s="35">
        <v>12</v>
      </c>
      <c r="E108" s="35">
        <v>14.12</v>
      </c>
      <c r="F108" s="19">
        <f t="shared" si="25"/>
        <v>17.981819999999999</v>
      </c>
      <c r="G108" s="36">
        <v>89744</v>
      </c>
      <c r="H108" s="18" t="s">
        <v>85</v>
      </c>
      <c r="I108" s="55">
        <f t="shared" si="33"/>
        <v>169.44</v>
      </c>
      <c r="J108" s="56">
        <f t="shared" si="34"/>
        <v>215.78183999999999</v>
      </c>
      <c r="K108" s="14">
        <f>'[1]BM 02'!M108</f>
        <v>0</v>
      </c>
      <c r="L108" s="14">
        <f>'[1]Memória 03'!E101</f>
        <v>0</v>
      </c>
      <c r="M108" s="14">
        <f t="shared" si="24"/>
        <v>0</v>
      </c>
      <c r="N108" s="14">
        <f t="shared" si="26"/>
        <v>0</v>
      </c>
      <c r="O108" s="14">
        <f t="shared" si="27"/>
        <v>0</v>
      </c>
      <c r="P108" s="23">
        <f t="shared" si="28"/>
        <v>0</v>
      </c>
      <c r="Q108" s="14">
        <f t="shared" si="29"/>
        <v>215.78183999999999</v>
      </c>
    </row>
    <row r="109" spans="1:17" ht="45.75" customHeight="1">
      <c r="A109" s="58" t="s">
        <v>240</v>
      </c>
      <c r="B109" s="18" t="s">
        <v>241</v>
      </c>
      <c r="C109" s="17" t="s">
        <v>45</v>
      </c>
      <c r="D109" s="19">
        <v>5</v>
      </c>
      <c r="E109" s="19">
        <v>12.7</v>
      </c>
      <c r="F109" s="19">
        <f t="shared" si="25"/>
        <v>16.173449999999999</v>
      </c>
      <c r="G109" s="33">
        <v>89785</v>
      </c>
      <c r="H109" s="18" t="s">
        <v>85</v>
      </c>
      <c r="I109" s="55">
        <f t="shared" si="33"/>
        <v>63.5</v>
      </c>
      <c r="J109" s="56">
        <f t="shared" si="34"/>
        <v>80.867249999999999</v>
      </c>
      <c r="K109" s="14">
        <f>'[1]BM 02'!M109</f>
        <v>0</v>
      </c>
      <c r="L109" s="14">
        <f>'[1]Memória 03'!E102</f>
        <v>0</v>
      </c>
      <c r="M109" s="14">
        <f t="shared" si="24"/>
        <v>0</v>
      </c>
      <c r="N109" s="14">
        <f t="shared" si="26"/>
        <v>0</v>
      </c>
      <c r="O109" s="14">
        <f t="shared" si="27"/>
        <v>0</v>
      </c>
      <c r="P109" s="23">
        <f t="shared" si="28"/>
        <v>0</v>
      </c>
      <c r="Q109" s="14">
        <f t="shared" si="29"/>
        <v>80.867249999999999</v>
      </c>
    </row>
    <row r="110" spans="1:17" ht="25.5" customHeight="1">
      <c r="A110" s="58" t="s">
        <v>242</v>
      </c>
      <c r="B110" s="25" t="s">
        <v>243</v>
      </c>
      <c r="C110" s="17" t="s">
        <v>45</v>
      </c>
      <c r="D110" s="19">
        <v>2</v>
      </c>
      <c r="E110" s="19">
        <v>20.9</v>
      </c>
      <c r="F110" s="19">
        <f t="shared" si="25"/>
        <v>26.616149999999998</v>
      </c>
      <c r="G110" s="17" t="s">
        <v>244</v>
      </c>
      <c r="H110" s="20" t="s">
        <v>33</v>
      </c>
      <c r="I110" s="55">
        <f t="shared" si="33"/>
        <v>41.8</v>
      </c>
      <c r="J110" s="56">
        <f t="shared" si="34"/>
        <v>53.232299999999995</v>
      </c>
      <c r="K110" s="14">
        <f>'[1]BM 02'!M110</f>
        <v>0</v>
      </c>
      <c r="L110" s="14">
        <f>'[1]Memória 03'!E103</f>
        <v>0</v>
      </c>
      <c r="M110" s="14">
        <f t="shared" si="24"/>
        <v>0</v>
      </c>
      <c r="N110" s="14">
        <f t="shared" si="26"/>
        <v>0</v>
      </c>
      <c r="O110" s="14">
        <f t="shared" si="27"/>
        <v>0</v>
      </c>
      <c r="P110" s="23">
        <f t="shared" si="28"/>
        <v>0</v>
      </c>
      <c r="Q110" s="14">
        <f t="shared" si="29"/>
        <v>53.232299999999995</v>
      </c>
    </row>
    <row r="111" spans="1:17" ht="45.75" customHeight="1">
      <c r="A111" s="58" t="s">
        <v>245</v>
      </c>
      <c r="B111" s="18" t="s">
        <v>246</v>
      </c>
      <c r="C111" s="17" t="s">
        <v>45</v>
      </c>
      <c r="D111" s="19">
        <v>12</v>
      </c>
      <c r="E111" s="19">
        <v>17.64</v>
      </c>
      <c r="F111" s="19">
        <f t="shared" si="25"/>
        <v>22.46454</v>
      </c>
      <c r="G111" s="33">
        <v>89830</v>
      </c>
      <c r="H111" s="18" t="s">
        <v>85</v>
      </c>
      <c r="I111" s="55">
        <f t="shared" si="33"/>
        <v>211.68</v>
      </c>
      <c r="J111" s="56">
        <f t="shared" si="34"/>
        <v>269.57447999999999</v>
      </c>
      <c r="K111" s="14">
        <f>'[1]BM 02'!M111</f>
        <v>0</v>
      </c>
      <c r="L111" s="14">
        <f>'[1]Memória 03'!E104</f>
        <v>0</v>
      </c>
      <c r="M111" s="14">
        <f t="shared" si="24"/>
        <v>0</v>
      </c>
      <c r="N111" s="14">
        <f t="shared" si="26"/>
        <v>0</v>
      </c>
      <c r="O111" s="14">
        <f t="shared" si="27"/>
        <v>0</v>
      </c>
      <c r="P111" s="23">
        <f t="shared" si="28"/>
        <v>0</v>
      </c>
      <c r="Q111" s="14">
        <f t="shared" si="29"/>
        <v>269.57447999999999</v>
      </c>
    </row>
    <row r="112" spans="1:17" ht="25.5" customHeight="1">
      <c r="A112" s="58" t="s">
        <v>247</v>
      </c>
      <c r="B112" s="25" t="s">
        <v>248</v>
      </c>
      <c r="C112" s="17" t="s">
        <v>45</v>
      </c>
      <c r="D112" s="19">
        <v>16</v>
      </c>
      <c r="E112" s="19">
        <v>11.11</v>
      </c>
      <c r="F112" s="19">
        <f t="shared" si="25"/>
        <v>14.148584999999999</v>
      </c>
      <c r="G112" s="33">
        <v>3659</v>
      </c>
      <c r="H112" s="25" t="s">
        <v>60</v>
      </c>
      <c r="I112" s="55">
        <f t="shared" si="33"/>
        <v>177.76</v>
      </c>
      <c r="J112" s="56">
        <f t="shared" si="34"/>
        <v>226.37735999999998</v>
      </c>
      <c r="K112" s="14">
        <f>'[1]BM 02'!M112</f>
        <v>0</v>
      </c>
      <c r="L112" s="14">
        <f>'[1]Memória 03'!E105</f>
        <v>0</v>
      </c>
      <c r="M112" s="14">
        <f t="shared" si="24"/>
        <v>0</v>
      </c>
      <c r="N112" s="14">
        <f t="shared" si="26"/>
        <v>0</v>
      </c>
      <c r="O112" s="14">
        <f t="shared" si="27"/>
        <v>0</v>
      </c>
      <c r="P112" s="23">
        <f t="shared" si="28"/>
        <v>0</v>
      </c>
      <c r="Q112" s="14">
        <f t="shared" si="29"/>
        <v>226.37735999999998</v>
      </c>
    </row>
    <row r="113" spans="1:17" ht="45.75" customHeight="1">
      <c r="A113" s="58" t="s">
        <v>249</v>
      </c>
      <c r="B113" s="18" t="s">
        <v>250</v>
      </c>
      <c r="C113" s="17" t="s">
        <v>45</v>
      </c>
      <c r="D113" s="19">
        <v>10</v>
      </c>
      <c r="E113" s="19">
        <v>27.57</v>
      </c>
      <c r="F113" s="19">
        <f t="shared" si="25"/>
        <v>35.110395000000004</v>
      </c>
      <c r="G113" s="33">
        <v>89797</v>
      </c>
      <c r="H113" s="18" t="s">
        <v>85</v>
      </c>
      <c r="I113" s="55">
        <f t="shared" si="33"/>
        <v>275.7</v>
      </c>
      <c r="J113" s="56">
        <f t="shared" si="34"/>
        <v>351.10395000000005</v>
      </c>
      <c r="K113" s="14">
        <f>'[1]BM 02'!M113</f>
        <v>0</v>
      </c>
      <c r="L113" s="14">
        <f>'[1]Memória 03'!E106</f>
        <v>0</v>
      </c>
      <c r="M113" s="14">
        <f t="shared" si="24"/>
        <v>0</v>
      </c>
      <c r="N113" s="14">
        <f t="shared" si="26"/>
        <v>0</v>
      </c>
      <c r="O113" s="14">
        <f t="shared" si="27"/>
        <v>0</v>
      </c>
      <c r="P113" s="23">
        <f t="shared" si="28"/>
        <v>0</v>
      </c>
      <c r="Q113" s="14">
        <f t="shared" si="29"/>
        <v>351.10395000000005</v>
      </c>
    </row>
    <row r="114" spans="1:17" ht="34.35" customHeight="1">
      <c r="A114" s="57" t="s">
        <v>251</v>
      </c>
      <c r="B114" s="25" t="s">
        <v>252</v>
      </c>
      <c r="C114" s="34" t="s">
        <v>45</v>
      </c>
      <c r="D114" s="35">
        <v>55</v>
      </c>
      <c r="E114" s="35">
        <v>3.98</v>
      </c>
      <c r="F114" s="19">
        <f t="shared" si="25"/>
        <v>5.06853</v>
      </c>
      <c r="G114" s="36">
        <v>89813</v>
      </c>
      <c r="H114" s="18" t="s">
        <v>85</v>
      </c>
      <c r="I114" s="55">
        <f t="shared" si="33"/>
        <v>218.9</v>
      </c>
      <c r="J114" s="56">
        <f t="shared" si="34"/>
        <v>278.76915000000002</v>
      </c>
      <c r="K114" s="14">
        <f>'[1]BM 02'!M114</f>
        <v>0</v>
      </c>
      <c r="L114" s="14">
        <f>'[1]Memória 03'!E107</f>
        <v>0</v>
      </c>
      <c r="M114" s="14">
        <f t="shared" si="24"/>
        <v>0</v>
      </c>
      <c r="N114" s="14">
        <f t="shared" si="26"/>
        <v>0</v>
      </c>
      <c r="O114" s="14">
        <f t="shared" si="27"/>
        <v>0</v>
      </c>
      <c r="P114" s="23">
        <f t="shared" si="28"/>
        <v>0</v>
      </c>
      <c r="Q114" s="14">
        <f t="shared" si="29"/>
        <v>278.76915000000002</v>
      </c>
    </row>
    <row r="115" spans="1:17" ht="34.35" customHeight="1">
      <c r="A115" s="57" t="s">
        <v>253</v>
      </c>
      <c r="B115" s="25" t="s">
        <v>254</v>
      </c>
      <c r="C115" s="34" t="s">
        <v>45</v>
      </c>
      <c r="D115" s="35">
        <v>37</v>
      </c>
      <c r="E115" s="35">
        <v>7</v>
      </c>
      <c r="F115" s="19">
        <f t="shared" si="25"/>
        <v>8.9145000000000003</v>
      </c>
      <c r="G115" s="36">
        <v>89817</v>
      </c>
      <c r="H115" s="18" t="s">
        <v>85</v>
      </c>
      <c r="I115" s="55">
        <f t="shared" si="33"/>
        <v>259</v>
      </c>
      <c r="J115" s="56">
        <f t="shared" si="34"/>
        <v>329.8365</v>
      </c>
      <c r="K115" s="14">
        <f>'[1]BM 02'!M115</f>
        <v>0</v>
      </c>
      <c r="L115" s="14">
        <f>'[1]Memória 03'!E108</f>
        <v>0</v>
      </c>
      <c r="M115" s="14">
        <f t="shared" si="24"/>
        <v>0</v>
      </c>
      <c r="N115" s="14">
        <f t="shared" si="26"/>
        <v>0</v>
      </c>
      <c r="O115" s="14">
        <f t="shared" si="27"/>
        <v>0</v>
      </c>
      <c r="P115" s="23">
        <f t="shared" si="28"/>
        <v>0</v>
      </c>
      <c r="Q115" s="14">
        <f t="shared" si="29"/>
        <v>329.8365</v>
      </c>
    </row>
    <row r="116" spans="1:17" ht="34.35" customHeight="1">
      <c r="A116" s="57" t="s">
        <v>255</v>
      </c>
      <c r="B116" s="25" t="s">
        <v>256</v>
      </c>
      <c r="C116" s="34" t="s">
        <v>45</v>
      </c>
      <c r="D116" s="35">
        <v>73</v>
      </c>
      <c r="E116" s="35">
        <v>8.66</v>
      </c>
      <c r="F116" s="19">
        <f t="shared" si="25"/>
        <v>11.028510000000001</v>
      </c>
      <c r="G116" s="36">
        <v>89821</v>
      </c>
      <c r="H116" s="18" t="s">
        <v>85</v>
      </c>
      <c r="I116" s="55">
        <f t="shared" si="33"/>
        <v>632.18000000000006</v>
      </c>
      <c r="J116" s="56">
        <f t="shared" si="34"/>
        <v>805.08123000000001</v>
      </c>
      <c r="K116" s="14">
        <f>'[1]BM 02'!M116</f>
        <v>0</v>
      </c>
      <c r="L116" s="14">
        <f>'[1]Memória 03'!E109</f>
        <v>0</v>
      </c>
      <c r="M116" s="14">
        <f t="shared" si="24"/>
        <v>0</v>
      </c>
      <c r="N116" s="14">
        <f t="shared" si="26"/>
        <v>0</v>
      </c>
      <c r="O116" s="14">
        <f t="shared" si="27"/>
        <v>0</v>
      </c>
      <c r="P116" s="23">
        <f t="shared" si="28"/>
        <v>0</v>
      </c>
      <c r="Q116" s="14">
        <f t="shared" si="29"/>
        <v>805.08123000000001</v>
      </c>
    </row>
    <row r="117" spans="1:17" ht="25.5" customHeight="1">
      <c r="A117" s="58" t="s">
        <v>257</v>
      </c>
      <c r="B117" s="25" t="s">
        <v>258</v>
      </c>
      <c r="C117" s="17" t="s">
        <v>45</v>
      </c>
      <c r="D117" s="19">
        <v>1</v>
      </c>
      <c r="E117" s="19">
        <v>12.45</v>
      </c>
      <c r="F117" s="19">
        <f t="shared" si="25"/>
        <v>15.855074999999999</v>
      </c>
      <c r="G117" s="24">
        <v>1654</v>
      </c>
      <c r="H117" s="20" t="s">
        <v>36</v>
      </c>
      <c r="I117" s="55">
        <f t="shared" si="33"/>
        <v>12.45</v>
      </c>
      <c r="J117" s="56">
        <f t="shared" si="34"/>
        <v>15.855074999999999</v>
      </c>
      <c r="K117" s="14">
        <f>'[1]BM 02'!M117</f>
        <v>0</v>
      </c>
      <c r="L117" s="14">
        <f>'[1]Memória 03'!E110</f>
        <v>0</v>
      </c>
      <c r="M117" s="14">
        <f t="shared" si="24"/>
        <v>0</v>
      </c>
      <c r="N117" s="14">
        <f t="shared" si="26"/>
        <v>0</v>
      </c>
      <c r="O117" s="14">
        <f t="shared" si="27"/>
        <v>0</v>
      </c>
      <c r="P117" s="23">
        <f t="shared" si="28"/>
        <v>0</v>
      </c>
      <c r="Q117" s="14">
        <f t="shared" si="29"/>
        <v>15.855074999999999</v>
      </c>
    </row>
    <row r="118" spans="1:17" ht="25.5" customHeight="1">
      <c r="A118" s="58" t="s">
        <v>259</v>
      </c>
      <c r="B118" s="25" t="s">
        <v>260</v>
      </c>
      <c r="C118" s="17" t="s">
        <v>45</v>
      </c>
      <c r="D118" s="19">
        <v>4</v>
      </c>
      <c r="E118" s="19">
        <v>13.18</v>
      </c>
      <c r="F118" s="19">
        <f t="shared" si="25"/>
        <v>16.78473</v>
      </c>
      <c r="G118" s="24">
        <v>1582</v>
      </c>
      <c r="H118" s="20" t="s">
        <v>36</v>
      </c>
      <c r="I118" s="55">
        <f t="shared" si="33"/>
        <v>52.72</v>
      </c>
      <c r="J118" s="56">
        <f t="shared" si="34"/>
        <v>67.138919999999999</v>
      </c>
      <c r="K118" s="14">
        <f>'[1]BM 02'!M118</f>
        <v>0</v>
      </c>
      <c r="L118" s="14">
        <f>'[1]Memória 03'!E111</f>
        <v>0</v>
      </c>
      <c r="M118" s="14">
        <f t="shared" si="24"/>
        <v>0</v>
      </c>
      <c r="N118" s="14">
        <f t="shared" si="26"/>
        <v>0</v>
      </c>
      <c r="O118" s="14">
        <f t="shared" si="27"/>
        <v>0</v>
      </c>
      <c r="P118" s="23">
        <f t="shared" si="28"/>
        <v>0</v>
      </c>
      <c r="Q118" s="14">
        <f t="shared" si="29"/>
        <v>67.138919999999999</v>
      </c>
    </row>
    <row r="119" spans="1:17" ht="25.5" customHeight="1">
      <c r="A119" s="58" t="s">
        <v>261</v>
      </c>
      <c r="B119" s="25" t="s">
        <v>262</v>
      </c>
      <c r="C119" s="17" t="s">
        <v>45</v>
      </c>
      <c r="D119" s="19">
        <v>8</v>
      </c>
      <c r="E119" s="19">
        <v>14.66</v>
      </c>
      <c r="F119" s="19">
        <f t="shared" si="25"/>
        <v>18.669510000000002</v>
      </c>
      <c r="G119" s="24">
        <v>1583</v>
      </c>
      <c r="H119" s="20" t="s">
        <v>36</v>
      </c>
      <c r="I119" s="55">
        <f t="shared" si="33"/>
        <v>117.28</v>
      </c>
      <c r="J119" s="56">
        <f t="shared" si="34"/>
        <v>149.35608000000002</v>
      </c>
      <c r="K119" s="14">
        <f>'[1]BM 02'!M119</f>
        <v>0</v>
      </c>
      <c r="L119" s="14">
        <f>'[1]Memória 03'!E112</f>
        <v>0</v>
      </c>
      <c r="M119" s="14">
        <f t="shared" si="24"/>
        <v>0</v>
      </c>
      <c r="N119" s="14">
        <f t="shared" si="26"/>
        <v>0</v>
      </c>
      <c r="O119" s="14">
        <f t="shared" si="27"/>
        <v>0</v>
      </c>
      <c r="P119" s="23">
        <f t="shared" si="28"/>
        <v>0</v>
      </c>
      <c r="Q119" s="14">
        <f t="shared" si="29"/>
        <v>149.35608000000002</v>
      </c>
    </row>
    <row r="120" spans="1:17" ht="35.25" customHeight="1">
      <c r="A120" s="57" t="s">
        <v>263</v>
      </c>
      <c r="B120" s="25" t="s">
        <v>264</v>
      </c>
      <c r="C120" s="34" t="s">
        <v>45</v>
      </c>
      <c r="D120" s="35">
        <v>5</v>
      </c>
      <c r="E120" s="35">
        <v>8.85</v>
      </c>
      <c r="F120" s="19">
        <f t="shared" si="25"/>
        <v>11.270474999999999</v>
      </c>
      <c r="G120" s="36">
        <v>89825</v>
      </c>
      <c r="H120" s="18" t="s">
        <v>85</v>
      </c>
      <c r="I120" s="55">
        <f t="shared" si="33"/>
        <v>44.25</v>
      </c>
      <c r="J120" s="56">
        <f t="shared" si="34"/>
        <v>56.352374999999995</v>
      </c>
      <c r="K120" s="14">
        <f>'[1]BM 02'!M120</f>
        <v>0</v>
      </c>
      <c r="L120" s="14">
        <f>'[1]Memória 03'!E113</f>
        <v>0</v>
      </c>
      <c r="M120" s="14">
        <f t="shared" si="24"/>
        <v>0</v>
      </c>
      <c r="N120" s="14">
        <f t="shared" si="26"/>
        <v>0</v>
      </c>
      <c r="O120" s="14">
        <f t="shared" si="27"/>
        <v>0</v>
      </c>
      <c r="P120" s="23">
        <f t="shared" si="28"/>
        <v>0</v>
      </c>
      <c r="Q120" s="14">
        <f t="shared" si="29"/>
        <v>56.352374999999995</v>
      </c>
    </row>
    <row r="121" spans="1:17" ht="25.5" customHeight="1">
      <c r="A121" s="58" t="s">
        <v>265</v>
      </c>
      <c r="B121" s="25" t="s">
        <v>266</v>
      </c>
      <c r="C121" s="17" t="s">
        <v>45</v>
      </c>
      <c r="D121" s="19">
        <v>2</v>
      </c>
      <c r="E121" s="19">
        <v>28.02</v>
      </c>
      <c r="F121" s="19">
        <f t="shared" si="25"/>
        <v>35.68347</v>
      </c>
      <c r="G121" s="24">
        <v>1661</v>
      </c>
      <c r="H121" s="20" t="s">
        <v>36</v>
      </c>
      <c r="I121" s="55">
        <f t="shared" si="33"/>
        <v>56.04</v>
      </c>
      <c r="J121" s="56">
        <f t="shared" si="34"/>
        <v>71.36694</v>
      </c>
      <c r="K121" s="14">
        <f>'[1]BM 02'!M121</f>
        <v>0</v>
      </c>
      <c r="L121" s="14">
        <f>'[1]Memória 03'!E114</f>
        <v>0</v>
      </c>
      <c r="M121" s="14">
        <f t="shared" si="24"/>
        <v>0</v>
      </c>
      <c r="N121" s="14">
        <f t="shared" si="26"/>
        <v>0</v>
      </c>
      <c r="O121" s="14">
        <f t="shared" si="27"/>
        <v>0</v>
      </c>
      <c r="P121" s="23">
        <f t="shared" si="28"/>
        <v>0</v>
      </c>
      <c r="Q121" s="14">
        <f t="shared" si="29"/>
        <v>71.36694</v>
      </c>
    </row>
    <row r="122" spans="1:17" ht="25.5" customHeight="1">
      <c r="A122" s="58" t="s">
        <v>267</v>
      </c>
      <c r="B122" s="25" t="s">
        <v>268</v>
      </c>
      <c r="C122" s="17" t="s">
        <v>45</v>
      </c>
      <c r="D122" s="19">
        <v>8</v>
      </c>
      <c r="E122" s="19">
        <v>29.25</v>
      </c>
      <c r="F122" s="19">
        <f t="shared" si="25"/>
        <v>37.249875000000003</v>
      </c>
      <c r="G122" s="24">
        <v>1662</v>
      </c>
      <c r="H122" s="20" t="s">
        <v>36</v>
      </c>
      <c r="I122" s="55">
        <f t="shared" si="33"/>
        <v>234</v>
      </c>
      <c r="J122" s="56">
        <f t="shared" si="34"/>
        <v>297.99900000000002</v>
      </c>
      <c r="K122" s="14">
        <f>'[1]BM 02'!M122</f>
        <v>0</v>
      </c>
      <c r="L122" s="14">
        <f>'[1]Memória 03'!E115</f>
        <v>0</v>
      </c>
      <c r="M122" s="14">
        <f t="shared" si="24"/>
        <v>0</v>
      </c>
      <c r="N122" s="14">
        <f t="shared" si="26"/>
        <v>0</v>
      </c>
      <c r="O122" s="14">
        <f t="shared" si="27"/>
        <v>0</v>
      </c>
      <c r="P122" s="23">
        <f t="shared" si="28"/>
        <v>0</v>
      </c>
      <c r="Q122" s="14">
        <f t="shared" si="29"/>
        <v>297.99900000000002</v>
      </c>
    </row>
    <row r="123" spans="1:17" ht="34.35" customHeight="1">
      <c r="A123" s="57" t="s">
        <v>269</v>
      </c>
      <c r="B123" s="25" t="s">
        <v>270</v>
      </c>
      <c r="C123" s="34" t="s">
        <v>45</v>
      </c>
      <c r="D123" s="35">
        <v>1</v>
      </c>
      <c r="E123" s="35">
        <v>23.7</v>
      </c>
      <c r="F123" s="19">
        <f t="shared" si="25"/>
        <v>30.181950000000001</v>
      </c>
      <c r="G123" s="36">
        <v>89796</v>
      </c>
      <c r="H123" s="18" t="s">
        <v>85</v>
      </c>
      <c r="I123" s="55">
        <f t="shared" si="33"/>
        <v>23.7</v>
      </c>
      <c r="J123" s="56">
        <f t="shared" si="34"/>
        <v>30.181950000000001</v>
      </c>
      <c r="K123" s="14">
        <f>'[1]BM 02'!M123</f>
        <v>0</v>
      </c>
      <c r="L123" s="14">
        <f>'[1]Memória 03'!E116</f>
        <v>0</v>
      </c>
      <c r="M123" s="14">
        <f t="shared" si="24"/>
        <v>0</v>
      </c>
      <c r="N123" s="14">
        <f t="shared" si="26"/>
        <v>0</v>
      </c>
      <c r="O123" s="14">
        <f t="shared" si="27"/>
        <v>0</v>
      </c>
      <c r="P123" s="23">
        <f t="shared" si="28"/>
        <v>0</v>
      </c>
      <c r="Q123" s="14">
        <f t="shared" si="29"/>
        <v>30.181950000000001</v>
      </c>
    </row>
    <row r="124" spans="1:17" ht="34.35" customHeight="1">
      <c r="A124" s="57" t="s">
        <v>271</v>
      </c>
      <c r="B124" s="25" t="s">
        <v>272</v>
      </c>
      <c r="C124" s="34" t="s">
        <v>129</v>
      </c>
      <c r="D124" s="35">
        <v>28.67</v>
      </c>
      <c r="E124" s="35">
        <v>11.15</v>
      </c>
      <c r="F124" s="19">
        <f t="shared" si="25"/>
        <v>14.199525000000001</v>
      </c>
      <c r="G124" s="36">
        <v>89711</v>
      </c>
      <c r="H124" s="18" t="s">
        <v>85</v>
      </c>
      <c r="I124" s="55">
        <f t="shared" si="33"/>
        <v>319.6705</v>
      </c>
      <c r="J124" s="56">
        <f t="shared" si="34"/>
        <v>407.10038175000005</v>
      </c>
      <c r="K124" s="14">
        <f>'[1]BM 02'!M124</f>
        <v>0</v>
      </c>
      <c r="L124" s="14">
        <f>'[1]Memória 03'!E117</f>
        <v>0</v>
      </c>
      <c r="M124" s="14">
        <f t="shared" si="24"/>
        <v>0</v>
      </c>
      <c r="N124" s="14">
        <f t="shared" si="26"/>
        <v>0</v>
      </c>
      <c r="O124" s="14">
        <f t="shared" si="27"/>
        <v>0</v>
      </c>
      <c r="P124" s="23">
        <f t="shared" si="28"/>
        <v>0</v>
      </c>
      <c r="Q124" s="14">
        <f t="shared" si="29"/>
        <v>407.10038175000005</v>
      </c>
    </row>
    <row r="125" spans="1:17" ht="34.35" customHeight="1">
      <c r="A125" s="57" t="s">
        <v>273</v>
      </c>
      <c r="B125" s="25" t="s">
        <v>274</v>
      </c>
      <c r="C125" s="34" t="s">
        <v>129</v>
      </c>
      <c r="D125" s="35">
        <v>35.71</v>
      </c>
      <c r="E125" s="35">
        <v>7.92</v>
      </c>
      <c r="F125" s="19">
        <f t="shared" si="25"/>
        <v>10.086120000000001</v>
      </c>
      <c r="G125" s="36">
        <v>89798</v>
      </c>
      <c r="H125" s="18" t="s">
        <v>85</v>
      </c>
      <c r="I125" s="55">
        <f t="shared" si="33"/>
        <v>282.82319999999999</v>
      </c>
      <c r="J125" s="56">
        <f t="shared" si="34"/>
        <v>360.17534520000004</v>
      </c>
      <c r="K125" s="14">
        <f>'[1]BM 02'!M125</f>
        <v>0</v>
      </c>
      <c r="L125" s="14">
        <f>'[1]Memória 03'!E118</f>
        <v>0</v>
      </c>
      <c r="M125" s="14">
        <f t="shared" si="24"/>
        <v>0</v>
      </c>
      <c r="N125" s="14">
        <f t="shared" si="26"/>
        <v>0</v>
      </c>
      <c r="O125" s="14">
        <f t="shared" si="27"/>
        <v>0</v>
      </c>
      <c r="P125" s="23">
        <f t="shared" si="28"/>
        <v>0</v>
      </c>
      <c r="Q125" s="14">
        <f t="shared" si="29"/>
        <v>360.17534520000004</v>
      </c>
    </row>
    <row r="126" spans="1:17" ht="34.35" customHeight="1">
      <c r="A126" s="57" t="s">
        <v>275</v>
      </c>
      <c r="B126" s="25" t="s">
        <v>276</v>
      </c>
      <c r="C126" s="34" t="s">
        <v>129</v>
      </c>
      <c r="D126" s="35">
        <v>28.66</v>
      </c>
      <c r="E126" s="35">
        <v>12.67</v>
      </c>
      <c r="F126" s="19">
        <f t="shared" si="25"/>
        <v>16.135245000000001</v>
      </c>
      <c r="G126" s="36">
        <v>89799</v>
      </c>
      <c r="H126" s="18" t="s">
        <v>85</v>
      </c>
      <c r="I126" s="55">
        <f t="shared" si="33"/>
        <v>363.12220000000002</v>
      </c>
      <c r="J126" s="56">
        <f t="shared" si="34"/>
        <v>462.43612170000006</v>
      </c>
      <c r="K126" s="14">
        <f>'[1]BM 02'!M126</f>
        <v>0</v>
      </c>
      <c r="L126" s="14">
        <f>'[1]Memória 03'!E119</f>
        <v>0</v>
      </c>
      <c r="M126" s="14">
        <f t="shared" si="24"/>
        <v>0</v>
      </c>
      <c r="N126" s="14">
        <f t="shared" si="26"/>
        <v>0</v>
      </c>
      <c r="O126" s="14">
        <f t="shared" si="27"/>
        <v>0</v>
      </c>
      <c r="P126" s="23">
        <f t="shared" si="28"/>
        <v>0</v>
      </c>
      <c r="Q126" s="14">
        <f t="shared" si="29"/>
        <v>462.43612170000006</v>
      </c>
    </row>
    <row r="127" spans="1:17" ht="34.35" customHeight="1">
      <c r="A127" s="57" t="s">
        <v>277</v>
      </c>
      <c r="B127" s="25" t="s">
        <v>278</v>
      </c>
      <c r="C127" s="34" t="s">
        <v>129</v>
      </c>
      <c r="D127" s="35">
        <v>61.87</v>
      </c>
      <c r="E127" s="35">
        <v>15.42</v>
      </c>
      <c r="F127" s="19">
        <f t="shared" si="25"/>
        <v>19.637370000000001</v>
      </c>
      <c r="G127" s="36">
        <v>89800</v>
      </c>
      <c r="H127" s="18" t="s">
        <v>85</v>
      </c>
      <c r="I127" s="55">
        <f t="shared" si="33"/>
        <v>954.03539999999998</v>
      </c>
      <c r="J127" s="56">
        <f t="shared" si="34"/>
        <v>1214.9640818999999</v>
      </c>
      <c r="K127" s="14">
        <f>'[1]BM 02'!M127</f>
        <v>0</v>
      </c>
      <c r="L127" s="14">
        <f>'[1]Memória 03'!E120</f>
        <v>0</v>
      </c>
      <c r="M127" s="14">
        <f t="shared" si="24"/>
        <v>0</v>
      </c>
      <c r="N127" s="14">
        <f t="shared" si="26"/>
        <v>0</v>
      </c>
      <c r="O127" s="14">
        <f t="shared" si="27"/>
        <v>0</v>
      </c>
      <c r="P127" s="23">
        <f t="shared" si="28"/>
        <v>0</v>
      </c>
      <c r="Q127" s="14">
        <f t="shared" si="29"/>
        <v>1214.9640818999999</v>
      </c>
    </row>
    <row r="128" spans="1:17" ht="25.5" customHeight="1">
      <c r="A128" s="58" t="s">
        <v>279</v>
      </c>
      <c r="B128" s="25" t="s">
        <v>280</v>
      </c>
      <c r="C128" s="17" t="s">
        <v>129</v>
      </c>
      <c r="D128" s="19">
        <v>135</v>
      </c>
      <c r="E128" s="19">
        <v>5.85</v>
      </c>
      <c r="F128" s="19">
        <f t="shared" si="25"/>
        <v>7.4499749999999993</v>
      </c>
      <c r="G128" s="33">
        <v>89402</v>
      </c>
      <c r="H128" s="25" t="s">
        <v>60</v>
      </c>
      <c r="I128" s="55">
        <f t="shared" si="33"/>
        <v>789.75</v>
      </c>
      <c r="J128" s="56">
        <f t="shared" si="34"/>
        <v>1005.7466249999999</v>
      </c>
      <c r="K128" s="14">
        <f>'[1]BM 02'!M128</f>
        <v>0</v>
      </c>
      <c r="L128" s="14">
        <f>'[1]Memória 03'!E121</f>
        <v>0</v>
      </c>
      <c r="M128" s="14">
        <f t="shared" si="24"/>
        <v>0</v>
      </c>
      <c r="N128" s="14">
        <f t="shared" si="26"/>
        <v>0</v>
      </c>
      <c r="O128" s="14">
        <f t="shared" si="27"/>
        <v>0</v>
      </c>
      <c r="P128" s="23">
        <f t="shared" si="28"/>
        <v>0</v>
      </c>
      <c r="Q128" s="14">
        <f t="shared" si="29"/>
        <v>1005.7466249999999</v>
      </c>
    </row>
    <row r="129" spans="1:17" ht="25.5" customHeight="1">
      <c r="A129" s="58" t="s">
        <v>281</v>
      </c>
      <c r="B129" s="25" t="s">
        <v>282</v>
      </c>
      <c r="C129" s="17" t="s">
        <v>129</v>
      </c>
      <c r="D129" s="19">
        <v>36.85</v>
      </c>
      <c r="E129" s="19">
        <v>12.22</v>
      </c>
      <c r="F129" s="19">
        <f t="shared" si="25"/>
        <v>15.562170000000002</v>
      </c>
      <c r="G129" s="33">
        <v>89449</v>
      </c>
      <c r="H129" s="25" t="s">
        <v>60</v>
      </c>
      <c r="I129" s="55">
        <f t="shared" si="33"/>
        <v>450.30700000000002</v>
      </c>
      <c r="J129" s="56">
        <f t="shared" si="34"/>
        <v>573.46596450000004</v>
      </c>
      <c r="K129" s="14">
        <f>'[1]BM 02'!M129</f>
        <v>0</v>
      </c>
      <c r="L129" s="14">
        <f>'[1]Memória 03'!E122</f>
        <v>0</v>
      </c>
      <c r="M129" s="14">
        <f t="shared" si="24"/>
        <v>0</v>
      </c>
      <c r="N129" s="14">
        <f t="shared" si="26"/>
        <v>0</v>
      </c>
      <c r="O129" s="14">
        <f t="shared" si="27"/>
        <v>0</v>
      </c>
      <c r="P129" s="23">
        <f t="shared" si="28"/>
        <v>0</v>
      </c>
      <c r="Q129" s="14">
        <f t="shared" si="29"/>
        <v>573.46596450000004</v>
      </c>
    </row>
    <row r="130" spans="1:17" ht="45.75" customHeight="1">
      <c r="A130" s="58" t="s">
        <v>283</v>
      </c>
      <c r="B130" s="25" t="s">
        <v>284</v>
      </c>
      <c r="C130" s="17" t="s">
        <v>45</v>
      </c>
      <c r="D130" s="19">
        <v>5</v>
      </c>
      <c r="E130" s="19">
        <v>78.61</v>
      </c>
      <c r="F130" s="19">
        <f t="shared" si="25"/>
        <v>100.109835</v>
      </c>
      <c r="G130" s="33">
        <v>94497</v>
      </c>
      <c r="H130" s="18" t="s">
        <v>85</v>
      </c>
      <c r="I130" s="55">
        <f t="shared" si="33"/>
        <v>393.05</v>
      </c>
      <c r="J130" s="56">
        <f t="shared" si="34"/>
        <v>500.54917499999999</v>
      </c>
      <c r="K130" s="14">
        <f>'[1]BM 02'!M130</f>
        <v>0</v>
      </c>
      <c r="L130" s="14">
        <f>'[1]Memória 03'!E123</f>
        <v>0</v>
      </c>
      <c r="M130" s="14">
        <f t="shared" si="24"/>
        <v>0</v>
      </c>
      <c r="N130" s="14">
        <f t="shared" si="26"/>
        <v>0</v>
      </c>
      <c r="O130" s="14">
        <f t="shared" si="27"/>
        <v>0</v>
      </c>
      <c r="P130" s="23">
        <f t="shared" si="28"/>
        <v>0</v>
      </c>
      <c r="Q130" s="14">
        <f t="shared" si="29"/>
        <v>500.54917499999999</v>
      </c>
    </row>
    <row r="131" spans="1:17" ht="25.5" customHeight="1">
      <c r="A131" s="58" t="s">
        <v>285</v>
      </c>
      <c r="B131" s="25" t="s">
        <v>286</v>
      </c>
      <c r="C131" s="17" t="s">
        <v>45</v>
      </c>
      <c r="D131" s="19">
        <v>18</v>
      </c>
      <c r="E131" s="19">
        <v>26.78</v>
      </c>
      <c r="F131" s="19">
        <f t="shared" si="25"/>
        <v>34.104330000000004</v>
      </c>
      <c r="G131" s="33">
        <v>89353</v>
      </c>
      <c r="H131" s="25" t="s">
        <v>60</v>
      </c>
      <c r="I131" s="55">
        <f t="shared" si="33"/>
        <v>482.04</v>
      </c>
      <c r="J131" s="56">
        <f t="shared" si="34"/>
        <v>613.87794000000008</v>
      </c>
      <c r="K131" s="14">
        <f>'[1]BM 02'!M131</f>
        <v>0</v>
      </c>
      <c r="L131" s="14">
        <f>'[1]Memória 03'!E124</f>
        <v>0</v>
      </c>
      <c r="M131" s="14">
        <f t="shared" si="24"/>
        <v>0</v>
      </c>
      <c r="N131" s="14">
        <f t="shared" si="26"/>
        <v>0</v>
      </c>
      <c r="O131" s="14">
        <f t="shared" si="27"/>
        <v>0</v>
      </c>
      <c r="P131" s="23">
        <f t="shared" si="28"/>
        <v>0</v>
      </c>
      <c r="Q131" s="14">
        <f t="shared" si="29"/>
        <v>613.87794000000008</v>
      </c>
    </row>
    <row r="132" spans="1:17" ht="25.5" customHeight="1">
      <c r="A132" s="58" t="s">
        <v>287</v>
      </c>
      <c r="B132" s="25" t="s">
        <v>288</v>
      </c>
      <c r="C132" s="17" t="s">
        <v>45</v>
      </c>
      <c r="D132" s="19">
        <v>7</v>
      </c>
      <c r="E132" s="19">
        <v>22.45</v>
      </c>
      <c r="F132" s="19">
        <f t="shared" si="25"/>
        <v>28.590074999999999</v>
      </c>
      <c r="G132" s="33">
        <v>89351</v>
      </c>
      <c r="H132" s="25" t="s">
        <v>60</v>
      </c>
      <c r="I132" s="55">
        <f t="shared" si="33"/>
        <v>157.15</v>
      </c>
      <c r="J132" s="56">
        <f t="shared" si="34"/>
        <v>200.13052499999998</v>
      </c>
      <c r="K132" s="14">
        <f>'[1]BM 02'!M132</f>
        <v>0</v>
      </c>
      <c r="L132" s="14">
        <f>'[1]Memória 03'!E125</f>
        <v>0</v>
      </c>
      <c r="M132" s="14">
        <f t="shared" si="24"/>
        <v>0</v>
      </c>
      <c r="N132" s="14">
        <f t="shared" si="26"/>
        <v>0</v>
      </c>
      <c r="O132" s="14">
        <f t="shared" si="27"/>
        <v>0</v>
      </c>
      <c r="P132" s="23">
        <f t="shared" si="28"/>
        <v>0</v>
      </c>
      <c r="Q132" s="14">
        <f t="shared" si="29"/>
        <v>200.13052499999998</v>
      </c>
    </row>
    <row r="133" spans="1:17" ht="25.5" customHeight="1">
      <c r="A133" s="58" t="s">
        <v>289</v>
      </c>
      <c r="B133" s="25" t="s">
        <v>290</v>
      </c>
      <c r="C133" s="17" t="s">
        <v>45</v>
      </c>
      <c r="D133" s="19">
        <v>3</v>
      </c>
      <c r="E133" s="19">
        <v>3.26</v>
      </c>
      <c r="F133" s="19">
        <f t="shared" si="25"/>
        <v>4.1516099999999998</v>
      </c>
      <c r="G133" s="33">
        <v>813</v>
      </c>
      <c r="H133" s="25" t="s">
        <v>60</v>
      </c>
      <c r="I133" s="55">
        <f t="shared" si="33"/>
        <v>9.7799999999999994</v>
      </c>
      <c r="J133" s="56">
        <f t="shared" si="34"/>
        <v>12.454829999999999</v>
      </c>
      <c r="K133" s="14">
        <f>'[1]BM 02'!M133</f>
        <v>0</v>
      </c>
      <c r="L133" s="14">
        <f>'[1]Memória 03'!E126</f>
        <v>0</v>
      </c>
      <c r="M133" s="14">
        <f t="shared" si="24"/>
        <v>0</v>
      </c>
      <c r="N133" s="14">
        <f t="shared" si="26"/>
        <v>0</v>
      </c>
      <c r="O133" s="14">
        <f t="shared" si="27"/>
        <v>0</v>
      </c>
      <c r="P133" s="23">
        <f t="shared" si="28"/>
        <v>0</v>
      </c>
      <c r="Q133" s="14">
        <f t="shared" si="29"/>
        <v>12.454829999999999</v>
      </c>
    </row>
    <row r="134" spans="1:17" ht="25.5" customHeight="1">
      <c r="A134" s="58" t="s">
        <v>291</v>
      </c>
      <c r="B134" s="25" t="s">
        <v>292</v>
      </c>
      <c r="C134" s="17" t="s">
        <v>45</v>
      </c>
      <c r="D134" s="19">
        <v>58</v>
      </c>
      <c r="E134" s="19">
        <v>2.52</v>
      </c>
      <c r="F134" s="19">
        <f t="shared" si="25"/>
        <v>3.2092200000000002</v>
      </c>
      <c r="G134" s="33">
        <v>89481</v>
      </c>
      <c r="H134" s="25" t="s">
        <v>60</v>
      </c>
      <c r="I134" s="55">
        <f t="shared" si="33"/>
        <v>146.16</v>
      </c>
      <c r="J134" s="56">
        <f t="shared" si="34"/>
        <v>186.13476</v>
      </c>
      <c r="K134" s="14">
        <f>'[1]BM 02'!M134</f>
        <v>0</v>
      </c>
      <c r="L134" s="14">
        <f>'[1]Memória 03'!E127</f>
        <v>0</v>
      </c>
      <c r="M134" s="14">
        <f t="shared" si="24"/>
        <v>0</v>
      </c>
      <c r="N134" s="14">
        <f t="shared" si="26"/>
        <v>0</v>
      </c>
      <c r="O134" s="14">
        <f t="shared" si="27"/>
        <v>0</v>
      </c>
      <c r="P134" s="23">
        <f t="shared" si="28"/>
        <v>0</v>
      </c>
      <c r="Q134" s="14">
        <f t="shared" si="29"/>
        <v>186.13476</v>
      </c>
    </row>
    <row r="135" spans="1:17" ht="25.5" customHeight="1">
      <c r="A135" s="58" t="s">
        <v>293</v>
      </c>
      <c r="B135" s="25" t="s">
        <v>294</v>
      </c>
      <c r="C135" s="17" t="s">
        <v>45</v>
      </c>
      <c r="D135" s="19">
        <v>13</v>
      </c>
      <c r="E135" s="19">
        <v>8.34</v>
      </c>
      <c r="F135" s="19">
        <f t="shared" si="25"/>
        <v>10.620989999999999</v>
      </c>
      <c r="G135" s="33">
        <v>89501</v>
      </c>
      <c r="H135" s="25" t="s">
        <v>60</v>
      </c>
      <c r="I135" s="55">
        <f t="shared" si="33"/>
        <v>108.42</v>
      </c>
      <c r="J135" s="56">
        <f t="shared" si="34"/>
        <v>138.07286999999999</v>
      </c>
      <c r="K135" s="14">
        <f>'[1]BM 02'!M135</f>
        <v>0</v>
      </c>
      <c r="L135" s="14">
        <f>'[1]Memória 03'!E128</f>
        <v>0</v>
      </c>
      <c r="M135" s="14">
        <f t="shared" si="24"/>
        <v>0</v>
      </c>
      <c r="N135" s="14">
        <f t="shared" si="26"/>
        <v>0</v>
      </c>
      <c r="O135" s="14">
        <f t="shared" si="27"/>
        <v>0</v>
      </c>
      <c r="P135" s="23">
        <f t="shared" si="28"/>
        <v>0</v>
      </c>
      <c r="Q135" s="14">
        <f t="shared" si="29"/>
        <v>138.07286999999999</v>
      </c>
    </row>
    <row r="136" spans="1:17" ht="35.25" customHeight="1">
      <c r="A136" s="57" t="s">
        <v>295</v>
      </c>
      <c r="B136" s="25" t="s">
        <v>296</v>
      </c>
      <c r="C136" s="34" t="s">
        <v>45</v>
      </c>
      <c r="D136" s="35">
        <v>34</v>
      </c>
      <c r="E136" s="35">
        <v>9.85</v>
      </c>
      <c r="F136" s="19">
        <f t="shared" si="25"/>
        <v>12.543975</v>
      </c>
      <c r="G136" s="43">
        <v>89366</v>
      </c>
      <c r="H136" s="18" t="s">
        <v>85</v>
      </c>
      <c r="I136" s="55">
        <f t="shared" si="33"/>
        <v>334.9</v>
      </c>
      <c r="J136" s="56">
        <f t="shared" si="34"/>
        <v>426.49514999999997</v>
      </c>
      <c r="K136" s="14">
        <f>'[1]BM 02'!M136</f>
        <v>0</v>
      </c>
      <c r="L136" s="14">
        <f>'[1]Memória 03'!E129</f>
        <v>0</v>
      </c>
      <c r="M136" s="14">
        <f t="shared" si="24"/>
        <v>0</v>
      </c>
      <c r="N136" s="14">
        <f t="shared" si="26"/>
        <v>0</v>
      </c>
      <c r="O136" s="14">
        <f t="shared" si="27"/>
        <v>0</v>
      </c>
      <c r="P136" s="23">
        <f t="shared" si="28"/>
        <v>0</v>
      </c>
      <c r="Q136" s="14">
        <f t="shared" si="29"/>
        <v>426.49514999999997</v>
      </c>
    </row>
    <row r="137" spans="1:17" ht="34.35" customHeight="1">
      <c r="A137" s="57" t="s">
        <v>297</v>
      </c>
      <c r="B137" s="25" t="s">
        <v>298</v>
      </c>
      <c r="C137" s="34" t="s">
        <v>45</v>
      </c>
      <c r="D137" s="35">
        <v>4</v>
      </c>
      <c r="E137" s="35">
        <v>12.47</v>
      </c>
      <c r="F137" s="19">
        <f t="shared" si="25"/>
        <v>15.880545000000001</v>
      </c>
      <c r="G137" s="43">
        <v>89627</v>
      </c>
      <c r="H137" s="18" t="s">
        <v>85</v>
      </c>
      <c r="I137" s="55">
        <f t="shared" si="33"/>
        <v>49.88</v>
      </c>
      <c r="J137" s="56">
        <f t="shared" si="34"/>
        <v>63.522180000000006</v>
      </c>
      <c r="K137" s="14">
        <f>'[1]BM 02'!M137</f>
        <v>0</v>
      </c>
      <c r="L137" s="14">
        <f>'[1]Memória 03'!E130</f>
        <v>0</v>
      </c>
      <c r="M137" s="14">
        <f t="shared" si="24"/>
        <v>0</v>
      </c>
      <c r="N137" s="14">
        <f t="shared" si="26"/>
        <v>0</v>
      </c>
      <c r="O137" s="14">
        <f t="shared" si="27"/>
        <v>0</v>
      </c>
      <c r="P137" s="23">
        <f t="shared" si="28"/>
        <v>0</v>
      </c>
      <c r="Q137" s="14">
        <f t="shared" si="29"/>
        <v>63.522180000000006</v>
      </c>
    </row>
    <row r="138" spans="1:17" ht="25.5" customHeight="1">
      <c r="A138" s="58" t="s">
        <v>299</v>
      </c>
      <c r="B138" s="25" t="s">
        <v>300</v>
      </c>
      <c r="C138" s="17" t="s">
        <v>45</v>
      </c>
      <c r="D138" s="19">
        <v>34</v>
      </c>
      <c r="E138" s="19">
        <v>4.68</v>
      </c>
      <c r="F138" s="19">
        <f t="shared" si="25"/>
        <v>5.9599799999999998</v>
      </c>
      <c r="G138" s="42">
        <v>89440</v>
      </c>
      <c r="H138" s="25" t="s">
        <v>60</v>
      </c>
      <c r="I138" s="55">
        <f t="shared" si="33"/>
        <v>159.12</v>
      </c>
      <c r="J138" s="56">
        <f t="shared" si="34"/>
        <v>202.63932</v>
      </c>
      <c r="K138" s="14">
        <f>'[1]BM 02'!M138</f>
        <v>0</v>
      </c>
      <c r="L138" s="14">
        <f>'[1]Memória 03'!E131</f>
        <v>0</v>
      </c>
      <c r="M138" s="14">
        <f t="shared" si="24"/>
        <v>0</v>
      </c>
      <c r="N138" s="14">
        <f t="shared" si="26"/>
        <v>0</v>
      </c>
      <c r="O138" s="14">
        <f t="shared" si="27"/>
        <v>0</v>
      </c>
      <c r="P138" s="23">
        <f t="shared" si="28"/>
        <v>0</v>
      </c>
      <c r="Q138" s="14">
        <f t="shared" si="29"/>
        <v>202.63932</v>
      </c>
    </row>
    <row r="139" spans="1:17" ht="25.5" customHeight="1">
      <c r="A139" s="58" t="s">
        <v>301</v>
      </c>
      <c r="B139" s="25" t="s">
        <v>302</v>
      </c>
      <c r="C139" s="17" t="s">
        <v>45</v>
      </c>
      <c r="D139" s="19">
        <v>5</v>
      </c>
      <c r="E139" s="19">
        <v>13.38</v>
      </c>
      <c r="F139" s="19">
        <f t="shared" si="25"/>
        <v>17.039430000000003</v>
      </c>
      <c r="G139" s="42">
        <v>89625</v>
      </c>
      <c r="H139" s="25" t="s">
        <v>60</v>
      </c>
      <c r="I139" s="55">
        <f t="shared" si="33"/>
        <v>66.900000000000006</v>
      </c>
      <c r="J139" s="56">
        <f t="shared" si="34"/>
        <v>85.197150000000022</v>
      </c>
      <c r="K139" s="14">
        <f>'[1]BM 02'!M139</f>
        <v>0</v>
      </c>
      <c r="L139" s="14">
        <f>'[1]Memória 03'!E132</f>
        <v>0</v>
      </c>
      <c r="M139" s="14">
        <f t="shared" si="24"/>
        <v>0</v>
      </c>
      <c r="N139" s="14">
        <f t="shared" si="26"/>
        <v>0</v>
      </c>
      <c r="O139" s="14">
        <f t="shared" si="27"/>
        <v>0</v>
      </c>
      <c r="P139" s="23">
        <f t="shared" si="28"/>
        <v>0</v>
      </c>
      <c r="Q139" s="14">
        <f t="shared" si="29"/>
        <v>85.197150000000022</v>
      </c>
    </row>
    <row r="140" spans="1:17" ht="34.35" customHeight="1">
      <c r="A140" s="57" t="s">
        <v>303</v>
      </c>
      <c r="B140" s="25" t="s">
        <v>304</v>
      </c>
      <c r="C140" s="34" t="s">
        <v>45</v>
      </c>
      <c r="D140" s="35">
        <v>9</v>
      </c>
      <c r="E140" s="35">
        <v>14.29</v>
      </c>
      <c r="F140" s="19">
        <f t="shared" si="25"/>
        <v>18.198315000000001</v>
      </c>
      <c r="G140" s="43">
        <v>90374</v>
      </c>
      <c r="H140" s="18" t="s">
        <v>85</v>
      </c>
      <c r="I140" s="55">
        <f t="shared" si="33"/>
        <v>128.60999999999999</v>
      </c>
      <c r="J140" s="56">
        <f t="shared" si="34"/>
        <v>163.78483500000002</v>
      </c>
      <c r="K140" s="14">
        <f>'[1]BM 02'!M140</f>
        <v>0</v>
      </c>
      <c r="L140" s="14">
        <f>'[1]Memória 03'!E133</f>
        <v>0</v>
      </c>
      <c r="M140" s="14">
        <f t="shared" ref="M140:M203" si="35">K140+L140</f>
        <v>0</v>
      </c>
      <c r="N140" s="14">
        <f t="shared" si="26"/>
        <v>0</v>
      </c>
      <c r="O140" s="14">
        <f t="shared" si="27"/>
        <v>0</v>
      </c>
      <c r="P140" s="23">
        <f t="shared" si="28"/>
        <v>0</v>
      </c>
      <c r="Q140" s="14">
        <f t="shared" si="29"/>
        <v>163.78483500000002</v>
      </c>
    </row>
    <row r="141" spans="1:17" ht="34.35" customHeight="1">
      <c r="A141" s="57" t="s">
        <v>305</v>
      </c>
      <c r="B141" s="25" t="s">
        <v>306</v>
      </c>
      <c r="C141" s="34" t="s">
        <v>45</v>
      </c>
      <c r="D141" s="35">
        <v>10</v>
      </c>
      <c r="E141" s="35">
        <v>298.77999999999997</v>
      </c>
      <c r="F141" s="19">
        <f t="shared" ref="F141:F204" si="36">E141+E141*27.35/100</f>
        <v>380.49632999999994</v>
      </c>
      <c r="G141" s="43">
        <v>86931</v>
      </c>
      <c r="H141" s="18" t="s">
        <v>85</v>
      </c>
      <c r="I141" s="55">
        <f t="shared" si="33"/>
        <v>2987.7999999999997</v>
      </c>
      <c r="J141" s="56">
        <f t="shared" si="34"/>
        <v>3804.9632999999994</v>
      </c>
      <c r="K141" s="14">
        <f>'[1]BM 02'!M141</f>
        <v>0</v>
      </c>
      <c r="L141" s="14">
        <f>'[1]Memória 03'!E134</f>
        <v>0</v>
      </c>
      <c r="M141" s="14">
        <f t="shared" si="35"/>
        <v>0</v>
      </c>
      <c r="N141" s="14">
        <f t="shared" ref="N141:N204" si="37">ROUND(K141*F141,2)</f>
        <v>0</v>
      </c>
      <c r="O141" s="14">
        <f t="shared" ref="O141:O204" si="38">ROUND(L141*F141,2)</f>
        <v>0</v>
      </c>
      <c r="P141" s="23">
        <f t="shared" ref="P141:P204" si="39">ROUND(M141*F141,2)</f>
        <v>0</v>
      </c>
      <c r="Q141" s="14">
        <f t="shared" ref="Q141:Q204" si="40">J141-P141</f>
        <v>3804.9632999999994</v>
      </c>
    </row>
    <row r="142" spans="1:17" ht="45.75" customHeight="1">
      <c r="A142" s="58" t="s">
        <v>307</v>
      </c>
      <c r="B142" s="25" t="s">
        <v>308</v>
      </c>
      <c r="C142" s="17" t="s">
        <v>45</v>
      </c>
      <c r="D142" s="19">
        <v>1</v>
      </c>
      <c r="E142" s="19">
        <v>526.01</v>
      </c>
      <c r="F142" s="19">
        <f t="shared" si="36"/>
        <v>669.87373500000001</v>
      </c>
      <c r="G142" s="42">
        <v>95472</v>
      </c>
      <c r="H142" s="18" t="s">
        <v>85</v>
      </c>
      <c r="I142" s="55">
        <f t="shared" si="33"/>
        <v>526.01</v>
      </c>
      <c r="J142" s="56">
        <f t="shared" si="34"/>
        <v>669.87373500000001</v>
      </c>
      <c r="K142" s="14">
        <f>'[1]BM 02'!M142</f>
        <v>0</v>
      </c>
      <c r="L142" s="14">
        <f>'[1]Memória 03'!E135</f>
        <v>0</v>
      </c>
      <c r="M142" s="14">
        <f t="shared" si="35"/>
        <v>0</v>
      </c>
      <c r="N142" s="14">
        <f t="shared" si="37"/>
        <v>0</v>
      </c>
      <c r="O142" s="14">
        <f t="shared" si="38"/>
        <v>0</v>
      </c>
      <c r="P142" s="23">
        <f t="shared" si="39"/>
        <v>0</v>
      </c>
      <c r="Q142" s="14">
        <f t="shared" si="40"/>
        <v>669.87373500000001</v>
      </c>
    </row>
    <row r="143" spans="1:17" ht="25.5" customHeight="1">
      <c r="A143" s="58" t="s">
        <v>309</v>
      </c>
      <c r="B143" s="18" t="s">
        <v>310</v>
      </c>
      <c r="C143" s="17" t="s">
        <v>45</v>
      </c>
      <c r="D143" s="19">
        <v>11</v>
      </c>
      <c r="E143" s="19">
        <v>75.17</v>
      </c>
      <c r="F143" s="19">
        <f t="shared" si="36"/>
        <v>95.728994999999998</v>
      </c>
      <c r="G143" s="33">
        <v>1370</v>
      </c>
      <c r="H143" s="25" t="s">
        <v>60</v>
      </c>
      <c r="I143" s="55">
        <f t="shared" si="33"/>
        <v>826.87</v>
      </c>
      <c r="J143" s="56">
        <f t="shared" si="34"/>
        <v>1053.018945</v>
      </c>
      <c r="K143" s="14">
        <f>'[1]BM 02'!M143</f>
        <v>0</v>
      </c>
      <c r="L143" s="14">
        <f>'[1]Memória 03'!E136</f>
        <v>0</v>
      </c>
      <c r="M143" s="14">
        <f t="shared" si="35"/>
        <v>0</v>
      </c>
      <c r="N143" s="14">
        <f t="shared" si="37"/>
        <v>0</v>
      </c>
      <c r="O143" s="14">
        <f t="shared" si="38"/>
        <v>0</v>
      </c>
      <c r="P143" s="23">
        <f t="shared" si="39"/>
        <v>0</v>
      </c>
      <c r="Q143" s="14">
        <f t="shared" si="40"/>
        <v>1053.018945</v>
      </c>
    </row>
    <row r="144" spans="1:17" ht="25.5" customHeight="1">
      <c r="A144" s="58" t="s">
        <v>311</v>
      </c>
      <c r="B144" s="25" t="s">
        <v>312</v>
      </c>
      <c r="C144" s="17" t="s">
        <v>45</v>
      </c>
      <c r="D144" s="19">
        <v>2</v>
      </c>
      <c r="E144" s="19">
        <v>415.85</v>
      </c>
      <c r="F144" s="19">
        <f t="shared" si="36"/>
        <v>529.58497499999999</v>
      </c>
      <c r="G144" s="42">
        <v>100858</v>
      </c>
      <c r="H144" s="25" t="s">
        <v>60</v>
      </c>
      <c r="I144" s="55">
        <f t="shared" si="33"/>
        <v>831.7</v>
      </c>
      <c r="J144" s="56">
        <f t="shared" si="34"/>
        <v>1059.16995</v>
      </c>
      <c r="K144" s="14">
        <f>'[1]BM 02'!M144</f>
        <v>0</v>
      </c>
      <c r="L144" s="14">
        <f>'[1]Memória 03'!E137</f>
        <v>0</v>
      </c>
      <c r="M144" s="14">
        <f t="shared" si="35"/>
        <v>0</v>
      </c>
      <c r="N144" s="14">
        <f t="shared" si="37"/>
        <v>0</v>
      </c>
      <c r="O144" s="14">
        <f t="shared" si="38"/>
        <v>0</v>
      </c>
      <c r="P144" s="23">
        <f t="shared" si="39"/>
        <v>0</v>
      </c>
      <c r="Q144" s="14">
        <f t="shared" si="40"/>
        <v>1059.16995</v>
      </c>
    </row>
    <row r="145" spans="1:17" ht="25.5" customHeight="1">
      <c r="A145" s="58" t="s">
        <v>313</v>
      </c>
      <c r="B145" s="25" t="s">
        <v>314</v>
      </c>
      <c r="C145" s="17" t="s">
        <v>45</v>
      </c>
      <c r="D145" s="19">
        <v>3</v>
      </c>
      <c r="E145" s="19">
        <v>26.98</v>
      </c>
      <c r="F145" s="19">
        <f t="shared" si="36"/>
        <v>34.359030000000004</v>
      </c>
      <c r="G145" s="42">
        <v>94797</v>
      </c>
      <c r="H145" s="25" t="s">
        <v>60</v>
      </c>
      <c r="I145" s="55">
        <f t="shared" si="33"/>
        <v>80.94</v>
      </c>
      <c r="J145" s="56">
        <f t="shared" si="34"/>
        <v>103.07709000000001</v>
      </c>
      <c r="K145" s="14">
        <f>'[1]BM 02'!M145</f>
        <v>0</v>
      </c>
      <c r="L145" s="14">
        <f>'[1]Memória 03'!E138</f>
        <v>0</v>
      </c>
      <c r="M145" s="14">
        <f t="shared" si="35"/>
        <v>0</v>
      </c>
      <c r="N145" s="14">
        <f t="shared" si="37"/>
        <v>0</v>
      </c>
      <c r="O145" s="14">
        <f t="shared" si="38"/>
        <v>0</v>
      </c>
      <c r="P145" s="23">
        <f t="shared" si="39"/>
        <v>0</v>
      </c>
      <c r="Q145" s="14">
        <f t="shared" si="40"/>
        <v>103.07709000000001</v>
      </c>
    </row>
    <row r="146" spans="1:17" ht="25.5" customHeight="1">
      <c r="A146" s="58" t="s">
        <v>315</v>
      </c>
      <c r="B146" s="25" t="s">
        <v>316</v>
      </c>
      <c r="C146" s="17" t="s">
        <v>45</v>
      </c>
      <c r="D146" s="19">
        <v>1</v>
      </c>
      <c r="E146" s="19">
        <v>14.37</v>
      </c>
      <c r="F146" s="19">
        <f t="shared" si="36"/>
        <v>18.300194999999999</v>
      </c>
      <c r="G146" s="42">
        <v>11831</v>
      </c>
      <c r="H146" s="25" t="s">
        <v>60</v>
      </c>
      <c r="I146" s="55">
        <f t="shared" si="33"/>
        <v>14.37</v>
      </c>
      <c r="J146" s="56">
        <f t="shared" si="34"/>
        <v>18.300194999999999</v>
      </c>
      <c r="K146" s="14">
        <f>'[1]BM 02'!M146</f>
        <v>0</v>
      </c>
      <c r="L146" s="14">
        <f>'[1]Memória 03'!E139</f>
        <v>0</v>
      </c>
      <c r="M146" s="14">
        <f t="shared" si="35"/>
        <v>0</v>
      </c>
      <c r="N146" s="14">
        <f t="shared" si="37"/>
        <v>0</v>
      </c>
      <c r="O146" s="14">
        <f t="shared" si="38"/>
        <v>0</v>
      </c>
      <c r="P146" s="23">
        <f t="shared" si="39"/>
        <v>0</v>
      </c>
      <c r="Q146" s="14">
        <f t="shared" si="40"/>
        <v>18.300194999999999</v>
      </c>
    </row>
    <row r="147" spans="1:17" ht="25.5" customHeight="1">
      <c r="A147" s="58" t="s">
        <v>317</v>
      </c>
      <c r="B147" s="25" t="s">
        <v>318</v>
      </c>
      <c r="C147" s="17" t="s">
        <v>45</v>
      </c>
      <c r="D147" s="19">
        <v>1</v>
      </c>
      <c r="E147" s="19">
        <v>102.07</v>
      </c>
      <c r="F147" s="19">
        <f t="shared" si="36"/>
        <v>129.98614499999999</v>
      </c>
      <c r="G147" s="42">
        <v>95675</v>
      </c>
      <c r="H147" s="25" t="s">
        <v>60</v>
      </c>
      <c r="I147" s="55">
        <f t="shared" si="33"/>
        <v>102.07</v>
      </c>
      <c r="J147" s="56">
        <f t="shared" si="34"/>
        <v>129.98614499999999</v>
      </c>
      <c r="K147" s="14">
        <f>'[1]BM 02'!M147</f>
        <v>0</v>
      </c>
      <c r="L147" s="14">
        <f>'[1]Memória 03'!E140</f>
        <v>0</v>
      </c>
      <c r="M147" s="14">
        <f t="shared" si="35"/>
        <v>0</v>
      </c>
      <c r="N147" s="14">
        <f t="shared" si="37"/>
        <v>0</v>
      </c>
      <c r="O147" s="14">
        <f t="shared" si="38"/>
        <v>0</v>
      </c>
      <c r="P147" s="23">
        <f t="shared" si="39"/>
        <v>0</v>
      </c>
      <c r="Q147" s="14">
        <f t="shared" si="40"/>
        <v>129.98614499999999</v>
      </c>
    </row>
    <row r="148" spans="1:17" ht="34.35" customHeight="1">
      <c r="A148" s="57" t="s">
        <v>319</v>
      </c>
      <c r="B148" s="25" t="s">
        <v>320</v>
      </c>
      <c r="C148" s="34" t="s">
        <v>45</v>
      </c>
      <c r="D148" s="35">
        <v>1</v>
      </c>
      <c r="E148" s="35">
        <v>108.02</v>
      </c>
      <c r="F148" s="19">
        <f t="shared" si="36"/>
        <v>137.56347</v>
      </c>
      <c r="G148" s="43">
        <v>95635</v>
      </c>
      <c r="H148" s="18" t="s">
        <v>85</v>
      </c>
      <c r="I148" s="55">
        <f t="shared" si="33"/>
        <v>108.02</v>
      </c>
      <c r="J148" s="56">
        <f t="shared" si="34"/>
        <v>137.56347</v>
      </c>
      <c r="K148" s="14">
        <f>'[1]BM 02'!M148</f>
        <v>0</v>
      </c>
      <c r="L148" s="14">
        <f>'[1]Memória 03'!E141</f>
        <v>0</v>
      </c>
      <c r="M148" s="14">
        <f t="shared" si="35"/>
        <v>0</v>
      </c>
      <c r="N148" s="14">
        <f t="shared" si="37"/>
        <v>0</v>
      </c>
      <c r="O148" s="14">
        <f t="shared" si="38"/>
        <v>0</v>
      </c>
      <c r="P148" s="23">
        <f t="shared" si="39"/>
        <v>0</v>
      </c>
      <c r="Q148" s="14">
        <f t="shared" si="40"/>
        <v>137.56347</v>
      </c>
    </row>
    <row r="149" spans="1:17" ht="25.5" customHeight="1">
      <c r="A149" s="58" t="s">
        <v>321</v>
      </c>
      <c r="B149" s="18" t="s">
        <v>322</v>
      </c>
      <c r="C149" s="17" t="s">
        <v>31</v>
      </c>
      <c r="D149" s="19">
        <v>24.5</v>
      </c>
      <c r="E149" s="19">
        <v>218.93</v>
      </c>
      <c r="F149" s="19">
        <f t="shared" si="36"/>
        <v>278.80735500000003</v>
      </c>
      <c r="G149" s="42">
        <v>10759</v>
      </c>
      <c r="H149" s="20" t="s">
        <v>36</v>
      </c>
      <c r="I149" s="55">
        <f t="shared" si="33"/>
        <v>5363.7849999999999</v>
      </c>
      <c r="J149" s="56">
        <f t="shared" si="34"/>
        <v>6830.7801975000011</v>
      </c>
      <c r="K149" s="14">
        <f>'[1]BM 02'!M149</f>
        <v>0</v>
      </c>
      <c r="L149" s="14">
        <f>'[1]Memória 03'!E142</f>
        <v>0</v>
      </c>
      <c r="M149" s="14">
        <f t="shared" si="35"/>
        <v>0</v>
      </c>
      <c r="N149" s="14">
        <f t="shared" si="37"/>
        <v>0</v>
      </c>
      <c r="O149" s="14">
        <f t="shared" si="38"/>
        <v>0</v>
      </c>
      <c r="P149" s="23">
        <f t="shared" si="39"/>
        <v>0</v>
      </c>
      <c r="Q149" s="14">
        <f t="shared" si="40"/>
        <v>6830.7801975000011</v>
      </c>
    </row>
    <row r="150" spans="1:17" ht="34.35" customHeight="1">
      <c r="A150" s="57" t="s">
        <v>323</v>
      </c>
      <c r="B150" s="25" t="s">
        <v>324</v>
      </c>
      <c r="C150" s="34" t="s">
        <v>45</v>
      </c>
      <c r="D150" s="35">
        <v>6</v>
      </c>
      <c r="E150" s="35">
        <v>179.29</v>
      </c>
      <c r="F150" s="19">
        <f t="shared" si="36"/>
        <v>228.32581499999998</v>
      </c>
      <c r="G150" s="43">
        <v>86935</v>
      </c>
      <c r="H150" s="18" t="s">
        <v>85</v>
      </c>
      <c r="I150" s="55">
        <f t="shared" si="33"/>
        <v>1075.74</v>
      </c>
      <c r="J150" s="56">
        <f t="shared" si="34"/>
        <v>1369.95489</v>
      </c>
      <c r="K150" s="14">
        <f>'[1]BM 02'!M150</f>
        <v>0</v>
      </c>
      <c r="L150" s="14">
        <f>'[1]Memória 03'!E143</f>
        <v>0</v>
      </c>
      <c r="M150" s="14">
        <f t="shared" si="35"/>
        <v>0</v>
      </c>
      <c r="N150" s="14">
        <f t="shared" si="37"/>
        <v>0</v>
      </c>
      <c r="O150" s="14">
        <f t="shared" si="38"/>
        <v>0</v>
      </c>
      <c r="P150" s="23">
        <f t="shared" si="39"/>
        <v>0</v>
      </c>
      <c r="Q150" s="14">
        <f t="shared" si="40"/>
        <v>1369.95489</v>
      </c>
    </row>
    <row r="151" spans="1:17" ht="34.35" customHeight="1">
      <c r="A151" s="57" t="s">
        <v>325</v>
      </c>
      <c r="B151" s="25" t="s">
        <v>326</v>
      </c>
      <c r="C151" s="34" t="s">
        <v>45</v>
      </c>
      <c r="D151" s="35">
        <v>11</v>
      </c>
      <c r="E151" s="35">
        <v>98.14</v>
      </c>
      <c r="F151" s="19">
        <f t="shared" si="36"/>
        <v>124.98129</v>
      </c>
      <c r="G151" s="48">
        <v>2087</v>
      </c>
      <c r="H151" s="18" t="s">
        <v>90</v>
      </c>
      <c r="I151" s="55">
        <f t="shared" si="33"/>
        <v>1079.54</v>
      </c>
      <c r="J151" s="56">
        <f t="shared" si="34"/>
        <v>1374.7941900000001</v>
      </c>
      <c r="K151" s="14">
        <f>'[1]BM 02'!M151</f>
        <v>0</v>
      </c>
      <c r="L151" s="14">
        <f>'[1]Memória 03'!E144</f>
        <v>0</v>
      </c>
      <c r="M151" s="14">
        <f t="shared" si="35"/>
        <v>0</v>
      </c>
      <c r="N151" s="14">
        <f t="shared" si="37"/>
        <v>0</v>
      </c>
      <c r="O151" s="14">
        <f t="shared" si="38"/>
        <v>0</v>
      </c>
      <c r="P151" s="23">
        <f t="shared" si="39"/>
        <v>0</v>
      </c>
      <c r="Q151" s="14">
        <f t="shared" si="40"/>
        <v>1374.7941900000001</v>
      </c>
    </row>
    <row r="152" spans="1:17" ht="25.5" customHeight="1">
      <c r="A152" s="17" t="s">
        <v>327</v>
      </c>
      <c r="B152" s="25" t="s">
        <v>328</v>
      </c>
      <c r="C152" s="17" t="s">
        <v>45</v>
      </c>
      <c r="D152" s="19">
        <v>7</v>
      </c>
      <c r="E152" s="19">
        <v>77.86</v>
      </c>
      <c r="F152" s="19">
        <f t="shared" si="36"/>
        <v>99.154709999999994</v>
      </c>
      <c r="G152" s="42">
        <v>95546</v>
      </c>
      <c r="H152" s="25" t="s">
        <v>60</v>
      </c>
      <c r="I152" s="55">
        <f t="shared" si="33"/>
        <v>545.02</v>
      </c>
      <c r="J152" s="56">
        <f t="shared" si="34"/>
        <v>694.08296999999993</v>
      </c>
      <c r="K152" s="14">
        <f>'[1]BM 02'!M152</f>
        <v>0</v>
      </c>
      <c r="L152" s="14">
        <f>'[1]Memória 03'!E145</f>
        <v>0</v>
      </c>
      <c r="M152" s="14">
        <f t="shared" si="35"/>
        <v>0</v>
      </c>
      <c r="N152" s="14">
        <f t="shared" si="37"/>
        <v>0</v>
      </c>
      <c r="O152" s="14">
        <f t="shared" si="38"/>
        <v>0</v>
      </c>
      <c r="P152" s="23">
        <f t="shared" si="39"/>
        <v>0</v>
      </c>
      <c r="Q152" s="14">
        <f t="shared" si="40"/>
        <v>694.08296999999993</v>
      </c>
    </row>
    <row r="153" spans="1:17" ht="25.5" customHeight="1">
      <c r="A153" s="17" t="s">
        <v>329</v>
      </c>
      <c r="B153" s="25" t="s">
        <v>330</v>
      </c>
      <c r="C153" s="17" t="s">
        <v>45</v>
      </c>
      <c r="D153" s="19">
        <v>4</v>
      </c>
      <c r="E153" s="19">
        <v>23.03</v>
      </c>
      <c r="F153" s="19">
        <f t="shared" si="36"/>
        <v>29.328705000000003</v>
      </c>
      <c r="G153" s="42">
        <v>95544</v>
      </c>
      <c r="H153" s="25" t="s">
        <v>60</v>
      </c>
      <c r="I153" s="55">
        <f t="shared" si="33"/>
        <v>92.12</v>
      </c>
      <c r="J153" s="56">
        <f t="shared" si="34"/>
        <v>117.31482000000001</v>
      </c>
      <c r="K153" s="14">
        <f>'[1]BM 02'!M153</f>
        <v>0</v>
      </c>
      <c r="L153" s="14">
        <f>'[1]Memória 03'!E146</f>
        <v>0</v>
      </c>
      <c r="M153" s="14">
        <f t="shared" si="35"/>
        <v>0</v>
      </c>
      <c r="N153" s="14">
        <f t="shared" si="37"/>
        <v>0</v>
      </c>
      <c r="O153" s="14">
        <f t="shared" si="38"/>
        <v>0</v>
      </c>
      <c r="P153" s="23">
        <f t="shared" si="39"/>
        <v>0</v>
      </c>
      <c r="Q153" s="14">
        <f t="shared" si="40"/>
        <v>117.31482000000001</v>
      </c>
    </row>
    <row r="154" spans="1:17" ht="34.35" customHeight="1">
      <c r="A154" s="34" t="s">
        <v>331</v>
      </c>
      <c r="B154" s="18" t="s">
        <v>332</v>
      </c>
      <c r="C154" s="34" t="s">
        <v>45</v>
      </c>
      <c r="D154" s="35">
        <v>5</v>
      </c>
      <c r="E154" s="35">
        <v>55.03</v>
      </c>
      <c r="F154" s="19">
        <f t="shared" si="36"/>
        <v>70.080704999999995</v>
      </c>
      <c r="G154" s="43">
        <v>95547</v>
      </c>
      <c r="H154" s="18" t="s">
        <v>85</v>
      </c>
      <c r="I154" s="55">
        <f t="shared" si="33"/>
        <v>275.14999999999998</v>
      </c>
      <c r="J154" s="56">
        <f t="shared" si="34"/>
        <v>350.40352499999995</v>
      </c>
      <c r="K154" s="14">
        <f>'[1]BM 02'!M154</f>
        <v>0</v>
      </c>
      <c r="L154" s="14">
        <f>'[1]Memória 03'!E147</f>
        <v>0</v>
      </c>
      <c r="M154" s="14">
        <f t="shared" si="35"/>
        <v>0</v>
      </c>
      <c r="N154" s="14">
        <f t="shared" si="37"/>
        <v>0</v>
      </c>
      <c r="O154" s="14">
        <f t="shared" si="38"/>
        <v>0</v>
      </c>
      <c r="P154" s="23">
        <f t="shared" si="39"/>
        <v>0</v>
      </c>
      <c r="Q154" s="14">
        <f t="shared" si="40"/>
        <v>350.40352499999995</v>
      </c>
    </row>
    <row r="155" spans="1:17" ht="25.5" customHeight="1">
      <c r="A155" s="17" t="s">
        <v>333</v>
      </c>
      <c r="B155" s="25" t="s">
        <v>334</v>
      </c>
      <c r="C155" s="17" t="s">
        <v>45</v>
      </c>
      <c r="D155" s="19">
        <v>4</v>
      </c>
      <c r="E155" s="19">
        <v>22.59</v>
      </c>
      <c r="F155" s="19">
        <f t="shared" si="36"/>
        <v>28.768364999999999</v>
      </c>
      <c r="G155" s="42">
        <v>95545</v>
      </c>
      <c r="H155" s="25" t="s">
        <v>60</v>
      </c>
      <c r="I155" s="55">
        <f t="shared" si="33"/>
        <v>90.36</v>
      </c>
      <c r="J155" s="56">
        <f t="shared" si="34"/>
        <v>115.07346</v>
      </c>
      <c r="K155" s="14">
        <f>'[1]BM 02'!M155</f>
        <v>0</v>
      </c>
      <c r="L155" s="14">
        <f>'[1]Memória 03'!E148</f>
        <v>0</v>
      </c>
      <c r="M155" s="14">
        <f t="shared" si="35"/>
        <v>0</v>
      </c>
      <c r="N155" s="14">
        <f t="shared" si="37"/>
        <v>0</v>
      </c>
      <c r="O155" s="14">
        <f t="shared" si="38"/>
        <v>0</v>
      </c>
      <c r="P155" s="23">
        <f t="shared" si="39"/>
        <v>0</v>
      </c>
      <c r="Q155" s="14">
        <f t="shared" si="40"/>
        <v>115.07346</v>
      </c>
    </row>
    <row r="156" spans="1:17" ht="25.5" customHeight="1">
      <c r="A156" s="17" t="s">
        <v>335</v>
      </c>
      <c r="B156" s="25" t="s">
        <v>336</v>
      </c>
      <c r="C156" s="17" t="s">
        <v>45</v>
      </c>
      <c r="D156" s="19">
        <v>7</v>
      </c>
      <c r="E156" s="19">
        <v>62.91</v>
      </c>
      <c r="F156" s="19">
        <f t="shared" si="36"/>
        <v>80.115884999999992</v>
      </c>
      <c r="G156" s="42">
        <v>100860</v>
      </c>
      <c r="H156" s="25" t="s">
        <v>60</v>
      </c>
      <c r="I156" s="55">
        <f t="shared" si="33"/>
        <v>440.37</v>
      </c>
      <c r="J156" s="56">
        <f t="shared" si="34"/>
        <v>560.811195</v>
      </c>
      <c r="K156" s="14">
        <f>'[1]BM 02'!M156</f>
        <v>0</v>
      </c>
      <c r="L156" s="14">
        <f>'[1]Memória 03'!E149</f>
        <v>0</v>
      </c>
      <c r="M156" s="14">
        <f t="shared" si="35"/>
        <v>0</v>
      </c>
      <c r="N156" s="14">
        <f t="shared" si="37"/>
        <v>0</v>
      </c>
      <c r="O156" s="14">
        <f t="shared" si="38"/>
        <v>0</v>
      </c>
      <c r="P156" s="23">
        <f t="shared" si="39"/>
        <v>0</v>
      </c>
      <c r="Q156" s="14">
        <f t="shared" si="40"/>
        <v>560.811195</v>
      </c>
    </row>
    <row r="157" spans="1:17" ht="34.35" customHeight="1">
      <c r="A157" s="34" t="s">
        <v>337</v>
      </c>
      <c r="B157" s="25" t="s">
        <v>338</v>
      </c>
      <c r="C157" s="34" t="s">
        <v>45</v>
      </c>
      <c r="D157" s="35">
        <v>3</v>
      </c>
      <c r="E157" s="35">
        <v>364.92</v>
      </c>
      <c r="F157" s="19">
        <f t="shared" si="36"/>
        <v>464.72562000000005</v>
      </c>
      <c r="G157" s="43">
        <v>97902</v>
      </c>
      <c r="H157" s="18" t="s">
        <v>85</v>
      </c>
      <c r="I157" s="55">
        <f t="shared" si="33"/>
        <v>1094.76</v>
      </c>
      <c r="J157" s="56">
        <f t="shared" si="34"/>
        <v>1394.17686</v>
      </c>
      <c r="K157" s="14">
        <f>'[1]BM 02'!M157</f>
        <v>0</v>
      </c>
      <c r="L157" s="14">
        <f>'[1]Memória 03'!E150</f>
        <v>0</v>
      </c>
      <c r="M157" s="14">
        <f t="shared" si="35"/>
        <v>0</v>
      </c>
      <c r="N157" s="14">
        <f t="shared" si="37"/>
        <v>0</v>
      </c>
      <c r="O157" s="14">
        <f t="shared" si="38"/>
        <v>0</v>
      </c>
      <c r="P157" s="23">
        <f t="shared" si="39"/>
        <v>0</v>
      </c>
      <c r="Q157" s="14">
        <f t="shared" si="40"/>
        <v>1394.17686</v>
      </c>
    </row>
    <row r="158" spans="1:17" ht="34.35" customHeight="1">
      <c r="A158" s="34" t="s">
        <v>339</v>
      </c>
      <c r="B158" s="25" t="s">
        <v>340</v>
      </c>
      <c r="C158" s="34" t="s">
        <v>45</v>
      </c>
      <c r="D158" s="35">
        <v>2</v>
      </c>
      <c r="E158" s="35">
        <v>486.51</v>
      </c>
      <c r="F158" s="19">
        <f t="shared" si="36"/>
        <v>619.57048499999996</v>
      </c>
      <c r="G158" s="43">
        <v>99255</v>
      </c>
      <c r="H158" s="18" t="s">
        <v>85</v>
      </c>
      <c r="I158" s="55">
        <f t="shared" si="33"/>
        <v>973.02</v>
      </c>
      <c r="J158" s="56">
        <f t="shared" si="34"/>
        <v>1239.1409699999999</v>
      </c>
      <c r="K158" s="14">
        <f>'[1]BM 02'!M158</f>
        <v>0</v>
      </c>
      <c r="L158" s="14">
        <f>'[1]Memória 03'!E151</f>
        <v>0</v>
      </c>
      <c r="M158" s="14">
        <f t="shared" si="35"/>
        <v>0</v>
      </c>
      <c r="N158" s="14">
        <f t="shared" si="37"/>
        <v>0</v>
      </c>
      <c r="O158" s="14">
        <f t="shared" si="38"/>
        <v>0</v>
      </c>
      <c r="P158" s="23">
        <f t="shared" si="39"/>
        <v>0</v>
      </c>
      <c r="Q158" s="14">
        <f t="shared" si="40"/>
        <v>1239.1409699999999</v>
      </c>
    </row>
    <row r="159" spans="1:17" ht="34.35" customHeight="1">
      <c r="A159" s="34" t="s">
        <v>341</v>
      </c>
      <c r="B159" s="25" t="s">
        <v>342</v>
      </c>
      <c r="C159" s="34" t="s">
        <v>45</v>
      </c>
      <c r="D159" s="35">
        <v>11</v>
      </c>
      <c r="E159" s="35">
        <v>42.88</v>
      </c>
      <c r="F159" s="19">
        <f t="shared" si="36"/>
        <v>54.607680000000002</v>
      </c>
      <c r="G159" s="43">
        <v>86906</v>
      </c>
      <c r="H159" s="18" t="s">
        <v>85</v>
      </c>
      <c r="I159" s="55">
        <f t="shared" si="33"/>
        <v>471.68</v>
      </c>
      <c r="J159" s="56">
        <f t="shared" si="34"/>
        <v>600.68448000000001</v>
      </c>
      <c r="K159" s="14">
        <f>'[1]BM 02'!M159</f>
        <v>0</v>
      </c>
      <c r="L159" s="14">
        <f>'[1]Memória 03'!E152</f>
        <v>0</v>
      </c>
      <c r="M159" s="14">
        <f t="shared" si="35"/>
        <v>0</v>
      </c>
      <c r="N159" s="14">
        <f t="shared" si="37"/>
        <v>0</v>
      </c>
      <c r="O159" s="14">
        <f t="shared" si="38"/>
        <v>0</v>
      </c>
      <c r="P159" s="23">
        <f t="shared" si="39"/>
        <v>0</v>
      </c>
      <c r="Q159" s="14">
        <f t="shared" si="40"/>
        <v>600.68448000000001</v>
      </c>
    </row>
    <row r="160" spans="1:17" ht="34.35" customHeight="1">
      <c r="A160" s="34" t="s">
        <v>343</v>
      </c>
      <c r="B160" s="25" t="s">
        <v>344</v>
      </c>
      <c r="C160" s="34" t="s">
        <v>45</v>
      </c>
      <c r="D160" s="35">
        <v>6</v>
      </c>
      <c r="E160" s="35">
        <v>85.97</v>
      </c>
      <c r="F160" s="19">
        <f t="shared" si="36"/>
        <v>109.482795</v>
      </c>
      <c r="G160" s="43">
        <v>86909</v>
      </c>
      <c r="H160" s="18" t="s">
        <v>85</v>
      </c>
      <c r="I160" s="55">
        <f t="shared" si="33"/>
        <v>515.81999999999994</v>
      </c>
      <c r="J160" s="56">
        <f t="shared" si="34"/>
        <v>656.89676999999995</v>
      </c>
      <c r="K160" s="14">
        <f>'[1]BM 02'!M160</f>
        <v>0</v>
      </c>
      <c r="L160" s="14">
        <f>'[1]Memória 03'!E153</f>
        <v>0</v>
      </c>
      <c r="M160" s="14">
        <f t="shared" si="35"/>
        <v>0</v>
      </c>
      <c r="N160" s="14">
        <f t="shared" si="37"/>
        <v>0</v>
      </c>
      <c r="O160" s="14">
        <f t="shared" si="38"/>
        <v>0</v>
      </c>
      <c r="P160" s="23">
        <f t="shared" si="39"/>
        <v>0</v>
      </c>
      <c r="Q160" s="14">
        <f t="shared" si="40"/>
        <v>656.89676999999995</v>
      </c>
    </row>
    <row r="161" spans="1:17" ht="25.5" customHeight="1">
      <c r="A161" s="17" t="s">
        <v>345</v>
      </c>
      <c r="B161" s="25" t="s">
        <v>346</v>
      </c>
      <c r="C161" s="17" t="s">
        <v>45</v>
      </c>
      <c r="D161" s="19">
        <v>6</v>
      </c>
      <c r="E161" s="19">
        <v>5.9</v>
      </c>
      <c r="F161" s="19">
        <f t="shared" si="36"/>
        <v>7.5136500000000002</v>
      </c>
      <c r="G161" s="42">
        <v>86885</v>
      </c>
      <c r="H161" s="25" t="s">
        <v>60</v>
      </c>
      <c r="I161" s="55">
        <f t="shared" ref="I161:I164" si="41">D161*E161</f>
        <v>35.400000000000006</v>
      </c>
      <c r="J161" s="56">
        <f t="shared" ref="J161:J164" si="42">F161*D161</f>
        <v>45.081900000000005</v>
      </c>
      <c r="K161" s="14">
        <f>'[1]BM 02'!M161</f>
        <v>0</v>
      </c>
      <c r="L161" s="14">
        <f>'[1]Memória 03'!E154</f>
        <v>0</v>
      </c>
      <c r="M161" s="14">
        <f t="shared" si="35"/>
        <v>0</v>
      </c>
      <c r="N161" s="14">
        <f t="shared" si="37"/>
        <v>0</v>
      </c>
      <c r="O161" s="14">
        <f t="shared" si="38"/>
        <v>0</v>
      </c>
      <c r="P161" s="23">
        <f t="shared" si="39"/>
        <v>0</v>
      </c>
      <c r="Q161" s="14">
        <f t="shared" si="40"/>
        <v>45.081900000000005</v>
      </c>
    </row>
    <row r="162" spans="1:17" ht="25.5" customHeight="1">
      <c r="A162" s="17" t="s">
        <v>347</v>
      </c>
      <c r="B162" s="18" t="s">
        <v>348</v>
      </c>
      <c r="C162" s="17" t="s">
        <v>45</v>
      </c>
      <c r="D162" s="19">
        <v>1</v>
      </c>
      <c r="E162" s="19">
        <v>47.9</v>
      </c>
      <c r="F162" s="19">
        <f t="shared" si="36"/>
        <v>61.00065</v>
      </c>
      <c r="G162" s="50">
        <v>1482</v>
      </c>
      <c r="H162" s="20" t="s">
        <v>36</v>
      </c>
      <c r="I162" s="55">
        <f t="shared" si="41"/>
        <v>47.9</v>
      </c>
      <c r="J162" s="56">
        <f t="shared" si="42"/>
        <v>61.00065</v>
      </c>
      <c r="K162" s="14">
        <f>'[1]BM 02'!M162</f>
        <v>0</v>
      </c>
      <c r="L162" s="14">
        <f>'[1]Memória 03'!E155</f>
        <v>0</v>
      </c>
      <c r="M162" s="14">
        <f t="shared" si="35"/>
        <v>0</v>
      </c>
      <c r="N162" s="14">
        <f t="shared" si="37"/>
        <v>0</v>
      </c>
      <c r="O162" s="14">
        <f t="shared" si="38"/>
        <v>0</v>
      </c>
      <c r="P162" s="23">
        <f t="shared" si="39"/>
        <v>0</v>
      </c>
      <c r="Q162" s="14">
        <f t="shared" si="40"/>
        <v>61.00065</v>
      </c>
    </row>
    <row r="163" spans="1:17" ht="69" customHeight="1">
      <c r="A163" s="34" t="s">
        <v>349</v>
      </c>
      <c r="B163" s="25" t="s">
        <v>350</v>
      </c>
      <c r="C163" s="34" t="s">
        <v>45</v>
      </c>
      <c r="D163" s="35">
        <v>2</v>
      </c>
      <c r="E163" s="59">
        <v>1039.3800000000001</v>
      </c>
      <c r="F163" s="19">
        <f t="shared" si="36"/>
        <v>1323.6504300000001</v>
      </c>
      <c r="G163" s="48">
        <v>2647</v>
      </c>
      <c r="H163" s="41" t="s">
        <v>90</v>
      </c>
      <c r="I163" s="55">
        <f t="shared" si="41"/>
        <v>2078.7600000000002</v>
      </c>
      <c r="J163" s="56">
        <f t="shared" si="42"/>
        <v>2647.3008600000003</v>
      </c>
      <c r="K163" s="14">
        <f>'[1]BM 02'!M163</f>
        <v>0</v>
      </c>
      <c r="L163" s="14">
        <f>'[1]Memória 03'!E156</f>
        <v>0</v>
      </c>
      <c r="M163" s="14">
        <f t="shared" si="35"/>
        <v>0</v>
      </c>
      <c r="N163" s="14">
        <f t="shared" si="37"/>
        <v>0</v>
      </c>
      <c r="O163" s="14">
        <f t="shared" si="38"/>
        <v>0</v>
      </c>
      <c r="P163" s="23">
        <f t="shared" si="39"/>
        <v>0</v>
      </c>
      <c r="Q163" s="14">
        <f t="shared" si="40"/>
        <v>2647.3008600000003</v>
      </c>
    </row>
    <row r="164" spans="1:17" ht="35.1" customHeight="1">
      <c r="A164" s="34" t="s">
        <v>351</v>
      </c>
      <c r="B164" s="18" t="s">
        <v>352</v>
      </c>
      <c r="C164" s="34" t="s">
        <v>129</v>
      </c>
      <c r="D164" s="35">
        <v>45</v>
      </c>
      <c r="E164" s="35">
        <v>28.77</v>
      </c>
      <c r="F164" s="19">
        <f t="shared" si="36"/>
        <v>36.638595000000002</v>
      </c>
      <c r="G164" s="43">
        <v>89578</v>
      </c>
      <c r="H164" s="18" t="s">
        <v>85</v>
      </c>
      <c r="I164" s="55">
        <f t="shared" si="41"/>
        <v>1294.6500000000001</v>
      </c>
      <c r="J164" s="56">
        <f t="shared" si="42"/>
        <v>1648.7367750000001</v>
      </c>
      <c r="K164" s="14">
        <f>'[1]BM 02'!M164</f>
        <v>0</v>
      </c>
      <c r="L164" s="14">
        <f>'[1]Memória 03'!E157</f>
        <v>0</v>
      </c>
      <c r="M164" s="14">
        <f t="shared" si="35"/>
        <v>0</v>
      </c>
      <c r="N164" s="14">
        <f t="shared" si="37"/>
        <v>0</v>
      </c>
      <c r="O164" s="14">
        <f t="shared" si="38"/>
        <v>0</v>
      </c>
      <c r="P164" s="23">
        <f t="shared" si="39"/>
        <v>0</v>
      </c>
      <c r="Q164" s="14">
        <f t="shared" si="40"/>
        <v>1648.7367750000001</v>
      </c>
    </row>
    <row r="165" spans="1:17" ht="12.75" customHeight="1">
      <c r="A165" s="28" t="s">
        <v>353</v>
      </c>
      <c r="B165" s="139" t="s">
        <v>354</v>
      </c>
      <c r="C165" s="140"/>
      <c r="D165" s="140"/>
      <c r="E165" s="140"/>
      <c r="F165" s="140"/>
      <c r="G165" s="140"/>
      <c r="H165" s="60"/>
      <c r="I165" s="53">
        <f>SUM(I166:I217)</f>
        <v>21658.164599999996</v>
      </c>
      <c r="J165" s="54">
        <f>SUM(J166:J217)</f>
        <v>27581.672618100009</v>
      </c>
      <c r="K165" s="14">
        <f>'[1]BM 02'!M165</f>
        <v>0</v>
      </c>
      <c r="L165" s="14">
        <f>'[1]Memória 03'!E158</f>
        <v>0</v>
      </c>
      <c r="M165" s="54"/>
      <c r="N165" s="31">
        <f t="shared" ref="N165:Q165" si="43">SUM(N166:N217)</f>
        <v>0</v>
      </c>
      <c r="O165" s="31">
        <f t="shared" si="43"/>
        <v>0</v>
      </c>
      <c r="P165" s="31">
        <f t="shared" si="43"/>
        <v>0</v>
      </c>
      <c r="Q165" s="31">
        <f t="shared" si="43"/>
        <v>27581.672618100009</v>
      </c>
    </row>
    <row r="166" spans="1:17" ht="25.5" customHeight="1">
      <c r="A166" s="17" t="s">
        <v>355</v>
      </c>
      <c r="B166" s="18" t="s">
        <v>356</v>
      </c>
      <c r="C166" s="17" t="s">
        <v>45</v>
      </c>
      <c r="D166" s="19">
        <v>114</v>
      </c>
      <c r="E166" s="19">
        <v>4.99</v>
      </c>
      <c r="F166" s="19">
        <f t="shared" si="36"/>
        <v>6.3547650000000004</v>
      </c>
      <c r="G166" s="49" t="s">
        <v>357</v>
      </c>
      <c r="H166" s="20" t="s">
        <v>33</v>
      </c>
      <c r="I166" s="61">
        <f>E166*D166</f>
        <v>568.86</v>
      </c>
      <c r="J166" s="62">
        <f>F166*D166</f>
        <v>724.44321000000002</v>
      </c>
      <c r="K166" s="14">
        <f>'[1]BM 02'!M166</f>
        <v>0</v>
      </c>
      <c r="L166" s="14">
        <f>'[1]Memória 03'!E159</f>
        <v>0</v>
      </c>
      <c r="M166" s="14">
        <f t="shared" si="35"/>
        <v>0</v>
      </c>
      <c r="N166" s="14">
        <f t="shared" si="37"/>
        <v>0</v>
      </c>
      <c r="O166" s="14">
        <f t="shared" si="38"/>
        <v>0</v>
      </c>
      <c r="P166" s="23">
        <f t="shared" si="39"/>
        <v>0</v>
      </c>
      <c r="Q166" s="14">
        <f t="shared" si="40"/>
        <v>724.44321000000002</v>
      </c>
    </row>
    <row r="167" spans="1:17" ht="25.5" customHeight="1">
      <c r="A167" s="17" t="s">
        <v>358</v>
      </c>
      <c r="B167" s="25" t="s">
        <v>359</v>
      </c>
      <c r="C167" s="17" t="s">
        <v>45</v>
      </c>
      <c r="D167" s="19">
        <v>2</v>
      </c>
      <c r="E167" s="19">
        <v>13.33</v>
      </c>
      <c r="F167" s="19">
        <f t="shared" si="36"/>
        <v>16.975754999999999</v>
      </c>
      <c r="G167" s="42">
        <v>93018</v>
      </c>
      <c r="H167" s="25" t="s">
        <v>60</v>
      </c>
      <c r="I167" s="61">
        <f t="shared" ref="I167:I217" si="44">E167*D167</f>
        <v>26.66</v>
      </c>
      <c r="J167" s="62">
        <f t="shared" ref="J167:J217" si="45">F167*D167</f>
        <v>33.951509999999999</v>
      </c>
      <c r="K167" s="14">
        <f>'[1]BM 02'!M167</f>
        <v>0</v>
      </c>
      <c r="L167" s="14">
        <f>'[1]Memória 03'!E160</f>
        <v>0</v>
      </c>
      <c r="M167" s="14">
        <f t="shared" si="35"/>
        <v>0</v>
      </c>
      <c r="N167" s="14">
        <f t="shared" si="37"/>
        <v>0</v>
      </c>
      <c r="O167" s="14">
        <f t="shared" si="38"/>
        <v>0</v>
      </c>
      <c r="P167" s="23">
        <f t="shared" si="39"/>
        <v>0</v>
      </c>
      <c r="Q167" s="14">
        <f t="shared" si="40"/>
        <v>33.951509999999999</v>
      </c>
    </row>
    <row r="168" spans="1:17" ht="35.25" customHeight="1">
      <c r="A168" s="34" t="s">
        <v>360</v>
      </c>
      <c r="B168" s="25" t="s">
        <v>361</v>
      </c>
      <c r="C168" s="34" t="s">
        <v>45</v>
      </c>
      <c r="D168" s="35">
        <v>9</v>
      </c>
      <c r="E168" s="35">
        <v>9.89</v>
      </c>
      <c r="F168" s="19">
        <f t="shared" si="36"/>
        <v>12.594915</v>
      </c>
      <c r="G168" s="43">
        <v>91920</v>
      </c>
      <c r="H168" s="18" t="s">
        <v>85</v>
      </c>
      <c r="I168" s="61">
        <f t="shared" si="44"/>
        <v>89.01</v>
      </c>
      <c r="J168" s="62">
        <f t="shared" si="45"/>
        <v>113.354235</v>
      </c>
      <c r="K168" s="14">
        <f>'[1]BM 02'!M168</f>
        <v>0</v>
      </c>
      <c r="L168" s="14">
        <f>'[1]Memória 03'!E161</f>
        <v>0</v>
      </c>
      <c r="M168" s="14">
        <f t="shared" si="35"/>
        <v>0</v>
      </c>
      <c r="N168" s="14">
        <f t="shared" si="37"/>
        <v>0</v>
      </c>
      <c r="O168" s="14">
        <f t="shared" si="38"/>
        <v>0</v>
      </c>
      <c r="P168" s="23">
        <f t="shared" si="39"/>
        <v>0</v>
      </c>
      <c r="Q168" s="14">
        <f t="shared" si="40"/>
        <v>113.354235</v>
      </c>
    </row>
    <row r="169" spans="1:17" ht="34.35" customHeight="1">
      <c r="A169" s="34" t="s">
        <v>362</v>
      </c>
      <c r="B169" s="25" t="s">
        <v>363</v>
      </c>
      <c r="C169" s="34" t="s">
        <v>45</v>
      </c>
      <c r="D169" s="35">
        <v>47</v>
      </c>
      <c r="E169" s="35">
        <v>8.68</v>
      </c>
      <c r="F169" s="19">
        <f t="shared" si="36"/>
        <v>11.053979999999999</v>
      </c>
      <c r="G169" s="43">
        <v>91917</v>
      </c>
      <c r="H169" s="18" t="s">
        <v>85</v>
      </c>
      <c r="I169" s="61">
        <f t="shared" si="44"/>
        <v>407.96</v>
      </c>
      <c r="J169" s="62">
        <f t="shared" si="45"/>
        <v>519.53706</v>
      </c>
      <c r="K169" s="14">
        <f>'[1]BM 02'!M169</f>
        <v>0</v>
      </c>
      <c r="L169" s="14">
        <f>'[1]Memória 03'!E162</f>
        <v>0</v>
      </c>
      <c r="M169" s="14">
        <f t="shared" si="35"/>
        <v>0</v>
      </c>
      <c r="N169" s="14">
        <f t="shared" si="37"/>
        <v>0</v>
      </c>
      <c r="O169" s="14">
        <f t="shared" si="38"/>
        <v>0</v>
      </c>
      <c r="P169" s="23">
        <f t="shared" si="39"/>
        <v>0</v>
      </c>
      <c r="Q169" s="14">
        <f t="shared" si="40"/>
        <v>519.53706</v>
      </c>
    </row>
    <row r="170" spans="1:17" ht="34.35" customHeight="1">
      <c r="A170" s="34" t="s">
        <v>364</v>
      </c>
      <c r="B170" s="25" t="s">
        <v>365</v>
      </c>
      <c r="C170" s="34" t="s">
        <v>129</v>
      </c>
      <c r="D170" s="35">
        <v>173.77</v>
      </c>
      <c r="E170" s="35">
        <v>6.14</v>
      </c>
      <c r="F170" s="19">
        <f t="shared" si="36"/>
        <v>7.8192899999999996</v>
      </c>
      <c r="G170" s="43">
        <v>91836</v>
      </c>
      <c r="H170" s="18" t="s">
        <v>85</v>
      </c>
      <c r="I170" s="61">
        <f t="shared" si="44"/>
        <v>1066.9477999999999</v>
      </c>
      <c r="J170" s="62">
        <f t="shared" si="45"/>
        <v>1358.7580233000001</v>
      </c>
      <c r="K170" s="14">
        <f>'[1]BM 02'!M170</f>
        <v>0</v>
      </c>
      <c r="L170" s="14">
        <f>'[1]Memória 03'!E163</f>
        <v>0</v>
      </c>
      <c r="M170" s="14">
        <f t="shared" si="35"/>
        <v>0</v>
      </c>
      <c r="N170" s="14">
        <f t="shared" si="37"/>
        <v>0</v>
      </c>
      <c r="O170" s="14">
        <f t="shared" si="38"/>
        <v>0</v>
      </c>
      <c r="P170" s="23">
        <f t="shared" si="39"/>
        <v>0</v>
      </c>
      <c r="Q170" s="14">
        <f t="shared" si="40"/>
        <v>1358.7580233000001</v>
      </c>
    </row>
    <row r="171" spans="1:17" ht="34.35" customHeight="1">
      <c r="A171" s="34" t="s">
        <v>366</v>
      </c>
      <c r="B171" s="25" t="s">
        <v>367</v>
      </c>
      <c r="C171" s="34" t="s">
        <v>129</v>
      </c>
      <c r="D171" s="35">
        <v>18.05</v>
      </c>
      <c r="E171" s="35">
        <v>7.22</v>
      </c>
      <c r="F171" s="19">
        <f t="shared" si="36"/>
        <v>9.1946700000000003</v>
      </c>
      <c r="G171" s="43">
        <v>91840</v>
      </c>
      <c r="H171" s="18" t="s">
        <v>85</v>
      </c>
      <c r="I171" s="61">
        <f t="shared" si="44"/>
        <v>130.321</v>
      </c>
      <c r="J171" s="62">
        <f t="shared" si="45"/>
        <v>165.96379350000001</v>
      </c>
      <c r="K171" s="14">
        <f>'[1]BM 02'!M171</f>
        <v>0</v>
      </c>
      <c r="L171" s="14">
        <f>'[1]Memória 03'!E164</f>
        <v>0</v>
      </c>
      <c r="M171" s="14">
        <f t="shared" si="35"/>
        <v>0</v>
      </c>
      <c r="N171" s="14">
        <f t="shared" si="37"/>
        <v>0</v>
      </c>
      <c r="O171" s="14">
        <f t="shared" si="38"/>
        <v>0</v>
      </c>
      <c r="P171" s="23">
        <f t="shared" si="39"/>
        <v>0</v>
      </c>
      <c r="Q171" s="14">
        <f t="shared" si="40"/>
        <v>165.96379350000001</v>
      </c>
    </row>
    <row r="172" spans="1:17" ht="25.5" customHeight="1">
      <c r="A172" s="17" t="s">
        <v>368</v>
      </c>
      <c r="B172" s="25" t="s">
        <v>369</v>
      </c>
      <c r="C172" s="17" t="s">
        <v>129</v>
      </c>
      <c r="D172" s="19">
        <v>6</v>
      </c>
      <c r="E172" s="19">
        <v>4.58</v>
      </c>
      <c r="F172" s="19">
        <f t="shared" si="36"/>
        <v>5.83263</v>
      </c>
      <c r="G172" s="42">
        <v>97667</v>
      </c>
      <c r="H172" s="25" t="s">
        <v>60</v>
      </c>
      <c r="I172" s="61">
        <f t="shared" si="44"/>
        <v>27.48</v>
      </c>
      <c r="J172" s="62">
        <f t="shared" si="45"/>
        <v>34.995779999999996</v>
      </c>
      <c r="K172" s="14">
        <f>'[1]BM 02'!M172</f>
        <v>0</v>
      </c>
      <c r="L172" s="14">
        <f>'[1]Memória 03'!E165</f>
        <v>0</v>
      </c>
      <c r="M172" s="14">
        <f t="shared" si="35"/>
        <v>0</v>
      </c>
      <c r="N172" s="14">
        <f t="shared" si="37"/>
        <v>0</v>
      </c>
      <c r="O172" s="14">
        <f t="shared" si="38"/>
        <v>0</v>
      </c>
      <c r="P172" s="23">
        <f t="shared" si="39"/>
        <v>0</v>
      </c>
      <c r="Q172" s="14">
        <f t="shared" si="40"/>
        <v>34.995779999999996</v>
      </c>
    </row>
    <row r="173" spans="1:17" ht="34.35" customHeight="1">
      <c r="A173" s="34" t="s">
        <v>370</v>
      </c>
      <c r="B173" s="25" t="s">
        <v>371</v>
      </c>
      <c r="C173" s="34" t="s">
        <v>129</v>
      </c>
      <c r="D173" s="35">
        <v>68</v>
      </c>
      <c r="E173" s="35">
        <v>9.68</v>
      </c>
      <c r="F173" s="19">
        <f t="shared" si="36"/>
        <v>12.32748</v>
      </c>
      <c r="G173" s="43">
        <v>91865</v>
      </c>
      <c r="H173" s="18" t="s">
        <v>85</v>
      </c>
      <c r="I173" s="61">
        <f t="shared" si="44"/>
        <v>658.24</v>
      </c>
      <c r="J173" s="62">
        <f t="shared" si="45"/>
        <v>838.26864</v>
      </c>
      <c r="K173" s="14">
        <f>'[1]BM 02'!M173</f>
        <v>0</v>
      </c>
      <c r="L173" s="14">
        <f>'[1]Memória 03'!E166</f>
        <v>0</v>
      </c>
      <c r="M173" s="14">
        <f t="shared" si="35"/>
        <v>0</v>
      </c>
      <c r="N173" s="14">
        <f t="shared" si="37"/>
        <v>0</v>
      </c>
      <c r="O173" s="14">
        <f t="shared" si="38"/>
        <v>0</v>
      </c>
      <c r="P173" s="23">
        <f t="shared" si="39"/>
        <v>0</v>
      </c>
      <c r="Q173" s="14">
        <f t="shared" si="40"/>
        <v>838.26864</v>
      </c>
    </row>
    <row r="174" spans="1:17" ht="34.35" customHeight="1">
      <c r="A174" s="34" t="s">
        <v>372</v>
      </c>
      <c r="B174" s="25" t="s">
        <v>373</v>
      </c>
      <c r="C174" s="34" t="s">
        <v>129</v>
      </c>
      <c r="D174" s="35">
        <v>173.77</v>
      </c>
      <c r="E174" s="35">
        <v>7.85</v>
      </c>
      <c r="F174" s="19">
        <f t="shared" si="36"/>
        <v>9.9969749999999991</v>
      </c>
      <c r="G174" s="43">
        <v>91864</v>
      </c>
      <c r="H174" s="18" t="s">
        <v>85</v>
      </c>
      <c r="I174" s="61">
        <f t="shared" si="44"/>
        <v>1364.0944999999999</v>
      </c>
      <c r="J174" s="62">
        <f t="shared" si="45"/>
        <v>1737.1743457499999</v>
      </c>
      <c r="K174" s="14">
        <f>'[1]BM 02'!M174</f>
        <v>0</v>
      </c>
      <c r="L174" s="14">
        <f>'[1]Memória 03'!E167</f>
        <v>0</v>
      </c>
      <c r="M174" s="14">
        <f t="shared" si="35"/>
        <v>0</v>
      </c>
      <c r="N174" s="14">
        <f t="shared" si="37"/>
        <v>0</v>
      </c>
      <c r="O174" s="14">
        <f t="shared" si="38"/>
        <v>0</v>
      </c>
      <c r="P174" s="23">
        <f t="shared" si="39"/>
        <v>0</v>
      </c>
      <c r="Q174" s="14">
        <f t="shared" si="40"/>
        <v>1737.1743457499999</v>
      </c>
    </row>
    <row r="175" spans="1:17" ht="25.5" customHeight="1">
      <c r="A175" s="17" t="s">
        <v>374</v>
      </c>
      <c r="B175" s="25" t="s">
        <v>375</v>
      </c>
      <c r="C175" s="17" t="s">
        <v>129</v>
      </c>
      <c r="D175" s="19">
        <v>34.729999999999997</v>
      </c>
      <c r="E175" s="19">
        <v>8.23</v>
      </c>
      <c r="F175" s="19">
        <f t="shared" si="36"/>
        <v>10.480905</v>
      </c>
      <c r="G175" s="42">
        <v>93008</v>
      </c>
      <c r="H175" s="25" t="s">
        <v>60</v>
      </c>
      <c r="I175" s="61">
        <f t="shared" si="44"/>
        <v>285.8279</v>
      </c>
      <c r="J175" s="62">
        <f t="shared" si="45"/>
        <v>364.00183064999999</v>
      </c>
      <c r="K175" s="14">
        <f>'[1]BM 02'!M175</f>
        <v>0</v>
      </c>
      <c r="L175" s="14">
        <f>'[1]Memória 03'!E168</f>
        <v>0</v>
      </c>
      <c r="M175" s="14">
        <f t="shared" si="35"/>
        <v>0</v>
      </c>
      <c r="N175" s="14">
        <f t="shared" si="37"/>
        <v>0</v>
      </c>
      <c r="O175" s="14">
        <f t="shared" si="38"/>
        <v>0</v>
      </c>
      <c r="P175" s="23">
        <f t="shared" si="39"/>
        <v>0</v>
      </c>
      <c r="Q175" s="14">
        <f t="shared" si="40"/>
        <v>364.00183064999999</v>
      </c>
    </row>
    <row r="176" spans="1:17" ht="25.5" customHeight="1">
      <c r="A176" s="17" t="s">
        <v>376</v>
      </c>
      <c r="B176" s="25" t="s">
        <v>377</v>
      </c>
      <c r="C176" s="17" t="s">
        <v>45</v>
      </c>
      <c r="D176" s="19">
        <v>10</v>
      </c>
      <c r="E176" s="19">
        <v>7.18</v>
      </c>
      <c r="F176" s="19">
        <f t="shared" si="36"/>
        <v>9.1437299999999997</v>
      </c>
      <c r="G176" s="42">
        <v>93013</v>
      </c>
      <c r="H176" s="25" t="s">
        <v>60</v>
      </c>
      <c r="I176" s="61">
        <f t="shared" si="44"/>
        <v>71.8</v>
      </c>
      <c r="J176" s="62">
        <f t="shared" si="45"/>
        <v>91.437299999999993</v>
      </c>
      <c r="K176" s="14">
        <f>'[1]BM 02'!M176</f>
        <v>0</v>
      </c>
      <c r="L176" s="14">
        <f>'[1]Memória 03'!E169</f>
        <v>0</v>
      </c>
      <c r="M176" s="14">
        <f t="shared" si="35"/>
        <v>0</v>
      </c>
      <c r="N176" s="14">
        <f t="shared" si="37"/>
        <v>0</v>
      </c>
      <c r="O176" s="14">
        <f t="shared" si="38"/>
        <v>0</v>
      </c>
      <c r="P176" s="23">
        <f t="shared" si="39"/>
        <v>0</v>
      </c>
      <c r="Q176" s="14">
        <f t="shared" si="40"/>
        <v>91.437299999999993</v>
      </c>
    </row>
    <row r="177" spans="1:17" ht="34.35" customHeight="1">
      <c r="A177" s="34" t="s">
        <v>378</v>
      </c>
      <c r="B177" s="25" t="s">
        <v>379</v>
      </c>
      <c r="C177" s="34" t="s">
        <v>45</v>
      </c>
      <c r="D177" s="35">
        <v>20</v>
      </c>
      <c r="E177" s="35">
        <v>5.55</v>
      </c>
      <c r="F177" s="19">
        <f t="shared" si="36"/>
        <v>7.0679249999999998</v>
      </c>
      <c r="G177" s="43">
        <v>91877</v>
      </c>
      <c r="H177" s="18" t="s">
        <v>85</v>
      </c>
      <c r="I177" s="61">
        <f t="shared" si="44"/>
        <v>111</v>
      </c>
      <c r="J177" s="62">
        <f t="shared" si="45"/>
        <v>141.35849999999999</v>
      </c>
      <c r="K177" s="14">
        <f>'[1]BM 02'!M177</f>
        <v>0</v>
      </c>
      <c r="L177" s="14">
        <f>'[1]Memória 03'!E170</f>
        <v>0</v>
      </c>
      <c r="M177" s="14">
        <f t="shared" si="35"/>
        <v>0</v>
      </c>
      <c r="N177" s="14">
        <f t="shared" si="37"/>
        <v>0</v>
      </c>
      <c r="O177" s="14">
        <f t="shared" si="38"/>
        <v>0</v>
      </c>
      <c r="P177" s="23">
        <f t="shared" si="39"/>
        <v>0</v>
      </c>
      <c r="Q177" s="14">
        <f t="shared" si="40"/>
        <v>141.35849999999999</v>
      </c>
    </row>
    <row r="178" spans="1:17" ht="34.35" customHeight="1">
      <c r="A178" s="34" t="s">
        <v>380</v>
      </c>
      <c r="B178" s="25" t="s">
        <v>381</v>
      </c>
      <c r="C178" s="34" t="s">
        <v>45</v>
      </c>
      <c r="D178" s="35">
        <v>94</v>
      </c>
      <c r="E178" s="35">
        <v>4.21</v>
      </c>
      <c r="F178" s="19">
        <f t="shared" si="36"/>
        <v>5.3614350000000002</v>
      </c>
      <c r="G178" s="43">
        <v>91876</v>
      </c>
      <c r="H178" s="18" t="s">
        <v>85</v>
      </c>
      <c r="I178" s="61">
        <f t="shared" si="44"/>
        <v>395.74</v>
      </c>
      <c r="J178" s="62">
        <f t="shared" si="45"/>
        <v>503.97489000000002</v>
      </c>
      <c r="K178" s="14">
        <f>'[1]BM 02'!M178</f>
        <v>0</v>
      </c>
      <c r="L178" s="14">
        <f>'[1]Memória 03'!E171</f>
        <v>0</v>
      </c>
      <c r="M178" s="14">
        <f t="shared" si="35"/>
        <v>0</v>
      </c>
      <c r="N178" s="14">
        <f t="shared" si="37"/>
        <v>0</v>
      </c>
      <c r="O178" s="14">
        <f t="shared" si="38"/>
        <v>0</v>
      </c>
      <c r="P178" s="23">
        <f t="shared" si="39"/>
        <v>0</v>
      </c>
      <c r="Q178" s="14">
        <f t="shared" si="40"/>
        <v>503.97489000000002</v>
      </c>
    </row>
    <row r="179" spans="1:17" ht="25.5" customHeight="1">
      <c r="A179" s="17" t="s">
        <v>382</v>
      </c>
      <c r="B179" s="25" t="s">
        <v>383</v>
      </c>
      <c r="C179" s="17" t="s">
        <v>45</v>
      </c>
      <c r="D179" s="19">
        <v>1</v>
      </c>
      <c r="E179" s="19">
        <v>421.46</v>
      </c>
      <c r="F179" s="19">
        <f t="shared" si="36"/>
        <v>536.72930999999994</v>
      </c>
      <c r="G179" s="42">
        <v>101883</v>
      </c>
      <c r="H179" s="25" t="s">
        <v>60</v>
      </c>
      <c r="I179" s="61">
        <f t="shared" si="44"/>
        <v>421.46</v>
      </c>
      <c r="J179" s="62">
        <f t="shared" si="45"/>
        <v>536.72930999999994</v>
      </c>
      <c r="K179" s="14">
        <f>'[1]BM 02'!M179</f>
        <v>0</v>
      </c>
      <c r="L179" s="14">
        <f>'[1]Memória 03'!E172</f>
        <v>0</v>
      </c>
      <c r="M179" s="14">
        <f t="shared" si="35"/>
        <v>0</v>
      </c>
      <c r="N179" s="14">
        <f t="shared" si="37"/>
        <v>0</v>
      </c>
      <c r="O179" s="14">
        <f t="shared" si="38"/>
        <v>0</v>
      </c>
      <c r="P179" s="23">
        <f t="shared" si="39"/>
        <v>0</v>
      </c>
      <c r="Q179" s="14">
        <f t="shared" si="40"/>
        <v>536.72930999999994</v>
      </c>
    </row>
    <row r="180" spans="1:17" ht="25.5" customHeight="1">
      <c r="A180" s="17" t="s">
        <v>384</v>
      </c>
      <c r="B180" s="25" t="s">
        <v>385</v>
      </c>
      <c r="C180" s="17" t="s">
        <v>45</v>
      </c>
      <c r="D180" s="19">
        <v>1</v>
      </c>
      <c r="E180" s="19">
        <v>421.46</v>
      </c>
      <c r="F180" s="19">
        <f t="shared" si="36"/>
        <v>536.72930999999994</v>
      </c>
      <c r="G180" s="42">
        <v>101883</v>
      </c>
      <c r="H180" s="25" t="s">
        <v>60</v>
      </c>
      <c r="I180" s="61">
        <f t="shared" si="44"/>
        <v>421.46</v>
      </c>
      <c r="J180" s="62">
        <f t="shared" si="45"/>
        <v>536.72930999999994</v>
      </c>
      <c r="K180" s="14">
        <f>'[1]BM 02'!M180</f>
        <v>0</v>
      </c>
      <c r="L180" s="14">
        <f>'[1]Memória 03'!E173</f>
        <v>0</v>
      </c>
      <c r="M180" s="14">
        <f t="shared" si="35"/>
        <v>0</v>
      </c>
      <c r="N180" s="14">
        <f t="shared" si="37"/>
        <v>0</v>
      </c>
      <c r="O180" s="14">
        <f t="shared" si="38"/>
        <v>0</v>
      </c>
      <c r="P180" s="23">
        <f t="shared" si="39"/>
        <v>0</v>
      </c>
      <c r="Q180" s="14">
        <f t="shared" si="40"/>
        <v>536.72930999999994</v>
      </c>
    </row>
    <row r="181" spans="1:17" ht="25.5" customHeight="1">
      <c r="A181" s="17" t="s">
        <v>386</v>
      </c>
      <c r="B181" s="18" t="s">
        <v>387</v>
      </c>
      <c r="C181" s="17" t="s">
        <v>45</v>
      </c>
      <c r="D181" s="19">
        <v>70</v>
      </c>
      <c r="E181" s="19">
        <v>17.46</v>
      </c>
      <c r="F181" s="19">
        <f t="shared" si="36"/>
        <v>22.235310000000002</v>
      </c>
      <c r="G181" s="42">
        <v>91996</v>
      </c>
      <c r="H181" s="25" t="s">
        <v>60</v>
      </c>
      <c r="I181" s="61">
        <f t="shared" si="44"/>
        <v>1222.2</v>
      </c>
      <c r="J181" s="62">
        <f t="shared" si="45"/>
        <v>1556.4717000000001</v>
      </c>
      <c r="K181" s="14">
        <f>'[1]BM 02'!M181</f>
        <v>0</v>
      </c>
      <c r="L181" s="14">
        <f>'[1]Memória 03'!E174</f>
        <v>0</v>
      </c>
      <c r="M181" s="14">
        <f t="shared" si="35"/>
        <v>0</v>
      </c>
      <c r="N181" s="14">
        <f t="shared" si="37"/>
        <v>0</v>
      </c>
      <c r="O181" s="14">
        <f t="shared" si="38"/>
        <v>0</v>
      </c>
      <c r="P181" s="23">
        <f t="shared" si="39"/>
        <v>0</v>
      </c>
      <c r="Q181" s="14">
        <f t="shared" si="40"/>
        <v>1556.4717000000001</v>
      </c>
    </row>
    <row r="182" spans="1:17" ht="34.35" customHeight="1">
      <c r="A182" s="34" t="s">
        <v>388</v>
      </c>
      <c r="B182" s="18" t="s">
        <v>389</v>
      </c>
      <c r="C182" s="34" t="s">
        <v>45</v>
      </c>
      <c r="D182" s="35">
        <v>7</v>
      </c>
      <c r="E182" s="35">
        <v>23.39</v>
      </c>
      <c r="F182" s="19">
        <f t="shared" si="36"/>
        <v>29.787165000000002</v>
      </c>
      <c r="G182" s="43">
        <v>91959</v>
      </c>
      <c r="H182" s="18" t="s">
        <v>85</v>
      </c>
      <c r="I182" s="61">
        <f t="shared" si="44"/>
        <v>163.73000000000002</v>
      </c>
      <c r="J182" s="62">
        <f t="shared" si="45"/>
        <v>208.510155</v>
      </c>
      <c r="K182" s="14">
        <f>'[1]BM 02'!M182</f>
        <v>0</v>
      </c>
      <c r="L182" s="14">
        <f>'[1]Memória 03'!E175</f>
        <v>0</v>
      </c>
      <c r="M182" s="14">
        <f t="shared" si="35"/>
        <v>0</v>
      </c>
      <c r="N182" s="14">
        <f t="shared" si="37"/>
        <v>0</v>
      </c>
      <c r="O182" s="14">
        <f t="shared" si="38"/>
        <v>0</v>
      </c>
      <c r="P182" s="23">
        <f t="shared" si="39"/>
        <v>0</v>
      </c>
      <c r="Q182" s="14">
        <f t="shared" si="40"/>
        <v>208.510155</v>
      </c>
    </row>
    <row r="183" spans="1:17" ht="34.35" customHeight="1">
      <c r="A183" s="34" t="s">
        <v>390</v>
      </c>
      <c r="B183" s="18" t="s">
        <v>391</v>
      </c>
      <c r="C183" s="34" t="s">
        <v>45</v>
      </c>
      <c r="D183" s="35">
        <v>2</v>
      </c>
      <c r="E183" s="35">
        <v>42.26</v>
      </c>
      <c r="F183" s="19">
        <f t="shared" si="36"/>
        <v>53.818109999999997</v>
      </c>
      <c r="G183" s="43">
        <v>91969</v>
      </c>
      <c r="H183" s="18" t="s">
        <v>85</v>
      </c>
      <c r="I183" s="61">
        <f t="shared" si="44"/>
        <v>84.52</v>
      </c>
      <c r="J183" s="62">
        <f t="shared" si="45"/>
        <v>107.63621999999999</v>
      </c>
      <c r="K183" s="14">
        <f>'[1]BM 02'!M183</f>
        <v>0</v>
      </c>
      <c r="L183" s="14">
        <f>'[1]Memória 03'!E176</f>
        <v>0</v>
      </c>
      <c r="M183" s="14">
        <f t="shared" si="35"/>
        <v>0</v>
      </c>
      <c r="N183" s="14">
        <f t="shared" si="37"/>
        <v>0</v>
      </c>
      <c r="O183" s="14">
        <f t="shared" si="38"/>
        <v>0</v>
      </c>
      <c r="P183" s="23">
        <f t="shared" si="39"/>
        <v>0</v>
      </c>
      <c r="Q183" s="14">
        <f t="shared" si="40"/>
        <v>107.63621999999999</v>
      </c>
    </row>
    <row r="184" spans="1:17" ht="35.25" customHeight="1">
      <c r="A184" s="57" t="s">
        <v>392</v>
      </c>
      <c r="B184" s="18" t="s">
        <v>393</v>
      </c>
      <c r="C184" s="34" t="s">
        <v>45</v>
      </c>
      <c r="D184" s="35">
        <v>17</v>
      </c>
      <c r="E184" s="35">
        <v>14.76</v>
      </c>
      <c r="F184" s="19">
        <f t="shared" si="36"/>
        <v>18.796860000000002</v>
      </c>
      <c r="G184" s="36">
        <v>91953</v>
      </c>
      <c r="H184" s="18" t="s">
        <v>85</v>
      </c>
      <c r="I184" s="61">
        <f t="shared" si="44"/>
        <v>250.92</v>
      </c>
      <c r="J184" s="62">
        <f t="shared" si="45"/>
        <v>319.54662000000002</v>
      </c>
      <c r="K184" s="14">
        <f>'[1]BM 02'!M184</f>
        <v>0</v>
      </c>
      <c r="L184" s="14">
        <f>'[1]Memória 03'!E177</f>
        <v>0</v>
      </c>
      <c r="M184" s="14">
        <f t="shared" si="35"/>
        <v>0</v>
      </c>
      <c r="N184" s="14">
        <f t="shared" si="37"/>
        <v>0</v>
      </c>
      <c r="O184" s="14">
        <f t="shared" si="38"/>
        <v>0</v>
      </c>
      <c r="P184" s="23">
        <f t="shared" si="39"/>
        <v>0</v>
      </c>
      <c r="Q184" s="14">
        <f t="shared" si="40"/>
        <v>319.54662000000002</v>
      </c>
    </row>
    <row r="185" spans="1:17" ht="25.5" customHeight="1">
      <c r="A185" s="58" t="s">
        <v>394</v>
      </c>
      <c r="B185" s="25" t="s">
        <v>395</v>
      </c>
      <c r="C185" s="17" t="s">
        <v>45</v>
      </c>
      <c r="D185" s="19">
        <v>38</v>
      </c>
      <c r="E185" s="19">
        <v>4.8</v>
      </c>
      <c r="F185" s="19">
        <f t="shared" si="36"/>
        <v>6.1128</v>
      </c>
      <c r="G185" s="33">
        <v>92866</v>
      </c>
      <c r="H185" s="25" t="s">
        <v>60</v>
      </c>
      <c r="I185" s="61">
        <f t="shared" si="44"/>
        <v>182.4</v>
      </c>
      <c r="J185" s="62">
        <f t="shared" si="45"/>
        <v>232.28640000000001</v>
      </c>
      <c r="K185" s="14">
        <f>'[1]BM 02'!M185</f>
        <v>0</v>
      </c>
      <c r="L185" s="14">
        <f>'[1]Memória 03'!E178</f>
        <v>0</v>
      </c>
      <c r="M185" s="14">
        <f t="shared" si="35"/>
        <v>0</v>
      </c>
      <c r="N185" s="14">
        <f t="shared" si="37"/>
        <v>0</v>
      </c>
      <c r="O185" s="14">
        <f t="shared" si="38"/>
        <v>0</v>
      </c>
      <c r="P185" s="23">
        <f t="shared" si="39"/>
        <v>0</v>
      </c>
      <c r="Q185" s="14">
        <f t="shared" si="40"/>
        <v>232.28640000000001</v>
      </c>
    </row>
    <row r="186" spans="1:17" ht="25.5" customHeight="1">
      <c r="A186" s="58" t="s">
        <v>396</v>
      </c>
      <c r="B186" s="18" t="s">
        <v>397</v>
      </c>
      <c r="C186" s="17" t="s">
        <v>45</v>
      </c>
      <c r="D186" s="19">
        <v>17</v>
      </c>
      <c r="E186" s="19">
        <v>25.58</v>
      </c>
      <c r="F186" s="19">
        <f t="shared" si="36"/>
        <v>32.576129999999999</v>
      </c>
      <c r="G186" s="33">
        <v>97592</v>
      </c>
      <c r="H186" s="25" t="s">
        <v>60</v>
      </c>
      <c r="I186" s="61">
        <f t="shared" si="44"/>
        <v>434.85999999999996</v>
      </c>
      <c r="J186" s="62">
        <f t="shared" si="45"/>
        <v>553.79421000000002</v>
      </c>
      <c r="K186" s="14">
        <f>'[1]BM 02'!M186</f>
        <v>0</v>
      </c>
      <c r="L186" s="14">
        <f>'[1]Memória 03'!E179</f>
        <v>0</v>
      </c>
      <c r="M186" s="14">
        <f t="shared" si="35"/>
        <v>0</v>
      </c>
      <c r="N186" s="14">
        <f t="shared" si="37"/>
        <v>0</v>
      </c>
      <c r="O186" s="14">
        <f t="shared" si="38"/>
        <v>0</v>
      </c>
      <c r="P186" s="23">
        <f t="shared" si="39"/>
        <v>0</v>
      </c>
      <c r="Q186" s="14">
        <f t="shared" si="40"/>
        <v>553.79421000000002</v>
      </c>
    </row>
    <row r="187" spans="1:17" ht="25.5" customHeight="1">
      <c r="A187" s="58" t="s">
        <v>398</v>
      </c>
      <c r="B187" s="18" t="s">
        <v>399</v>
      </c>
      <c r="C187" s="17" t="s">
        <v>45</v>
      </c>
      <c r="D187" s="19">
        <v>21</v>
      </c>
      <c r="E187" s="19">
        <v>60.19</v>
      </c>
      <c r="F187" s="19">
        <f t="shared" si="36"/>
        <v>76.65196499999999</v>
      </c>
      <c r="G187" s="33">
        <v>12971</v>
      </c>
      <c r="H187" s="20" t="s">
        <v>36</v>
      </c>
      <c r="I187" s="61">
        <f t="shared" si="44"/>
        <v>1263.99</v>
      </c>
      <c r="J187" s="62">
        <f t="shared" si="45"/>
        <v>1609.6912649999997</v>
      </c>
      <c r="K187" s="14">
        <f>'[1]BM 02'!M187</f>
        <v>0</v>
      </c>
      <c r="L187" s="14">
        <f>'[1]Memória 03'!E180</f>
        <v>0</v>
      </c>
      <c r="M187" s="14">
        <f t="shared" si="35"/>
        <v>0</v>
      </c>
      <c r="N187" s="14">
        <f t="shared" si="37"/>
        <v>0</v>
      </c>
      <c r="O187" s="14">
        <f t="shared" si="38"/>
        <v>0</v>
      </c>
      <c r="P187" s="23">
        <f t="shared" si="39"/>
        <v>0</v>
      </c>
      <c r="Q187" s="14">
        <f t="shared" si="40"/>
        <v>1609.6912649999997</v>
      </c>
    </row>
    <row r="188" spans="1:17" ht="25.5" customHeight="1">
      <c r="A188" s="58" t="s">
        <v>400</v>
      </c>
      <c r="B188" s="25" t="s">
        <v>401</v>
      </c>
      <c r="C188" s="17" t="s">
        <v>45</v>
      </c>
      <c r="D188" s="19">
        <v>2</v>
      </c>
      <c r="E188" s="19">
        <v>44.98</v>
      </c>
      <c r="F188" s="19">
        <f t="shared" si="36"/>
        <v>57.282029999999999</v>
      </c>
      <c r="G188" s="33">
        <v>93672</v>
      </c>
      <c r="H188" s="25" t="s">
        <v>60</v>
      </c>
      <c r="I188" s="61">
        <f t="shared" si="44"/>
        <v>89.96</v>
      </c>
      <c r="J188" s="62">
        <f t="shared" si="45"/>
        <v>114.56406</v>
      </c>
      <c r="K188" s="14">
        <f>'[1]BM 02'!M188</f>
        <v>0</v>
      </c>
      <c r="L188" s="14">
        <f>'[1]Memória 03'!E181</f>
        <v>0</v>
      </c>
      <c r="M188" s="14">
        <f t="shared" si="35"/>
        <v>0</v>
      </c>
      <c r="N188" s="14">
        <f t="shared" si="37"/>
        <v>0</v>
      </c>
      <c r="O188" s="14">
        <f t="shared" si="38"/>
        <v>0</v>
      </c>
      <c r="P188" s="23">
        <f t="shared" si="39"/>
        <v>0</v>
      </c>
      <c r="Q188" s="14">
        <f t="shared" si="40"/>
        <v>114.56406</v>
      </c>
    </row>
    <row r="189" spans="1:17" ht="25.5" customHeight="1">
      <c r="A189" s="58" t="s">
        <v>402</v>
      </c>
      <c r="B189" s="18" t="s">
        <v>403</v>
      </c>
      <c r="C189" s="17" t="s">
        <v>45</v>
      </c>
      <c r="D189" s="19">
        <v>4</v>
      </c>
      <c r="E189" s="19">
        <v>111.18</v>
      </c>
      <c r="F189" s="19">
        <f t="shared" si="36"/>
        <v>141.58773000000002</v>
      </c>
      <c r="G189" s="17" t="s">
        <v>404</v>
      </c>
      <c r="H189" s="20" t="s">
        <v>33</v>
      </c>
      <c r="I189" s="61">
        <f t="shared" si="44"/>
        <v>444.72</v>
      </c>
      <c r="J189" s="62">
        <f t="shared" si="45"/>
        <v>566.35092000000009</v>
      </c>
      <c r="K189" s="14">
        <f>'[1]BM 02'!M189</f>
        <v>0</v>
      </c>
      <c r="L189" s="14">
        <f>'[1]Memória 03'!E182</f>
        <v>0</v>
      </c>
      <c r="M189" s="14">
        <f t="shared" si="35"/>
        <v>0</v>
      </c>
      <c r="N189" s="14">
        <f t="shared" si="37"/>
        <v>0</v>
      </c>
      <c r="O189" s="14">
        <f t="shared" si="38"/>
        <v>0</v>
      </c>
      <c r="P189" s="23">
        <f t="shared" si="39"/>
        <v>0</v>
      </c>
      <c r="Q189" s="14">
        <f t="shared" si="40"/>
        <v>566.35092000000009</v>
      </c>
    </row>
    <row r="190" spans="1:17" ht="25.5" customHeight="1">
      <c r="A190" s="58" t="s">
        <v>405</v>
      </c>
      <c r="B190" s="25" t="s">
        <v>406</v>
      </c>
      <c r="C190" s="17" t="s">
        <v>45</v>
      </c>
      <c r="D190" s="19">
        <v>12</v>
      </c>
      <c r="E190" s="19">
        <v>6.88</v>
      </c>
      <c r="F190" s="19">
        <f t="shared" si="36"/>
        <v>8.7616800000000001</v>
      </c>
      <c r="G190" s="33">
        <v>93656</v>
      </c>
      <c r="H190" s="25" t="s">
        <v>60</v>
      </c>
      <c r="I190" s="61">
        <f t="shared" si="44"/>
        <v>82.56</v>
      </c>
      <c r="J190" s="62">
        <f t="shared" si="45"/>
        <v>105.14016000000001</v>
      </c>
      <c r="K190" s="14">
        <f>'[1]BM 02'!M190</f>
        <v>0</v>
      </c>
      <c r="L190" s="14">
        <f>'[1]Memória 03'!E183</f>
        <v>0</v>
      </c>
      <c r="M190" s="14">
        <f t="shared" si="35"/>
        <v>0</v>
      </c>
      <c r="N190" s="14">
        <f t="shared" si="37"/>
        <v>0</v>
      </c>
      <c r="O190" s="14">
        <f t="shared" si="38"/>
        <v>0</v>
      </c>
      <c r="P190" s="23">
        <f t="shared" si="39"/>
        <v>0</v>
      </c>
      <c r="Q190" s="14">
        <f t="shared" si="40"/>
        <v>105.14016000000001</v>
      </c>
    </row>
    <row r="191" spans="1:17" ht="25.5" customHeight="1">
      <c r="A191" s="58" t="s">
        <v>407</v>
      </c>
      <c r="B191" s="25" t="s">
        <v>408</v>
      </c>
      <c r="C191" s="17" t="s">
        <v>45</v>
      </c>
      <c r="D191" s="19">
        <v>2</v>
      </c>
      <c r="E191" s="19">
        <v>5.96</v>
      </c>
      <c r="F191" s="19">
        <f t="shared" si="36"/>
        <v>7.5900600000000003</v>
      </c>
      <c r="G191" s="33">
        <v>93653</v>
      </c>
      <c r="H191" s="25" t="s">
        <v>60</v>
      </c>
      <c r="I191" s="61">
        <f t="shared" si="44"/>
        <v>11.92</v>
      </c>
      <c r="J191" s="62">
        <f t="shared" si="45"/>
        <v>15.180120000000001</v>
      </c>
      <c r="K191" s="14">
        <f>'[1]BM 02'!M191</f>
        <v>0</v>
      </c>
      <c r="L191" s="14">
        <f>'[1]Memória 03'!E184</f>
        <v>0</v>
      </c>
      <c r="M191" s="14">
        <f t="shared" si="35"/>
        <v>0</v>
      </c>
      <c r="N191" s="14">
        <f t="shared" si="37"/>
        <v>0</v>
      </c>
      <c r="O191" s="14">
        <f t="shared" si="38"/>
        <v>0</v>
      </c>
      <c r="P191" s="23">
        <f t="shared" si="39"/>
        <v>0</v>
      </c>
      <c r="Q191" s="14">
        <f t="shared" si="40"/>
        <v>15.180120000000001</v>
      </c>
    </row>
    <row r="192" spans="1:17" ht="25.5" customHeight="1">
      <c r="A192" s="58" t="s">
        <v>409</v>
      </c>
      <c r="B192" s="25" t="s">
        <v>410</v>
      </c>
      <c r="C192" s="17" t="s">
        <v>45</v>
      </c>
      <c r="D192" s="19">
        <v>1</v>
      </c>
      <c r="E192" s="19">
        <v>49.47</v>
      </c>
      <c r="F192" s="19">
        <f t="shared" si="36"/>
        <v>63.000045</v>
      </c>
      <c r="G192" s="33">
        <v>93673</v>
      </c>
      <c r="H192" s="25" t="s">
        <v>60</v>
      </c>
      <c r="I192" s="61">
        <f t="shared" si="44"/>
        <v>49.47</v>
      </c>
      <c r="J192" s="62">
        <f t="shared" si="45"/>
        <v>63.000045</v>
      </c>
      <c r="K192" s="14">
        <f>'[1]BM 02'!M192</f>
        <v>0</v>
      </c>
      <c r="L192" s="14">
        <f>'[1]Memória 03'!E185</f>
        <v>0</v>
      </c>
      <c r="M192" s="14">
        <f t="shared" si="35"/>
        <v>0</v>
      </c>
      <c r="N192" s="14">
        <f t="shared" si="37"/>
        <v>0</v>
      </c>
      <c r="O192" s="14">
        <f t="shared" si="38"/>
        <v>0</v>
      </c>
      <c r="P192" s="23">
        <f t="shared" si="39"/>
        <v>0</v>
      </c>
      <c r="Q192" s="14">
        <f t="shared" si="40"/>
        <v>63.000045</v>
      </c>
    </row>
    <row r="193" spans="1:17" ht="25.5" customHeight="1">
      <c r="A193" s="58" t="s">
        <v>411</v>
      </c>
      <c r="B193" s="18" t="s">
        <v>412</v>
      </c>
      <c r="C193" s="17" t="s">
        <v>45</v>
      </c>
      <c r="D193" s="19">
        <v>4</v>
      </c>
      <c r="E193" s="19">
        <v>34.659999999999997</v>
      </c>
      <c r="F193" s="19">
        <f t="shared" si="36"/>
        <v>44.139509999999994</v>
      </c>
      <c r="G193" s="33">
        <v>39465</v>
      </c>
      <c r="H193" s="25" t="s">
        <v>60</v>
      </c>
      <c r="I193" s="61">
        <f t="shared" si="44"/>
        <v>138.63999999999999</v>
      </c>
      <c r="J193" s="62">
        <f t="shared" si="45"/>
        <v>176.55803999999998</v>
      </c>
      <c r="K193" s="14">
        <f>'[1]BM 02'!M193</f>
        <v>0</v>
      </c>
      <c r="L193" s="14">
        <f>'[1]Memória 03'!E186</f>
        <v>0</v>
      </c>
      <c r="M193" s="14">
        <f t="shared" si="35"/>
        <v>0</v>
      </c>
      <c r="N193" s="14">
        <f t="shared" si="37"/>
        <v>0</v>
      </c>
      <c r="O193" s="14">
        <f t="shared" si="38"/>
        <v>0</v>
      </c>
      <c r="P193" s="23">
        <f t="shared" si="39"/>
        <v>0</v>
      </c>
      <c r="Q193" s="14">
        <f t="shared" si="40"/>
        <v>176.55803999999998</v>
      </c>
    </row>
    <row r="194" spans="1:17" ht="25.5" customHeight="1">
      <c r="A194" s="58" t="s">
        <v>413</v>
      </c>
      <c r="B194" s="25" t="s">
        <v>414</v>
      </c>
      <c r="C194" s="17" t="s">
        <v>129</v>
      </c>
      <c r="D194" s="19">
        <v>80</v>
      </c>
      <c r="E194" s="19">
        <v>17.670000000000002</v>
      </c>
      <c r="F194" s="19">
        <f t="shared" si="36"/>
        <v>22.502745000000001</v>
      </c>
      <c r="G194" s="24">
        <v>9006</v>
      </c>
      <c r="H194" s="20" t="s">
        <v>36</v>
      </c>
      <c r="I194" s="61">
        <f t="shared" si="44"/>
        <v>1413.6000000000001</v>
      </c>
      <c r="J194" s="62">
        <f t="shared" si="45"/>
        <v>1800.2196000000001</v>
      </c>
      <c r="K194" s="14">
        <f>'[1]BM 02'!M194</f>
        <v>0</v>
      </c>
      <c r="L194" s="14">
        <f>'[1]Memória 03'!E187</f>
        <v>0</v>
      </c>
      <c r="M194" s="14">
        <f t="shared" si="35"/>
        <v>0</v>
      </c>
      <c r="N194" s="14">
        <f t="shared" si="37"/>
        <v>0</v>
      </c>
      <c r="O194" s="14">
        <f t="shared" si="38"/>
        <v>0</v>
      </c>
      <c r="P194" s="23">
        <f t="shared" si="39"/>
        <v>0</v>
      </c>
      <c r="Q194" s="14">
        <f t="shared" si="40"/>
        <v>1800.2196000000001</v>
      </c>
    </row>
    <row r="195" spans="1:17" ht="25.5" customHeight="1">
      <c r="A195" s="58" t="s">
        <v>415</v>
      </c>
      <c r="B195" s="18" t="s">
        <v>416</v>
      </c>
      <c r="C195" s="17" t="s">
        <v>129</v>
      </c>
      <c r="D195" s="19">
        <v>20</v>
      </c>
      <c r="E195" s="19">
        <v>10.28</v>
      </c>
      <c r="F195" s="19">
        <f t="shared" si="36"/>
        <v>13.09158</v>
      </c>
      <c r="G195" s="17" t="s">
        <v>417</v>
      </c>
      <c r="H195" s="20" t="s">
        <v>33</v>
      </c>
      <c r="I195" s="61">
        <f t="shared" si="44"/>
        <v>205.6</v>
      </c>
      <c r="J195" s="62">
        <f t="shared" si="45"/>
        <v>261.83159999999998</v>
      </c>
      <c r="K195" s="14">
        <f>'[1]BM 02'!M195</f>
        <v>0</v>
      </c>
      <c r="L195" s="14">
        <f>'[1]Memória 03'!E188</f>
        <v>0</v>
      </c>
      <c r="M195" s="14">
        <f t="shared" si="35"/>
        <v>0</v>
      </c>
      <c r="N195" s="14">
        <f t="shared" si="37"/>
        <v>0</v>
      </c>
      <c r="O195" s="14">
        <f t="shared" si="38"/>
        <v>0</v>
      </c>
      <c r="P195" s="23">
        <f t="shared" si="39"/>
        <v>0</v>
      </c>
      <c r="Q195" s="14">
        <f t="shared" si="40"/>
        <v>261.83159999999998</v>
      </c>
    </row>
    <row r="196" spans="1:17" ht="25.5" customHeight="1">
      <c r="A196" s="58" t="s">
        <v>418</v>
      </c>
      <c r="B196" s="25" t="s">
        <v>419</v>
      </c>
      <c r="C196" s="17" t="s">
        <v>129</v>
      </c>
      <c r="D196" s="19">
        <v>48</v>
      </c>
      <c r="E196" s="19">
        <v>12</v>
      </c>
      <c r="F196" s="19">
        <f t="shared" si="36"/>
        <v>15.282</v>
      </c>
      <c r="G196" s="24">
        <v>9140</v>
      </c>
      <c r="H196" s="20" t="s">
        <v>36</v>
      </c>
      <c r="I196" s="61">
        <f t="shared" si="44"/>
        <v>576</v>
      </c>
      <c r="J196" s="62">
        <f t="shared" si="45"/>
        <v>733.53600000000006</v>
      </c>
      <c r="K196" s="14">
        <f>'[1]BM 02'!M196</f>
        <v>0</v>
      </c>
      <c r="L196" s="14">
        <f>'[1]Memória 03'!E189</f>
        <v>0</v>
      </c>
      <c r="M196" s="14">
        <f t="shared" si="35"/>
        <v>0</v>
      </c>
      <c r="N196" s="14">
        <f t="shared" si="37"/>
        <v>0</v>
      </c>
      <c r="O196" s="14">
        <f t="shared" si="38"/>
        <v>0</v>
      </c>
      <c r="P196" s="23">
        <f t="shared" si="39"/>
        <v>0</v>
      </c>
      <c r="Q196" s="14">
        <f t="shared" si="40"/>
        <v>733.53600000000006</v>
      </c>
    </row>
    <row r="197" spans="1:17" ht="25.5" customHeight="1">
      <c r="A197" s="58" t="s">
        <v>420</v>
      </c>
      <c r="B197" s="18" t="s">
        <v>421</v>
      </c>
      <c r="C197" s="17" t="s">
        <v>129</v>
      </c>
      <c r="D197" s="19">
        <v>12</v>
      </c>
      <c r="E197" s="19">
        <v>7.64</v>
      </c>
      <c r="F197" s="19">
        <f t="shared" si="36"/>
        <v>9.7295400000000001</v>
      </c>
      <c r="G197" s="17" t="s">
        <v>422</v>
      </c>
      <c r="H197" s="20" t="s">
        <v>33</v>
      </c>
      <c r="I197" s="61">
        <f t="shared" si="44"/>
        <v>91.679999999999993</v>
      </c>
      <c r="J197" s="62">
        <f t="shared" si="45"/>
        <v>116.75448</v>
      </c>
      <c r="K197" s="14">
        <f>'[1]BM 02'!M197</f>
        <v>0</v>
      </c>
      <c r="L197" s="14">
        <f>'[1]Memória 03'!E190</f>
        <v>0</v>
      </c>
      <c r="M197" s="14">
        <f t="shared" si="35"/>
        <v>0</v>
      </c>
      <c r="N197" s="14">
        <f t="shared" si="37"/>
        <v>0</v>
      </c>
      <c r="O197" s="14">
        <f t="shared" si="38"/>
        <v>0</v>
      </c>
      <c r="P197" s="23">
        <f t="shared" si="39"/>
        <v>0</v>
      </c>
      <c r="Q197" s="14">
        <f t="shared" si="40"/>
        <v>116.75448</v>
      </c>
    </row>
    <row r="198" spans="1:17" ht="34.35" customHeight="1">
      <c r="A198" s="57" t="s">
        <v>423</v>
      </c>
      <c r="B198" s="25" t="s">
        <v>424</v>
      </c>
      <c r="C198" s="34" t="s">
        <v>129</v>
      </c>
      <c r="D198" s="59">
        <v>1222.72</v>
      </c>
      <c r="E198" s="35">
        <v>4.93</v>
      </c>
      <c r="F198" s="19">
        <f t="shared" si="36"/>
        <v>6.2783549999999995</v>
      </c>
      <c r="G198" s="36">
        <v>91928</v>
      </c>
      <c r="H198" s="18" t="s">
        <v>85</v>
      </c>
      <c r="I198" s="61">
        <f t="shared" si="44"/>
        <v>6028.0095999999994</v>
      </c>
      <c r="J198" s="62">
        <f t="shared" si="45"/>
        <v>7676.6702255999999</v>
      </c>
      <c r="K198" s="14">
        <f>'[1]BM 02'!M198</f>
        <v>0</v>
      </c>
      <c r="L198" s="14">
        <f>'[1]Memória 03'!E191</f>
        <v>0</v>
      </c>
      <c r="M198" s="14">
        <f t="shared" si="35"/>
        <v>0</v>
      </c>
      <c r="N198" s="14">
        <f t="shared" si="37"/>
        <v>0</v>
      </c>
      <c r="O198" s="14">
        <f t="shared" si="38"/>
        <v>0</v>
      </c>
      <c r="P198" s="23">
        <f t="shared" si="39"/>
        <v>0</v>
      </c>
      <c r="Q198" s="14">
        <f t="shared" si="40"/>
        <v>7676.6702255999999</v>
      </c>
    </row>
    <row r="199" spans="1:17" ht="34.35" customHeight="1">
      <c r="A199" s="57" t="s">
        <v>425</v>
      </c>
      <c r="B199" s="25" t="s">
        <v>426</v>
      </c>
      <c r="C199" s="34" t="s">
        <v>129</v>
      </c>
      <c r="D199" s="35">
        <v>541.80999999999995</v>
      </c>
      <c r="E199" s="35">
        <v>1.98</v>
      </c>
      <c r="F199" s="19">
        <f t="shared" si="36"/>
        <v>2.5215300000000003</v>
      </c>
      <c r="G199" s="36">
        <v>91924</v>
      </c>
      <c r="H199" s="18" t="s">
        <v>85</v>
      </c>
      <c r="I199" s="61">
        <f t="shared" si="44"/>
        <v>1072.7837999999999</v>
      </c>
      <c r="J199" s="62">
        <f t="shared" si="45"/>
        <v>1366.1901693</v>
      </c>
      <c r="K199" s="14">
        <f>'[1]BM 02'!M199</f>
        <v>0</v>
      </c>
      <c r="L199" s="14">
        <f>'[1]Memória 03'!E192</f>
        <v>0</v>
      </c>
      <c r="M199" s="14">
        <f t="shared" si="35"/>
        <v>0</v>
      </c>
      <c r="N199" s="14">
        <f t="shared" si="37"/>
        <v>0</v>
      </c>
      <c r="O199" s="14">
        <f t="shared" si="38"/>
        <v>0</v>
      </c>
      <c r="P199" s="23">
        <f t="shared" si="39"/>
        <v>0</v>
      </c>
      <c r="Q199" s="14">
        <f t="shared" si="40"/>
        <v>1366.1901693</v>
      </c>
    </row>
    <row r="200" spans="1:17" ht="12.75" customHeight="1">
      <c r="A200" s="29"/>
      <c r="B200" s="44" t="s">
        <v>427</v>
      </c>
      <c r="C200" s="29"/>
      <c r="D200" s="29"/>
      <c r="E200" s="29"/>
      <c r="F200" s="19"/>
      <c r="G200" s="29"/>
      <c r="H200" s="29"/>
      <c r="I200" s="61"/>
      <c r="J200" s="62"/>
      <c r="K200" s="14">
        <f>'[1]BM 02'!M200</f>
        <v>0</v>
      </c>
      <c r="L200" s="14">
        <f>'[1]Memória 03'!E193</f>
        <v>0</v>
      </c>
      <c r="M200" s="14">
        <f t="shared" si="35"/>
        <v>0</v>
      </c>
      <c r="N200" s="14">
        <f t="shared" si="37"/>
        <v>0</v>
      </c>
      <c r="O200" s="14">
        <f t="shared" si="38"/>
        <v>0</v>
      </c>
      <c r="P200" s="23">
        <f t="shared" si="39"/>
        <v>0</v>
      </c>
      <c r="Q200" s="14">
        <f t="shared" si="40"/>
        <v>0</v>
      </c>
    </row>
    <row r="201" spans="1:17" ht="25.5" customHeight="1">
      <c r="A201" s="58" t="s">
        <v>428</v>
      </c>
      <c r="B201" s="18" t="s">
        <v>429</v>
      </c>
      <c r="C201" s="17" t="s">
        <v>45</v>
      </c>
      <c r="D201" s="19">
        <v>1</v>
      </c>
      <c r="E201" s="19">
        <v>622.1</v>
      </c>
      <c r="F201" s="19">
        <f t="shared" si="36"/>
        <v>792.24435000000005</v>
      </c>
      <c r="G201" s="24">
        <v>330</v>
      </c>
      <c r="H201" s="20" t="s">
        <v>36</v>
      </c>
      <c r="I201" s="61">
        <f t="shared" si="44"/>
        <v>622.1</v>
      </c>
      <c r="J201" s="62">
        <f t="shared" si="45"/>
        <v>792.24435000000005</v>
      </c>
      <c r="K201" s="14">
        <f>'[1]BM 02'!M201</f>
        <v>0</v>
      </c>
      <c r="L201" s="14">
        <f>'[1]Memória 03'!E194</f>
        <v>0</v>
      </c>
      <c r="M201" s="14">
        <f t="shared" si="35"/>
        <v>0</v>
      </c>
      <c r="N201" s="14">
        <f t="shared" si="37"/>
        <v>0</v>
      </c>
      <c r="O201" s="14">
        <f t="shared" si="38"/>
        <v>0</v>
      </c>
      <c r="P201" s="23">
        <f t="shared" si="39"/>
        <v>0</v>
      </c>
      <c r="Q201" s="14">
        <f t="shared" si="40"/>
        <v>792.24435000000005</v>
      </c>
    </row>
    <row r="202" spans="1:17" ht="25.5" customHeight="1">
      <c r="A202" s="58" t="s">
        <v>430</v>
      </c>
      <c r="B202" s="18" t="s">
        <v>431</v>
      </c>
      <c r="C202" s="17" t="s">
        <v>45</v>
      </c>
      <c r="D202" s="19">
        <v>1</v>
      </c>
      <c r="E202" s="19">
        <v>9.34</v>
      </c>
      <c r="F202" s="19">
        <f t="shared" si="36"/>
        <v>11.894489999999999</v>
      </c>
      <c r="G202" s="33">
        <v>421</v>
      </c>
      <c r="H202" s="25" t="s">
        <v>60</v>
      </c>
      <c r="I202" s="61">
        <f t="shared" si="44"/>
        <v>9.34</v>
      </c>
      <c r="J202" s="62">
        <f t="shared" si="45"/>
        <v>11.894489999999999</v>
      </c>
      <c r="K202" s="14">
        <f>'[1]BM 02'!M202</f>
        <v>0</v>
      </c>
      <c r="L202" s="14">
        <f>'[1]Memória 03'!E195</f>
        <v>0</v>
      </c>
      <c r="M202" s="14">
        <f t="shared" si="35"/>
        <v>0</v>
      </c>
      <c r="N202" s="14">
        <f t="shared" si="37"/>
        <v>0</v>
      </c>
      <c r="O202" s="14">
        <f t="shared" si="38"/>
        <v>0</v>
      </c>
      <c r="P202" s="23">
        <f t="shared" si="39"/>
        <v>0</v>
      </c>
      <c r="Q202" s="14">
        <f t="shared" si="40"/>
        <v>11.894489999999999</v>
      </c>
    </row>
    <row r="203" spans="1:17" ht="25.5" customHeight="1">
      <c r="A203" s="58" t="s">
        <v>432</v>
      </c>
      <c r="B203" s="18" t="s">
        <v>433</v>
      </c>
      <c r="C203" s="17" t="s">
        <v>45</v>
      </c>
      <c r="D203" s="19">
        <v>1</v>
      </c>
      <c r="E203" s="19">
        <v>7.07</v>
      </c>
      <c r="F203" s="19">
        <f t="shared" si="36"/>
        <v>9.0036450000000006</v>
      </c>
      <c r="G203" s="33">
        <v>91893</v>
      </c>
      <c r="H203" s="25" t="s">
        <v>60</v>
      </c>
      <c r="I203" s="61">
        <f t="shared" si="44"/>
        <v>7.07</v>
      </c>
      <c r="J203" s="62">
        <f t="shared" si="45"/>
        <v>9.0036450000000006</v>
      </c>
      <c r="K203" s="14">
        <f>'[1]BM 02'!M203</f>
        <v>0</v>
      </c>
      <c r="L203" s="14">
        <f>'[1]Memória 03'!E196</f>
        <v>0</v>
      </c>
      <c r="M203" s="14">
        <f t="shared" si="35"/>
        <v>0</v>
      </c>
      <c r="N203" s="14">
        <f t="shared" si="37"/>
        <v>0</v>
      </c>
      <c r="O203" s="14">
        <f t="shared" si="38"/>
        <v>0</v>
      </c>
      <c r="P203" s="23">
        <f t="shared" si="39"/>
        <v>0</v>
      </c>
      <c r="Q203" s="14">
        <f t="shared" si="40"/>
        <v>9.0036450000000006</v>
      </c>
    </row>
    <row r="204" spans="1:17" ht="25.5" customHeight="1">
      <c r="A204" s="58" t="s">
        <v>434</v>
      </c>
      <c r="B204" s="18" t="s">
        <v>435</v>
      </c>
      <c r="C204" s="17" t="s">
        <v>45</v>
      </c>
      <c r="D204" s="19">
        <v>2</v>
      </c>
      <c r="E204" s="19">
        <v>7.95</v>
      </c>
      <c r="F204" s="19">
        <f t="shared" si="36"/>
        <v>10.124325000000001</v>
      </c>
      <c r="G204" s="42">
        <v>91895</v>
      </c>
      <c r="H204" s="25" t="s">
        <v>60</v>
      </c>
      <c r="I204" s="61">
        <f t="shared" si="44"/>
        <v>15.9</v>
      </c>
      <c r="J204" s="62">
        <f t="shared" si="45"/>
        <v>20.248650000000001</v>
      </c>
      <c r="K204" s="14">
        <f>'[1]BM 02'!M204</f>
        <v>0</v>
      </c>
      <c r="L204" s="14">
        <f>'[1]Memória 03'!E197</f>
        <v>0</v>
      </c>
      <c r="M204" s="14">
        <f t="shared" ref="M204:M267" si="46">K204+L204</f>
        <v>0</v>
      </c>
      <c r="N204" s="14">
        <f t="shared" si="37"/>
        <v>0</v>
      </c>
      <c r="O204" s="14">
        <f t="shared" si="38"/>
        <v>0</v>
      </c>
      <c r="P204" s="23">
        <f t="shared" si="39"/>
        <v>0</v>
      </c>
      <c r="Q204" s="14">
        <f t="shared" si="40"/>
        <v>20.248650000000001</v>
      </c>
    </row>
    <row r="205" spans="1:17" ht="25.5" customHeight="1">
      <c r="A205" s="58" t="s">
        <v>436</v>
      </c>
      <c r="B205" s="18" t="s">
        <v>437</v>
      </c>
      <c r="C205" s="17" t="s">
        <v>45</v>
      </c>
      <c r="D205" s="19">
        <v>4</v>
      </c>
      <c r="E205" s="19">
        <v>4.21</v>
      </c>
      <c r="F205" s="19">
        <f t="shared" ref="F205:F266" si="47">E205+E205*27.35/100</f>
        <v>5.3614350000000002</v>
      </c>
      <c r="G205" s="42">
        <v>91876</v>
      </c>
      <c r="H205" s="25" t="s">
        <v>60</v>
      </c>
      <c r="I205" s="61">
        <f t="shared" si="44"/>
        <v>16.84</v>
      </c>
      <c r="J205" s="62">
        <f t="shared" si="45"/>
        <v>21.445740000000001</v>
      </c>
      <c r="K205" s="14">
        <f>'[1]BM 02'!M205</f>
        <v>0</v>
      </c>
      <c r="L205" s="14">
        <f>'[1]Memória 03'!E198</f>
        <v>0</v>
      </c>
      <c r="M205" s="14">
        <f t="shared" si="46"/>
        <v>0</v>
      </c>
      <c r="N205" s="14">
        <f t="shared" ref="N205:N267" si="48">ROUND(K205*F205,2)</f>
        <v>0</v>
      </c>
      <c r="O205" s="14">
        <f t="shared" ref="O205:O267" si="49">ROUND(L205*F205,2)</f>
        <v>0</v>
      </c>
      <c r="P205" s="23">
        <f t="shared" ref="P205:P267" si="50">ROUND(M205*F205,2)</f>
        <v>0</v>
      </c>
      <c r="Q205" s="14">
        <f t="shared" ref="Q205:Q267" si="51">J205-P205</f>
        <v>21.445740000000001</v>
      </c>
    </row>
    <row r="206" spans="1:17" ht="25.5" customHeight="1">
      <c r="A206" s="58" t="s">
        <v>438</v>
      </c>
      <c r="B206" s="18" t="s">
        <v>439</v>
      </c>
      <c r="C206" s="17" t="s">
        <v>129</v>
      </c>
      <c r="D206" s="19">
        <v>11</v>
      </c>
      <c r="E206" s="19">
        <v>6.61</v>
      </c>
      <c r="F206" s="19">
        <f t="shared" si="47"/>
        <v>8.4178350000000002</v>
      </c>
      <c r="G206" s="42">
        <v>91868</v>
      </c>
      <c r="H206" s="25" t="s">
        <v>60</v>
      </c>
      <c r="I206" s="61">
        <f t="shared" si="44"/>
        <v>72.710000000000008</v>
      </c>
      <c r="J206" s="62">
        <f t="shared" si="45"/>
        <v>92.596185000000006</v>
      </c>
      <c r="K206" s="14">
        <f>'[1]BM 02'!M206</f>
        <v>0</v>
      </c>
      <c r="L206" s="14">
        <f>'[1]Memória 03'!E199</f>
        <v>0</v>
      </c>
      <c r="M206" s="14">
        <f t="shared" si="46"/>
        <v>0</v>
      </c>
      <c r="N206" s="14">
        <f t="shared" si="48"/>
        <v>0</v>
      </c>
      <c r="O206" s="14">
        <f t="shared" si="49"/>
        <v>0</v>
      </c>
      <c r="P206" s="23">
        <f t="shared" si="50"/>
        <v>0</v>
      </c>
      <c r="Q206" s="14">
        <f t="shared" si="51"/>
        <v>92.596185000000006</v>
      </c>
    </row>
    <row r="207" spans="1:17" ht="25.5" customHeight="1">
      <c r="A207" s="58" t="s">
        <v>440</v>
      </c>
      <c r="B207" s="25" t="s">
        <v>441</v>
      </c>
      <c r="C207" s="17" t="s">
        <v>129</v>
      </c>
      <c r="D207" s="19">
        <v>2.2000000000000002</v>
      </c>
      <c r="E207" s="19">
        <v>3.9</v>
      </c>
      <c r="F207" s="19">
        <f t="shared" si="47"/>
        <v>4.9666499999999996</v>
      </c>
      <c r="G207" s="42">
        <v>91866</v>
      </c>
      <c r="H207" s="25" t="s">
        <v>60</v>
      </c>
      <c r="I207" s="61">
        <f t="shared" si="44"/>
        <v>8.58</v>
      </c>
      <c r="J207" s="62">
        <f t="shared" si="45"/>
        <v>10.926629999999999</v>
      </c>
      <c r="K207" s="14">
        <f>'[1]BM 02'!M207</f>
        <v>0</v>
      </c>
      <c r="L207" s="14">
        <f>'[1]Memória 03'!E200</f>
        <v>0</v>
      </c>
      <c r="M207" s="14">
        <f t="shared" si="46"/>
        <v>0</v>
      </c>
      <c r="N207" s="14">
        <f t="shared" si="48"/>
        <v>0</v>
      </c>
      <c r="O207" s="14">
        <f t="shared" si="49"/>
        <v>0</v>
      </c>
      <c r="P207" s="23">
        <f t="shared" si="50"/>
        <v>0</v>
      </c>
      <c r="Q207" s="14">
        <f t="shared" si="51"/>
        <v>10.926629999999999</v>
      </c>
    </row>
    <row r="208" spans="1:17" ht="25.5" customHeight="1">
      <c r="A208" s="58" t="s">
        <v>442</v>
      </c>
      <c r="B208" s="18" t="s">
        <v>443</v>
      </c>
      <c r="C208" s="17" t="s">
        <v>45</v>
      </c>
      <c r="D208" s="19">
        <v>1</v>
      </c>
      <c r="E208" s="19">
        <v>4.32</v>
      </c>
      <c r="F208" s="19">
        <f t="shared" si="47"/>
        <v>5.5015200000000002</v>
      </c>
      <c r="G208" s="42">
        <v>91887</v>
      </c>
      <c r="H208" s="25" t="s">
        <v>60</v>
      </c>
      <c r="I208" s="61">
        <f t="shared" si="44"/>
        <v>4.32</v>
      </c>
      <c r="J208" s="62">
        <f t="shared" si="45"/>
        <v>5.5015200000000002</v>
      </c>
      <c r="K208" s="14">
        <f>'[1]BM 02'!M208</f>
        <v>0</v>
      </c>
      <c r="L208" s="14">
        <f>'[1]Memória 03'!E201</f>
        <v>0</v>
      </c>
      <c r="M208" s="14">
        <f t="shared" si="46"/>
        <v>0</v>
      </c>
      <c r="N208" s="14">
        <f t="shared" si="48"/>
        <v>0</v>
      </c>
      <c r="O208" s="14">
        <f t="shared" si="49"/>
        <v>0</v>
      </c>
      <c r="P208" s="23">
        <f t="shared" si="50"/>
        <v>0</v>
      </c>
      <c r="Q208" s="14">
        <f t="shared" si="51"/>
        <v>5.5015200000000002</v>
      </c>
    </row>
    <row r="209" spans="1:17" ht="25.5" customHeight="1">
      <c r="A209" s="58" t="s">
        <v>444</v>
      </c>
      <c r="B209" s="18" t="s">
        <v>445</v>
      </c>
      <c r="C209" s="17" t="s">
        <v>129</v>
      </c>
      <c r="D209" s="19">
        <v>10</v>
      </c>
      <c r="E209" s="19">
        <v>3.19</v>
      </c>
      <c r="F209" s="19">
        <f t="shared" si="47"/>
        <v>4.0624649999999995</v>
      </c>
      <c r="G209" s="50">
        <v>3155</v>
      </c>
      <c r="H209" s="20" t="s">
        <v>36</v>
      </c>
      <c r="I209" s="61">
        <f t="shared" si="44"/>
        <v>31.9</v>
      </c>
      <c r="J209" s="62">
        <f t="shared" si="45"/>
        <v>40.624649999999995</v>
      </c>
      <c r="K209" s="14">
        <f>'[1]BM 02'!M209</f>
        <v>0</v>
      </c>
      <c r="L209" s="14">
        <f>'[1]Memória 03'!E202</f>
        <v>0</v>
      </c>
      <c r="M209" s="14">
        <f t="shared" si="46"/>
        <v>0</v>
      </c>
      <c r="N209" s="14">
        <f t="shared" si="48"/>
        <v>0</v>
      </c>
      <c r="O209" s="14">
        <f t="shared" si="49"/>
        <v>0</v>
      </c>
      <c r="P209" s="23">
        <f t="shared" si="50"/>
        <v>0</v>
      </c>
      <c r="Q209" s="14">
        <f t="shared" si="51"/>
        <v>40.624649999999995</v>
      </c>
    </row>
    <row r="210" spans="1:17" ht="25.5" customHeight="1">
      <c r="A210" s="58" t="s">
        <v>446</v>
      </c>
      <c r="B210" s="18" t="s">
        <v>447</v>
      </c>
      <c r="C210" s="17" t="s">
        <v>45</v>
      </c>
      <c r="D210" s="19">
        <v>1</v>
      </c>
      <c r="E210" s="19">
        <v>124.62</v>
      </c>
      <c r="F210" s="19">
        <f t="shared" si="47"/>
        <v>158.70357000000001</v>
      </c>
      <c r="G210" s="42">
        <v>39809</v>
      </c>
      <c r="H210" s="25" t="s">
        <v>60</v>
      </c>
      <c r="I210" s="61">
        <f t="shared" si="44"/>
        <v>124.62</v>
      </c>
      <c r="J210" s="62">
        <f t="shared" si="45"/>
        <v>158.70357000000001</v>
      </c>
      <c r="K210" s="14">
        <f>'[1]BM 02'!M210</f>
        <v>0</v>
      </c>
      <c r="L210" s="14">
        <f>'[1]Memória 03'!E203</f>
        <v>0</v>
      </c>
      <c r="M210" s="14">
        <f t="shared" si="46"/>
        <v>0</v>
      </c>
      <c r="N210" s="14">
        <f t="shared" si="48"/>
        <v>0</v>
      </c>
      <c r="O210" s="14">
        <f t="shared" si="49"/>
        <v>0</v>
      </c>
      <c r="P210" s="23">
        <f t="shared" si="50"/>
        <v>0</v>
      </c>
      <c r="Q210" s="14">
        <f t="shared" si="51"/>
        <v>158.70357000000001</v>
      </c>
    </row>
    <row r="211" spans="1:17" ht="25.5" customHeight="1">
      <c r="A211" s="58" t="s">
        <v>448</v>
      </c>
      <c r="B211" s="18" t="s">
        <v>449</v>
      </c>
      <c r="C211" s="17" t="s">
        <v>45</v>
      </c>
      <c r="D211" s="19">
        <v>1</v>
      </c>
      <c r="E211" s="19">
        <v>74.66</v>
      </c>
      <c r="F211" s="19">
        <f t="shared" si="47"/>
        <v>95.079509999999999</v>
      </c>
      <c r="G211" s="50">
        <v>8001</v>
      </c>
      <c r="H211" s="20" t="s">
        <v>36</v>
      </c>
      <c r="I211" s="61">
        <f t="shared" si="44"/>
        <v>74.66</v>
      </c>
      <c r="J211" s="62">
        <f t="shared" si="45"/>
        <v>95.079509999999999</v>
      </c>
      <c r="K211" s="14">
        <f>'[1]BM 02'!M211</f>
        <v>0</v>
      </c>
      <c r="L211" s="14">
        <f>'[1]Memória 03'!E204</f>
        <v>0</v>
      </c>
      <c r="M211" s="14">
        <f t="shared" si="46"/>
        <v>0</v>
      </c>
      <c r="N211" s="14">
        <f t="shared" si="48"/>
        <v>0</v>
      </c>
      <c r="O211" s="14">
        <f t="shared" si="49"/>
        <v>0</v>
      </c>
      <c r="P211" s="23">
        <f t="shared" si="50"/>
        <v>0</v>
      </c>
      <c r="Q211" s="14">
        <f t="shared" si="51"/>
        <v>95.079509999999999</v>
      </c>
    </row>
    <row r="212" spans="1:17" ht="25.5" customHeight="1">
      <c r="A212" s="58" t="s">
        <v>450</v>
      </c>
      <c r="B212" s="18" t="s">
        <v>451</v>
      </c>
      <c r="C212" s="17" t="s">
        <v>129</v>
      </c>
      <c r="D212" s="19">
        <v>28</v>
      </c>
      <c r="E212" s="19">
        <v>8.34</v>
      </c>
      <c r="F212" s="19">
        <f t="shared" si="47"/>
        <v>10.620989999999999</v>
      </c>
      <c r="G212" s="33">
        <v>985</v>
      </c>
      <c r="H212" s="25" t="s">
        <v>60</v>
      </c>
      <c r="I212" s="61">
        <f t="shared" si="44"/>
        <v>233.51999999999998</v>
      </c>
      <c r="J212" s="62">
        <f t="shared" si="45"/>
        <v>297.38771999999994</v>
      </c>
      <c r="K212" s="14">
        <f>'[1]BM 02'!M212</f>
        <v>0</v>
      </c>
      <c r="L212" s="14">
        <f>'[1]Memória 03'!E205</f>
        <v>0</v>
      </c>
      <c r="M212" s="14">
        <f t="shared" si="46"/>
        <v>0</v>
      </c>
      <c r="N212" s="14">
        <f t="shared" si="48"/>
        <v>0</v>
      </c>
      <c r="O212" s="14">
        <f t="shared" si="49"/>
        <v>0</v>
      </c>
      <c r="P212" s="23">
        <f t="shared" si="50"/>
        <v>0</v>
      </c>
      <c r="Q212" s="14">
        <f t="shared" si="51"/>
        <v>297.38771999999994</v>
      </c>
    </row>
    <row r="213" spans="1:17" ht="25.5" customHeight="1">
      <c r="A213" s="58" t="s">
        <v>452</v>
      </c>
      <c r="B213" s="18" t="s">
        <v>453</v>
      </c>
      <c r="C213" s="17" t="s">
        <v>129</v>
      </c>
      <c r="D213" s="19">
        <v>9</v>
      </c>
      <c r="E213" s="19">
        <v>8.6999999999999993</v>
      </c>
      <c r="F213" s="19">
        <f t="shared" si="47"/>
        <v>11.07945</v>
      </c>
      <c r="G213" s="49" t="s">
        <v>454</v>
      </c>
      <c r="H213" s="20" t="s">
        <v>33</v>
      </c>
      <c r="I213" s="61">
        <f t="shared" si="44"/>
        <v>78.3</v>
      </c>
      <c r="J213" s="62">
        <f t="shared" si="45"/>
        <v>99.715049999999991</v>
      </c>
      <c r="K213" s="14">
        <f>'[1]BM 02'!M213</f>
        <v>0</v>
      </c>
      <c r="L213" s="14">
        <f>'[1]Memória 03'!E206</f>
        <v>0</v>
      </c>
      <c r="M213" s="14">
        <f t="shared" si="46"/>
        <v>0</v>
      </c>
      <c r="N213" s="14">
        <f t="shared" si="48"/>
        <v>0</v>
      </c>
      <c r="O213" s="14">
        <f t="shared" si="49"/>
        <v>0</v>
      </c>
      <c r="P213" s="23">
        <f t="shared" si="50"/>
        <v>0</v>
      </c>
      <c r="Q213" s="14">
        <f t="shared" si="51"/>
        <v>99.715049999999991</v>
      </c>
    </row>
    <row r="214" spans="1:17" ht="25.5" customHeight="1">
      <c r="A214" s="58" t="s">
        <v>455</v>
      </c>
      <c r="B214" s="25" t="s">
        <v>456</v>
      </c>
      <c r="C214" s="17" t="s">
        <v>45</v>
      </c>
      <c r="D214" s="19">
        <v>3</v>
      </c>
      <c r="E214" s="19">
        <v>14.47</v>
      </c>
      <c r="F214" s="19">
        <f t="shared" si="47"/>
        <v>18.427545000000002</v>
      </c>
      <c r="G214" s="42">
        <v>98111</v>
      </c>
      <c r="H214" s="25" t="s">
        <v>60</v>
      </c>
      <c r="I214" s="61">
        <f t="shared" si="44"/>
        <v>43.410000000000004</v>
      </c>
      <c r="J214" s="62">
        <f t="shared" si="45"/>
        <v>55.282635000000006</v>
      </c>
      <c r="K214" s="14">
        <f>'[1]BM 02'!M214</f>
        <v>0</v>
      </c>
      <c r="L214" s="14">
        <f>'[1]Memória 03'!E207</f>
        <v>0</v>
      </c>
      <c r="M214" s="14">
        <f t="shared" si="46"/>
        <v>0</v>
      </c>
      <c r="N214" s="14">
        <f t="shared" si="48"/>
        <v>0</v>
      </c>
      <c r="O214" s="14">
        <f t="shared" si="49"/>
        <v>0</v>
      </c>
      <c r="P214" s="23">
        <f t="shared" si="50"/>
        <v>0</v>
      </c>
      <c r="Q214" s="14">
        <f t="shared" si="51"/>
        <v>55.282635000000006</v>
      </c>
    </row>
    <row r="215" spans="1:17" ht="25.5" customHeight="1">
      <c r="A215" s="58" t="s">
        <v>457</v>
      </c>
      <c r="B215" s="18" t="s">
        <v>458</v>
      </c>
      <c r="C215" s="17" t="s">
        <v>45</v>
      </c>
      <c r="D215" s="19">
        <v>3</v>
      </c>
      <c r="E215" s="19">
        <v>82.06</v>
      </c>
      <c r="F215" s="19">
        <f t="shared" si="47"/>
        <v>104.50341</v>
      </c>
      <c r="G215" s="49" t="s">
        <v>459</v>
      </c>
      <c r="H215" s="20" t="s">
        <v>33</v>
      </c>
      <c r="I215" s="61">
        <f t="shared" si="44"/>
        <v>246.18</v>
      </c>
      <c r="J215" s="62">
        <f t="shared" si="45"/>
        <v>313.51022999999998</v>
      </c>
      <c r="K215" s="14">
        <f>'[1]BM 02'!M215</f>
        <v>0</v>
      </c>
      <c r="L215" s="14">
        <f>'[1]Memória 03'!E208</f>
        <v>0</v>
      </c>
      <c r="M215" s="14">
        <f t="shared" si="46"/>
        <v>0</v>
      </c>
      <c r="N215" s="14">
        <f t="shared" si="48"/>
        <v>0</v>
      </c>
      <c r="O215" s="14">
        <f t="shared" si="49"/>
        <v>0</v>
      </c>
      <c r="P215" s="23">
        <f t="shared" si="50"/>
        <v>0</v>
      </c>
      <c r="Q215" s="14">
        <f t="shared" si="51"/>
        <v>313.51022999999998</v>
      </c>
    </row>
    <row r="216" spans="1:17" ht="34.35" customHeight="1">
      <c r="A216" s="57" t="s">
        <v>460</v>
      </c>
      <c r="B216" s="25" t="s">
        <v>461</v>
      </c>
      <c r="C216" s="34" t="s">
        <v>45</v>
      </c>
      <c r="D216" s="35">
        <v>1</v>
      </c>
      <c r="E216" s="35">
        <v>165.69</v>
      </c>
      <c r="F216" s="19">
        <f t="shared" si="47"/>
        <v>211.006215</v>
      </c>
      <c r="G216" s="43">
        <v>97887</v>
      </c>
      <c r="H216" s="18" t="s">
        <v>85</v>
      </c>
      <c r="I216" s="61">
        <f t="shared" si="44"/>
        <v>165.69</v>
      </c>
      <c r="J216" s="62">
        <f t="shared" si="45"/>
        <v>211.006215</v>
      </c>
      <c r="K216" s="14">
        <f>'[1]BM 02'!M216</f>
        <v>0</v>
      </c>
      <c r="L216" s="14">
        <f>'[1]Memória 03'!E209</f>
        <v>0</v>
      </c>
      <c r="M216" s="14">
        <f t="shared" si="46"/>
        <v>0</v>
      </c>
      <c r="N216" s="14">
        <f t="shared" si="48"/>
        <v>0</v>
      </c>
      <c r="O216" s="14">
        <f t="shared" si="49"/>
        <v>0</v>
      </c>
      <c r="P216" s="23">
        <f t="shared" si="50"/>
        <v>0</v>
      </c>
      <c r="Q216" s="14">
        <f t="shared" si="51"/>
        <v>211.006215</v>
      </c>
    </row>
    <row r="217" spans="1:17" ht="25.5" customHeight="1">
      <c r="A217" s="58" t="s">
        <v>462</v>
      </c>
      <c r="B217" s="18" t="s">
        <v>463</v>
      </c>
      <c r="C217" s="17" t="s">
        <v>45</v>
      </c>
      <c r="D217" s="19">
        <v>3</v>
      </c>
      <c r="E217" s="19">
        <v>16.2</v>
      </c>
      <c r="F217" s="19">
        <f t="shared" si="47"/>
        <v>20.630699999999997</v>
      </c>
      <c r="G217" s="42">
        <v>38056</v>
      </c>
      <c r="H217" s="25" t="s">
        <v>60</v>
      </c>
      <c r="I217" s="61">
        <f t="shared" si="44"/>
        <v>48.599999999999994</v>
      </c>
      <c r="J217" s="62">
        <f t="shared" si="45"/>
        <v>61.892099999999992</v>
      </c>
      <c r="K217" s="14">
        <f>'[1]BM 02'!M217</f>
        <v>0</v>
      </c>
      <c r="L217" s="14">
        <f>'[1]Memória 03'!E210</f>
        <v>0</v>
      </c>
      <c r="M217" s="14">
        <f t="shared" si="46"/>
        <v>0</v>
      </c>
      <c r="N217" s="14">
        <f t="shared" si="48"/>
        <v>0</v>
      </c>
      <c r="O217" s="14">
        <f t="shared" si="49"/>
        <v>0</v>
      </c>
      <c r="P217" s="23">
        <f t="shared" si="50"/>
        <v>0</v>
      </c>
      <c r="Q217" s="14">
        <f t="shared" si="51"/>
        <v>61.892099999999992</v>
      </c>
    </row>
    <row r="218" spans="1:17" ht="12.75" customHeight="1">
      <c r="A218" s="63" t="s">
        <v>464</v>
      </c>
      <c r="B218" s="139" t="s">
        <v>465</v>
      </c>
      <c r="C218" s="140"/>
      <c r="D218" s="140"/>
      <c r="E218" s="140"/>
      <c r="F218" s="140"/>
      <c r="G218" s="141"/>
      <c r="H218" s="37"/>
      <c r="I218" s="30">
        <f>SUM(I219:I236)</f>
        <v>40531.556300000004</v>
      </c>
      <c r="J218" s="31">
        <f>SUM(J219:J236)</f>
        <v>51616.936948050003</v>
      </c>
      <c r="K218" s="14">
        <f>'[1]BM 02'!M218</f>
        <v>0</v>
      </c>
      <c r="L218" s="14">
        <f>'[1]Memória 03'!E211</f>
        <v>0</v>
      </c>
      <c r="M218" s="31"/>
      <c r="N218" s="31">
        <f t="shared" ref="N218:Q218" si="52">SUM(N219:N236)</f>
        <v>0</v>
      </c>
      <c r="O218" s="31">
        <f t="shared" si="52"/>
        <v>0</v>
      </c>
      <c r="P218" s="31">
        <f t="shared" si="52"/>
        <v>0</v>
      </c>
      <c r="Q218" s="31">
        <f t="shared" si="52"/>
        <v>51616.936948050003</v>
      </c>
    </row>
    <row r="219" spans="1:17" ht="34.35" customHeight="1">
      <c r="A219" s="57" t="s">
        <v>466</v>
      </c>
      <c r="B219" s="18" t="s">
        <v>467</v>
      </c>
      <c r="C219" s="34" t="s">
        <v>31</v>
      </c>
      <c r="D219" s="35">
        <v>35.729999999999997</v>
      </c>
      <c r="E219" s="35">
        <v>325.48</v>
      </c>
      <c r="F219" s="19">
        <f t="shared" si="47"/>
        <v>414.49878000000001</v>
      </c>
      <c r="G219" s="48">
        <v>191</v>
      </c>
      <c r="H219" s="18" t="s">
        <v>90</v>
      </c>
      <c r="I219" s="38">
        <f>E219*D219</f>
        <v>11629.4004</v>
      </c>
      <c r="J219" s="39">
        <f>F219*D219</f>
        <v>14810.041409399999</v>
      </c>
      <c r="K219" s="14">
        <f>'[1]BM 02'!M219</f>
        <v>0</v>
      </c>
      <c r="L219" s="14">
        <f>'[1]Memória 03'!E212</f>
        <v>0</v>
      </c>
      <c r="M219" s="14">
        <f t="shared" si="46"/>
        <v>0</v>
      </c>
      <c r="N219" s="14">
        <f t="shared" si="48"/>
        <v>0</v>
      </c>
      <c r="O219" s="14">
        <f t="shared" si="49"/>
        <v>0</v>
      </c>
      <c r="P219" s="23">
        <f t="shared" si="50"/>
        <v>0</v>
      </c>
      <c r="Q219" s="14">
        <f t="shared" si="51"/>
        <v>14810.041409399999</v>
      </c>
    </row>
    <row r="220" spans="1:17" ht="25.5" customHeight="1">
      <c r="A220" s="58" t="s">
        <v>468</v>
      </c>
      <c r="B220" s="25" t="s">
        <v>469</v>
      </c>
      <c r="C220" s="17" t="s">
        <v>31</v>
      </c>
      <c r="D220" s="19">
        <v>454</v>
      </c>
      <c r="E220" s="19">
        <v>26.44</v>
      </c>
      <c r="F220" s="19">
        <f t="shared" si="47"/>
        <v>33.671340000000001</v>
      </c>
      <c r="G220" s="42">
        <v>96109</v>
      </c>
      <c r="H220" s="25" t="s">
        <v>60</v>
      </c>
      <c r="I220" s="38">
        <f t="shared" ref="I220:I236" si="53">E220*D220</f>
        <v>12003.76</v>
      </c>
      <c r="J220" s="39">
        <f t="shared" ref="J220:J236" si="54">F220*D220</f>
        <v>15286.78836</v>
      </c>
      <c r="K220" s="14">
        <f>'[1]BM 02'!M220</f>
        <v>0</v>
      </c>
      <c r="L220" s="14">
        <f>'[1]Memória 03'!E213</f>
        <v>0</v>
      </c>
      <c r="M220" s="14">
        <f t="shared" si="46"/>
        <v>0</v>
      </c>
      <c r="N220" s="14">
        <f t="shared" si="48"/>
        <v>0</v>
      </c>
      <c r="O220" s="14">
        <f t="shared" si="49"/>
        <v>0</v>
      </c>
      <c r="P220" s="23">
        <f t="shared" si="50"/>
        <v>0</v>
      </c>
      <c r="Q220" s="14">
        <f t="shared" si="51"/>
        <v>15286.78836</v>
      </c>
    </row>
    <row r="221" spans="1:17" ht="25.5" customHeight="1">
      <c r="A221" s="58" t="s">
        <v>470</v>
      </c>
      <c r="B221" s="25" t="s">
        <v>471</v>
      </c>
      <c r="C221" s="17" t="s">
        <v>45</v>
      </c>
      <c r="D221" s="19">
        <v>3</v>
      </c>
      <c r="E221" s="19">
        <v>146.87</v>
      </c>
      <c r="F221" s="19">
        <f t="shared" si="47"/>
        <v>187.03894500000001</v>
      </c>
      <c r="G221" s="42">
        <v>101908</v>
      </c>
      <c r="H221" s="25" t="s">
        <v>60</v>
      </c>
      <c r="I221" s="38">
        <f t="shared" si="53"/>
        <v>440.61</v>
      </c>
      <c r="J221" s="39">
        <f t="shared" si="54"/>
        <v>561.11683500000004</v>
      </c>
      <c r="K221" s="14">
        <f>'[1]BM 02'!M221</f>
        <v>0</v>
      </c>
      <c r="L221" s="14">
        <f>'[1]Memória 03'!E214</f>
        <v>0</v>
      </c>
      <c r="M221" s="14">
        <f t="shared" si="46"/>
        <v>0</v>
      </c>
      <c r="N221" s="14">
        <f t="shared" si="48"/>
        <v>0</v>
      </c>
      <c r="O221" s="14">
        <f t="shared" si="49"/>
        <v>0</v>
      </c>
      <c r="P221" s="23">
        <f t="shared" si="50"/>
        <v>0</v>
      </c>
      <c r="Q221" s="14">
        <f t="shared" si="51"/>
        <v>561.11683500000004</v>
      </c>
    </row>
    <row r="222" spans="1:17" ht="34.35" customHeight="1">
      <c r="A222" s="57" t="s">
        <v>472</v>
      </c>
      <c r="B222" s="25" t="s">
        <v>473</v>
      </c>
      <c r="C222" s="34" t="s">
        <v>45</v>
      </c>
      <c r="D222" s="35">
        <v>2</v>
      </c>
      <c r="E222" s="35">
        <v>151.49</v>
      </c>
      <c r="F222" s="19">
        <f t="shared" si="47"/>
        <v>192.922515</v>
      </c>
      <c r="G222" s="43">
        <v>101905</v>
      </c>
      <c r="H222" s="18" t="s">
        <v>85</v>
      </c>
      <c r="I222" s="38">
        <f t="shared" si="53"/>
        <v>302.98</v>
      </c>
      <c r="J222" s="39">
        <f t="shared" si="54"/>
        <v>385.84503000000001</v>
      </c>
      <c r="K222" s="14">
        <f>'[1]BM 02'!M222</f>
        <v>0</v>
      </c>
      <c r="L222" s="14">
        <f>'[1]Memória 03'!E215</f>
        <v>0</v>
      </c>
      <c r="M222" s="14">
        <f t="shared" si="46"/>
        <v>0</v>
      </c>
      <c r="N222" s="14">
        <f t="shared" si="48"/>
        <v>0</v>
      </c>
      <c r="O222" s="14">
        <f t="shared" si="49"/>
        <v>0</v>
      </c>
      <c r="P222" s="23">
        <f t="shared" si="50"/>
        <v>0</v>
      </c>
      <c r="Q222" s="14">
        <f t="shared" si="51"/>
        <v>385.84503000000001</v>
      </c>
    </row>
    <row r="223" spans="1:17" ht="25.5" customHeight="1">
      <c r="A223" s="58" t="s">
        <v>474</v>
      </c>
      <c r="B223" s="18" t="s">
        <v>475</v>
      </c>
      <c r="C223" s="17" t="s">
        <v>45</v>
      </c>
      <c r="D223" s="19">
        <v>5</v>
      </c>
      <c r="E223" s="19">
        <v>30.98</v>
      </c>
      <c r="F223" s="19">
        <f t="shared" si="47"/>
        <v>39.453029999999998</v>
      </c>
      <c r="G223" s="49" t="s">
        <v>476</v>
      </c>
      <c r="H223" s="20" t="s">
        <v>33</v>
      </c>
      <c r="I223" s="38">
        <f t="shared" si="53"/>
        <v>154.9</v>
      </c>
      <c r="J223" s="39">
        <f t="shared" si="54"/>
        <v>197.26515000000001</v>
      </c>
      <c r="K223" s="14">
        <f>'[1]BM 02'!M223</f>
        <v>0</v>
      </c>
      <c r="L223" s="14">
        <f>'[1]Memória 03'!E216</f>
        <v>0</v>
      </c>
      <c r="M223" s="14">
        <f t="shared" si="46"/>
        <v>0</v>
      </c>
      <c r="N223" s="14">
        <f t="shared" si="48"/>
        <v>0</v>
      </c>
      <c r="O223" s="14">
        <f t="shared" si="49"/>
        <v>0</v>
      </c>
      <c r="P223" s="23">
        <f t="shared" si="50"/>
        <v>0</v>
      </c>
      <c r="Q223" s="14">
        <f t="shared" si="51"/>
        <v>197.26515000000001</v>
      </c>
    </row>
    <row r="224" spans="1:17" ht="46.7" customHeight="1">
      <c r="A224" s="34" t="s">
        <v>477</v>
      </c>
      <c r="B224" s="25" t="s">
        <v>478</v>
      </c>
      <c r="C224" s="34" t="s">
        <v>45</v>
      </c>
      <c r="D224" s="35">
        <v>4</v>
      </c>
      <c r="E224" s="35">
        <v>33.42</v>
      </c>
      <c r="F224" s="19">
        <f t="shared" si="47"/>
        <v>42.560370000000006</v>
      </c>
      <c r="G224" s="43">
        <v>11853</v>
      </c>
      <c r="H224" s="18" t="s">
        <v>90</v>
      </c>
      <c r="I224" s="38">
        <f t="shared" si="53"/>
        <v>133.68</v>
      </c>
      <c r="J224" s="39">
        <f t="shared" si="54"/>
        <v>170.24148000000002</v>
      </c>
      <c r="K224" s="14">
        <f>'[1]BM 02'!M224</f>
        <v>0</v>
      </c>
      <c r="L224" s="14">
        <f>'[1]Memória 03'!E217</f>
        <v>0</v>
      </c>
      <c r="M224" s="14">
        <f t="shared" si="46"/>
        <v>0</v>
      </c>
      <c r="N224" s="14">
        <f t="shared" si="48"/>
        <v>0</v>
      </c>
      <c r="O224" s="14">
        <f t="shared" si="49"/>
        <v>0</v>
      </c>
      <c r="P224" s="23">
        <f t="shared" si="50"/>
        <v>0</v>
      </c>
      <c r="Q224" s="14">
        <f t="shared" si="51"/>
        <v>170.24148000000002</v>
      </c>
    </row>
    <row r="225" spans="1:17" ht="45.75" customHeight="1">
      <c r="A225" s="17" t="s">
        <v>479</v>
      </c>
      <c r="B225" s="25" t="s">
        <v>480</v>
      </c>
      <c r="C225" s="17" t="s">
        <v>45</v>
      </c>
      <c r="D225" s="19">
        <v>10</v>
      </c>
      <c r="E225" s="19">
        <v>25.43</v>
      </c>
      <c r="F225" s="19">
        <f t="shared" si="47"/>
        <v>32.385104999999996</v>
      </c>
      <c r="G225" s="42">
        <v>11852</v>
      </c>
      <c r="H225" s="18" t="s">
        <v>90</v>
      </c>
      <c r="I225" s="38">
        <f t="shared" si="53"/>
        <v>254.3</v>
      </c>
      <c r="J225" s="39">
        <f t="shared" si="54"/>
        <v>323.85104999999999</v>
      </c>
      <c r="K225" s="14">
        <f>'[1]BM 02'!M225</f>
        <v>0</v>
      </c>
      <c r="L225" s="14">
        <f>'[1]Memória 03'!E218</f>
        <v>0</v>
      </c>
      <c r="M225" s="14">
        <f t="shared" si="46"/>
        <v>0</v>
      </c>
      <c r="N225" s="14">
        <f t="shared" si="48"/>
        <v>0</v>
      </c>
      <c r="O225" s="14">
        <f t="shared" si="49"/>
        <v>0</v>
      </c>
      <c r="P225" s="23">
        <f t="shared" si="50"/>
        <v>0</v>
      </c>
      <c r="Q225" s="14">
        <f t="shared" si="51"/>
        <v>323.85104999999999</v>
      </c>
    </row>
    <row r="226" spans="1:17" ht="25.5" customHeight="1">
      <c r="A226" s="17" t="s">
        <v>481</v>
      </c>
      <c r="B226" s="25" t="s">
        <v>482</v>
      </c>
      <c r="C226" s="17" t="s">
        <v>31</v>
      </c>
      <c r="D226" s="19">
        <v>15.89</v>
      </c>
      <c r="E226" s="19">
        <v>12.71</v>
      </c>
      <c r="F226" s="19">
        <f t="shared" si="47"/>
        <v>16.186185000000002</v>
      </c>
      <c r="G226" s="42">
        <v>72947</v>
      </c>
      <c r="H226" s="25" t="s">
        <v>60</v>
      </c>
      <c r="I226" s="38">
        <f t="shared" si="53"/>
        <v>201.96190000000001</v>
      </c>
      <c r="J226" s="39">
        <f t="shared" si="54"/>
        <v>257.19847965000002</v>
      </c>
      <c r="K226" s="14">
        <f>'[1]BM 02'!M226</f>
        <v>0</v>
      </c>
      <c r="L226" s="14">
        <f>'[1]Memória 03'!E219</f>
        <v>0</v>
      </c>
      <c r="M226" s="14">
        <f t="shared" si="46"/>
        <v>0</v>
      </c>
      <c r="N226" s="14">
        <f t="shared" si="48"/>
        <v>0</v>
      </c>
      <c r="O226" s="14">
        <f t="shared" si="49"/>
        <v>0</v>
      </c>
      <c r="P226" s="23">
        <f t="shared" si="50"/>
        <v>0</v>
      </c>
      <c r="Q226" s="14">
        <f t="shared" si="51"/>
        <v>257.19847965000002</v>
      </c>
    </row>
    <row r="227" spans="1:17" ht="25.5" customHeight="1">
      <c r="A227" s="17" t="s">
        <v>483</v>
      </c>
      <c r="B227" s="18" t="s">
        <v>484</v>
      </c>
      <c r="C227" s="17" t="s">
        <v>129</v>
      </c>
      <c r="D227" s="19">
        <v>20.399999999999999</v>
      </c>
      <c r="E227" s="19">
        <v>6.44</v>
      </c>
      <c r="F227" s="19">
        <f t="shared" si="47"/>
        <v>8.2013400000000001</v>
      </c>
      <c r="G227" s="50">
        <v>2228</v>
      </c>
      <c r="H227" s="20" t="s">
        <v>36</v>
      </c>
      <c r="I227" s="38">
        <f t="shared" si="53"/>
        <v>131.376</v>
      </c>
      <c r="J227" s="39">
        <f t="shared" si="54"/>
        <v>167.30733599999999</v>
      </c>
      <c r="K227" s="14">
        <f>'[1]BM 02'!M227</f>
        <v>0</v>
      </c>
      <c r="L227" s="14">
        <f>'[1]Memória 03'!E220</f>
        <v>0</v>
      </c>
      <c r="M227" s="14">
        <f t="shared" si="46"/>
        <v>0</v>
      </c>
      <c r="N227" s="14">
        <f t="shared" si="48"/>
        <v>0</v>
      </c>
      <c r="O227" s="14">
        <f t="shared" si="49"/>
        <v>0</v>
      </c>
      <c r="P227" s="23">
        <f t="shared" si="50"/>
        <v>0</v>
      </c>
      <c r="Q227" s="14">
        <f t="shared" si="51"/>
        <v>167.30733599999999</v>
      </c>
    </row>
    <row r="228" spans="1:17" ht="25.5" customHeight="1">
      <c r="A228" s="17" t="s">
        <v>485</v>
      </c>
      <c r="B228" s="25" t="s">
        <v>486</v>
      </c>
      <c r="C228" s="17" t="s">
        <v>31</v>
      </c>
      <c r="D228" s="19">
        <v>35</v>
      </c>
      <c r="E228" s="19">
        <v>148.82</v>
      </c>
      <c r="F228" s="19">
        <f t="shared" si="47"/>
        <v>189.52226999999999</v>
      </c>
      <c r="G228" s="49" t="s">
        <v>487</v>
      </c>
      <c r="H228" s="20" t="s">
        <v>33</v>
      </c>
      <c r="I228" s="38">
        <f t="shared" si="53"/>
        <v>5208.7</v>
      </c>
      <c r="J228" s="39">
        <f t="shared" si="54"/>
        <v>6633.27945</v>
      </c>
      <c r="K228" s="14">
        <f>'[1]BM 02'!M228</f>
        <v>0</v>
      </c>
      <c r="L228" s="14">
        <f>'[1]Memória 03'!E221</f>
        <v>0</v>
      </c>
      <c r="M228" s="14">
        <f t="shared" si="46"/>
        <v>0</v>
      </c>
      <c r="N228" s="14">
        <f t="shared" si="48"/>
        <v>0</v>
      </c>
      <c r="O228" s="14">
        <f t="shared" si="49"/>
        <v>0</v>
      </c>
      <c r="P228" s="23">
        <f t="shared" si="50"/>
        <v>0</v>
      </c>
      <c r="Q228" s="14">
        <f t="shared" si="51"/>
        <v>6633.27945</v>
      </c>
    </row>
    <row r="229" spans="1:17" ht="25.5" customHeight="1">
      <c r="A229" s="17" t="s">
        <v>488</v>
      </c>
      <c r="B229" s="25" t="s">
        <v>489</v>
      </c>
      <c r="C229" s="17" t="s">
        <v>45</v>
      </c>
      <c r="D229" s="19">
        <v>1</v>
      </c>
      <c r="E229" s="19">
        <v>614.72</v>
      </c>
      <c r="F229" s="19">
        <f t="shared" si="47"/>
        <v>782.84591999999998</v>
      </c>
      <c r="G229" s="42">
        <v>100875</v>
      </c>
      <c r="H229" s="25" t="s">
        <v>60</v>
      </c>
      <c r="I229" s="38">
        <f t="shared" si="53"/>
        <v>614.72</v>
      </c>
      <c r="J229" s="39">
        <f t="shared" si="54"/>
        <v>782.84591999999998</v>
      </c>
      <c r="K229" s="14">
        <f>'[1]BM 02'!M229</f>
        <v>0</v>
      </c>
      <c r="L229" s="14">
        <f>'[1]Memória 03'!E222</f>
        <v>0</v>
      </c>
      <c r="M229" s="14">
        <f t="shared" si="46"/>
        <v>0</v>
      </c>
      <c r="N229" s="14">
        <f t="shared" si="48"/>
        <v>0</v>
      </c>
      <c r="O229" s="14">
        <f t="shared" si="49"/>
        <v>0</v>
      </c>
      <c r="P229" s="23">
        <f t="shared" si="50"/>
        <v>0</v>
      </c>
      <c r="Q229" s="14">
        <f t="shared" si="51"/>
        <v>782.84591999999998</v>
      </c>
    </row>
    <row r="230" spans="1:17" ht="25.5" customHeight="1">
      <c r="A230" s="17" t="s">
        <v>490</v>
      </c>
      <c r="B230" s="25" t="s">
        <v>491</v>
      </c>
      <c r="C230" s="17" t="s">
        <v>45</v>
      </c>
      <c r="D230" s="19">
        <v>4</v>
      </c>
      <c r="E230" s="19">
        <v>109.14</v>
      </c>
      <c r="F230" s="19">
        <f t="shared" si="47"/>
        <v>138.98979</v>
      </c>
      <c r="G230" s="42">
        <v>11867</v>
      </c>
      <c r="H230" s="20" t="s">
        <v>36</v>
      </c>
      <c r="I230" s="38">
        <f t="shared" si="53"/>
        <v>436.56</v>
      </c>
      <c r="J230" s="39">
        <f t="shared" si="54"/>
        <v>555.95916</v>
      </c>
      <c r="K230" s="14">
        <f>'[1]BM 02'!M230</f>
        <v>0</v>
      </c>
      <c r="L230" s="14">
        <f>'[1]Memória 03'!E223</f>
        <v>0</v>
      </c>
      <c r="M230" s="14">
        <f t="shared" si="46"/>
        <v>0</v>
      </c>
      <c r="N230" s="14">
        <f t="shared" si="48"/>
        <v>0</v>
      </c>
      <c r="O230" s="14">
        <f t="shared" si="49"/>
        <v>0</v>
      </c>
      <c r="P230" s="23">
        <f t="shared" si="50"/>
        <v>0</v>
      </c>
      <c r="Q230" s="14">
        <f t="shared" si="51"/>
        <v>555.95916</v>
      </c>
    </row>
    <row r="231" spans="1:17" ht="25.5" customHeight="1">
      <c r="A231" s="17" t="s">
        <v>492</v>
      </c>
      <c r="B231" s="18" t="s">
        <v>493</v>
      </c>
      <c r="C231" s="17" t="s">
        <v>129</v>
      </c>
      <c r="D231" s="19">
        <v>10</v>
      </c>
      <c r="E231" s="19">
        <v>70.5</v>
      </c>
      <c r="F231" s="19">
        <f t="shared" si="47"/>
        <v>89.781750000000002</v>
      </c>
      <c r="G231" s="50">
        <v>4264</v>
      </c>
      <c r="H231" s="20" t="s">
        <v>36</v>
      </c>
      <c r="I231" s="38">
        <f t="shared" si="53"/>
        <v>705</v>
      </c>
      <c r="J231" s="39">
        <f t="shared" si="54"/>
        <v>897.8175</v>
      </c>
      <c r="K231" s="14">
        <f>'[1]BM 02'!M231</f>
        <v>0</v>
      </c>
      <c r="L231" s="14">
        <f>'[1]Memória 03'!E224</f>
        <v>0</v>
      </c>
      <c r="M231" s="14">
        <f t="shared" si="46"/>
        <v>0</v>
      </c>
      <c r="N231" s="14">
        <f t="shared" si="48"/>
        <v>0</v>
      </c>
      <c r="O231" s="14">
        <f t="shared" si="49"/>
        <v>0</v>
      </c>
      <c r="P231" s="23">
        <f t="shared" si="50"/>
        <v>0</v>
      </c>
      <c r="Q231" s="14">
        <f t="shared" si="51"/>
        <v>897.8175</v>
      </c>
    </row>
    <row r="232" spans="1:17" ht="45.75" customHeight="1">
      <c r="A232" s="17" t="s">
        <v>494</v>
      </c>
      <c r="B232" s="25" t="s">
        <v>495</v>
      </c>
      <c r="C232" s="17" t="s">
        <v>129</v>
      </c>
      <c r="D232" s="19">
        <v>5.82</v>
      </c>
      <c r="E232" s="27">
        <v>910.4</v>
      </c>
      <c r="F232" s="19">
        <f t="shared" si="47"/>
        <v>1159.3943999999999</v>
      </c>
      <c r="G232" s="42">
        <v>12385</v>
      </c>
      <c r="H232" s="18" t="s">
        <v>90</v>
      </c>
      <c r="I232" s="38">
        <f t="shared" si="53"/>
        <v>5298.5280000000002</v>
      </c>
      <c r="J232" s="39">
        <f t="shared" si="54"/>
        <v>6747.6754080000001</v>
      </c>
      <c r="K232" s="14">
        <f>'[1]BM 02'!M232</f>
        <v>0</v>
      </c>
      <c r="L232" s="14">
        <f>'[1]Memória 03'!E225</f>
        <v>0</v>
      </c>
      <c r="M232" s="14">
        <f t="shared" si="46"/>
        <v>0</v>
      </c>
      <c r="N232" s="14">
        <f t="shared" si="48"/>
        <v>0</v>
      </c>
      <c r="O232" s="14">
        <f t="shared" si="49"/>
        <v>0</v>
      </c>
      <c r="P232" s="23">
        <f t="shared" si="50"/>
        <v>0</v>
      </c>
      <c r="Q232" s="14">
        <f t="shared" si="51"/>
        <v>6747.6754080000001</v>
      </c>
    </row>
    <row r="233" spans="1:17" ht="34.35" customHeight="1">
      <c r="A233" s="34" t="s">
        <v>496</v>
      </c>
      <c r="B233" s="18" t="s">
        <v>497</v>
      </c>
      <c r="C233" s="34" t="s">
        <v>45</v>
      </c>
      <c r="D233" s="35">
        <v>2</v>
      </c>
      <c r="E233" s="35">
        <v>183.53</v>
      </c>
      <c r="F233" s="19">
        <f t="shared" si="47"/>
        <v>233.72545500000001</v>
      </c>
      <c r="G233" s="43">
        <v>100869</v>
      </c>
      <c r="H233" s="18" t="s">
        <v>85</v>
      </c>
      <c r="I233" s="38">
        <f t="shared" si="53"/>
        <v>367.06</v>
      </c>
      <c r="J233" s="39">
        <f t="shared" si="54"/>
        <v>467.45091000000002</v>
      </c>
      <c r="K233" s="14">
        <f>'[1]BM 02'!M233</f>
        <v>0</v>
      </c>
      <c r="L233" s="14">
        <f>'[1]Memória 03'!E226</f>
        <v>0</v>
      </c>
      <c r="M233" s="14">
        <f t="shared" si="46"/>
        <v>0</v>
      </c>
      <c r="N233" s="14">
        <f t="shared" si="48"/>
        <v>0</v>
      </c>
      <c r="O233" s="14">
        <f t="shared" si="49"/>
        <v>0</v>
      </c>
      <c r="P233" s="23">
        <f t="shared" si="50"/>
        <v>0</v>
      </c>
      <c r="Q233" s="14">
        <f t="shared" si="51"/>
        <v>467.45091000000002</v>
      </c>
    </row>
    <row r="234" spans="1:17" ht="34.35" customHeight="1">
      <c r="A234" s="34" t="s">
        <v>498</v>
      </c>
      <c r="B234" s="18" t="s">
        <v>499</v>
      </c>
      <c r="C234" s="34" t="s">
        <v>45</v>
      </c>
      <c r="D234" s="35">
        <v>1</v>
      </c>
      <c r="E234" s="35">
        <v>157.9</v>
      </c>
      <c r="F234" s="19">
        <f t="shared" si="47"/>
        <v>201.08565000000002</v>
      </c>
      <c r="G234" s="43">
        <v>100866</v>
      </c>
      <c r="H234" s="18" t="s">
        <v>85</v>
      </c>
      <c r="I234" s="38">
        <f t="shared" si="53"/>
        <v>157.9</v>
      </c>
      <c r="J234" s="39">
        <f t="shared" si="54"/>
        <v>201.08565000000002</v>
      </c>
      <c r="K234" s="14">
        <f>'[1]BM 02'!M234</f>
        <v>0</v>
      </c>
      <c r="L234" s="14">
        <f>'[1]Memória 03'!E227</f>
        <v>0</v>
      </c>
      <c r="M234" s="14">
        <f t="shared" si="46"/>
        <v>0</v>
      </c>
      <c r="N234" s="14">
        <f t="shared" si="48"/>
        <v>0</v>
      </c>
      <c r="O234" s="14">
        <f t="shared" si="49"/>
        <v>0</v>
      </c>
      <c r="P234" s="23">
        <f t="shared" si="50"/>
        <v>0</v>
      </c>
      <c r="Q234" s="14">
        <f t="shared" si="51"/>
        <v>201.08565000000002</v>
      </c>
    </row>
    <row r="235" spans="1:17" ht="34.35" customHeight="1">
      <c r="A235" s="34" t="s">
        <v>500</v>
      </c>
      <c r="B235" s="25" t="s">
        <v>501</v>
      </c>
      <c r="C235" s="34" t="s">
        <v>45</v>
      </c>
      <c r="D235" s="35">
        <v>2</v>
      </c>
      <c r="E235" s="35">
        <v>334.66</v>
      </c>
      <c r="F235" s="19">
        <f t="shared" si="47"/>
        <v>426.18951000000004</v>
      </c>
      <c r="G235" s="43">
        <v>100865</v>
      </c>
      <c r="H235" s="18" t="s">
        <v>85</v>
      </c>
      <c r="I235" s="38">
        <f t="shared" si="53"/>
        <v>669.32</v>
      </c>
      <c r="J235" s="39">
        <f t="shared" si="54"/>
        <v>852.37902000000008</v>
      </c>
      <c r="K235" s="14">
        <f>'[1]BM 02'!M235</f>
        <v>0</v>
      </c>
      <c r="L235" s="14">
        <f>'[1]Memória 03'!E228</f>
        <v>0</v>
      </c>
      <c r="M235" s="14">
        <f t="shared" si="46"/>
        <v>0</v>
      </c>
      <c r="N235" s="14">
        <f t="shared" si="48"/>
        <v>0</v>
      </c>
      <c r="O235" s="14">
        <f t="shared" si="49"/>
        <v>0</v>
      </c>
      <c r="P235" s="23">
        <f t="shared" si="50"/>
        <v>0</v>
      </c>
      <c r="Q235" s="14">
        <f t="shared" si="51"/>
        <v>852.37902000000008</v>
      </c>
    </row>
    <row r="236" spans="1:17" ht="25.5" customHeight="1">
      <c r="A236" s="17" t="s">
        <v>502</v>
      </c>
      <c r="B236" s="25" t="s">
        <v>503</v>
      </c>
      <c r="C236" s="17" t="s">
        <v>45</v>
      </c>
      <c r="D236" s="19">
        <v>2</v>
      </c>
      <c r="E236" s="27">
        <v>910.4</v>
      </c>
      <c r="F236" s="19">
        <f t="shared" si="47"/>
        <v>1159.3943999999999</v>
      </c>
      <c r="G236" s="42">
        <v>100874</v>
      </c>
      <c r="H236" s="25" t="s">
        <v>60</v>
      </c>
      <c r="I236" s="38">
        <f t="shared" si="53"/>
        <v>1820.8</v>
      </c>
      <c r="J236" s="39">
        <f t="shared" si="54"/>
        <v>2318.7887999999998</v>
      </c>
      <c r="K236" s="14">
        <f>'[1]BM 02'!M236</f>
        <v>0</v>
      </c>
      <c r="L236" s="14">
        <f>'[1]Memória 03'!E229</f>
        <v>0</v>
      </c>
      <c r="M236" s="14">
        <f t="shared" si="46"/>
        <v>0</v>
      </c>
      <c r="N236" s="14">
        <f t="shared" si="48"/>
        <v>0</v>
      </c>
      <c r="O236" s="14">
        <f t="shared" si="49"/>
        <v>0</v>
      </c>
      <c r="P236" s="23">
        <f t="shared" si="50"/>
        <v>0</v>
      </c>
      <c r="Q236" s="14">
        <f t="shared" si="51"/>
        <v>2318.7887999999998</v>
      </c>
    </row>
    <row r="237" spans="1:17" ht="14.25" customHeight="1">
      <c r="A237" s="28" t="s">
        <v>504</v>
      </c>
      <c r="B237" s="139" t="s">
        <v>505</v>
      </c>
      <c r="C237" s="140"/>
      <c r="D237" s="140"/>
      <c r="E237" s="140"/>
      <c r="F237" s="140"/>
      <c r="G237" s="141"/>
      <c r="H237" s="29"/>
      <c r="I237" s="53">
        <v>2734.78</v>
      </c>
      <c r="J237" s="54">
        <f>SUM(J238:J245)</f>
        <v>3482.7475566500002</v>
      </c>
      <c r="K237" s="14">
        <f>'[1]BM 02'!M237</f>
        <v>0</v>
      </c>
      <c r="L237" s="14">
        <f>'[1]Memória 03'!E230</f>
        <v>0</v>
      </c>
      <c r="M237" s="54"/>
      <c r="N237" s="31">
        <f t="shared" ref="N237:Q237" si="55">SUM(N238:N245)</f>
        <v>0</v>
      </c>
      <c r="O237" s="31">
        <f t="shared" si="55"/>
        <v>0</v>
      </c>
      <c r="P237" s="31">
        <f t="shared" si="55"/>
        <v>0</v>
      </c>
      <c r="Q237" s="31">
        <f t="shared" si="55"/>
        <v>3482.7475566500002</v>
      </c>
    </row>
    <row r="238" spans="1:17" ht="25.5" customHeight="1">
      <c r="A238" s="17" t="s">
        <v>506</v>
      </c>
      <c r="B238" s="25" t="s">
        <v>507</v>
      </c>
      <c r="C238" s="17" t="s">
        <v>31</v>
      </c>
      <c r="D238" s="19">
        <v>0.85</v>
      </c>
      <c r="E238" s="19">
        <v>133.34</v>
      </c>
      <c r="F238" s="19">
        <f t="shared" si="47"/>
        <v>169.80849000000001</v>
      </c>
      <c r="G238" s="42">
        <v>10160</v>
      </c>
      <c r="H238" s="20" t="s">
        <v>36</v>
      </c>
      <c r="I238" s="61">
        <f>D238*E238</f>
        <v>113.339</v>
      </c>
      <c r="J238" s="62">
        <f>F238*D238</f>
        <v>144.33721650000001</v>
      </c>
      <c r="K238" s="14">
        <f>'[1]BM 02'!M238</f>
        <v>0</v>
      </c>
      <c r="L238" s="14">
        <f>'[1]Memória 03'!E231</f>
        <v>0</v>
      </c>
      <c r="M238" s="14">
        <f t="shared" si="46"/>
        <v>0</v>
      </c>
      <c r="N238" s="14">
        <f t="shared" si="48"/>
        <v>0</v>
      </c>
      <c r="O238" s="14">
        <f t="shared" si="49"/>
        <v>0</v>
      </c>
      <c r="P238" s="23">
        <f t="shared" si="50"/>
        <v>0</v>
      </c>
      <c r="Q238" s="14">
        <f t="shared" si="51"/>
        <v>144.33721650000001</v>
      </c>
    </row>
    <row r="239" spans="1:17" ht="34.35" customHeight="1">
      <c r="A239" s="34" t="s">
        <v>508</v>
      </c>
      <c r="B239" s="18" t="s">
        <v>509</v>
      </c>
      <c r="C239" s="34" t="s">
        <v>31</v>
      </c>
      <c r="D239" s="35">
        <v>6.3</v>
      </c>
      <c r="E239" s="35">
        <v>67.89</v>
      </c>
      <c r="F239" s="19">
        <f t="shared" si="47"/>
        <v>86.457915</v>
      </c>
      <c r="G239" s="36">
        <v>3378</v>
      </c>
      <c r="H239" s="18" t="s">
        <v>90</v>
      </c>
      <c r="I239" s="61">
        <f t="shared" ref="I239:I245" si="56">D239*E239</f>
        <v>427.70699999999999</v>
      </c>
      <c r="J239" s="62">
        <f t="shared" ref="J239:J244" si="57">F239*D239</f>
        <v>544.6848645</v>
      </c>
      <c r="K239" s="14">
        <f>'[1]BM 02'!M239</f>
        <v>0</v>
      </c>
      <c r="L239" s="14">
        <f>'[1]Memória 03'!E232</f>
        <v>0</v>
      </c>
      <c r="M239" s="14">
        <f t="shared" si="46"/>
        <v>0</v>
      </c>
      <c r="N239" s="14">
        <f t="shared" si="48"/>
        <v>0</v>
      </c>
      <c r="O239" s="14">
        <f t="shared" si="49"/>
        <v>0</v>
      </c>
      <c r="P239" s="23">
        <f t="shared" si="50"/>
        <v>0</v>
      </c>
      <c r="Q239" s="14">
        <f t="shared" si="51"/>
        <v>544.6848645</v>
      </c>
    </row>
    <row r="240" spans="1:17" ht="35.25" customHeight="1">
      <c r="A240" s="57" t="s">
        <v>510</v>
      </c>
      <c r="B240" s="25" t="s">
        <v>511</v>
      </c>
      <c r="C240" s="34" t="s">
        <v>59</v>
      </c>
      <c r="D240" s="35">
        <v>0.32</v>
      </c>
      <c r="E240" s="35">
        <v>246.47</v>
      </c>
      <c r="F240" s="19">
        <f t="shared" si="47"/>
        <v>313.87954500000001</v>
      </c>
      <c r="G240" s="36">
        <v>94963</v>
      </c>
      <c r="H240" s="18" t="s">
        <v>85</v>
      </c>
      <c r="I240" s="61">
        <v>77.64</v>
      </c>
      <c r="J240" s="62">
        <v>98.87</v>
      </c>
      <c r="K240" s="14">
        <f>'[1]BM 02'!M240</f>
        <v>0</v>
      </c>
      <c r="L240" s="14">
        <f>'[1]Memória 03'!E233</f>
        <v>0</v>
      </c>
      <c r="M240" s="14">
        <f t="shared" si="46"/>
        <v>0</v>
      </c>
      <c r="N240" s="14">
        <f t="shared" si="48"/>
        <v>0</v>
      </c>
      <c r="O240" s="14">
        <f t="shared" si="49"/>
        <v>0</v>
      </c>
      <c r="P240" s="23">
        <f t="shared" si="50"/>
        <v>0</v>
      </c>
      <c r="Q240" s="14">
        <f t="shared" si="51"/>
        <v>98.87</v>
      </c>
    </row>
    <row r="241" spans="1:17" ht="25.5" customHeight="1">
      <c r="A241" s="58" t="s">
        <v>512</v>
      </c>
      <c r="B241" s="18" t="s">
        <v>513</v>
      </c>
      <c r="C241" s="17" t="s">
        <v>31</v>
      </c>
      <c r="D241" s="19">
        <v>3.15</v>
      </c>
      <c r="E241" s="19">
        <v>15.26</v>
      </c>
      <c r="F241" s="19">
        <f t="shared" si="47"/>
        <v>19.433610000000002</v>
      </c>
      <c r="G241" s="17" t="s">
        <v>514</v>
      </c>
      <c r="H241" s="20" t="s">
        <v>33</v>
      </c>
      <c r="I241" s="61">
        <f t="shared" si="56"/>
        <v>48.068999999999996</v>
      </c>
      <c r="J241" s="62">
        <f t="shared" si="57"/>
        <v>61.215871500000006</v>
      </c>
      <c r="K241" s="14">
        <f>'[1]BM 02'!M241</f>
        <v>0</v>
      </c>
      <c r="L241" s="14">
        <f>'[1]Memória 03'!E234</f>
        <v>0</v>
      </c>
      <c r="M241" s="14">
        <f t="shared" si="46"/>
        <v>0</v>
      </c>
      <c r="N241" s="14">
        <f t="shared" si="48"/>
        <v>0</v>
      </c>
      <c r="O241" s="14">
        <f t="shared" si="49"/>
        <v>0</v>
      </c>
      <c r="P241" s="23">
        <f t="shared" si="50"/>
        <v>0</v>
      </c>
      <c r="Q241" s="14">
        <f t="shared" si="51"/>
        <v>61.215871500000006</v>
      </c>
    </row>
    <row r="242" spans="1:17" ht="45.75" customHeight="1">
      <c r="A242" s="58" t="s">
        <v>515</v>
      </c>
      <c r="B242" s="25" t="s">
        <v>143</v>
      </c>
      <c r="C242" s="17" t="s">
        <v>31</v>
      </c>
      <c r="D242" s="19">
        <v>12.54</v>
      </c>
      <c r="E242" s="19">
        <v>3.66</v>
      </c>
      <c r="F242" s="19">
        <f t="shared" si="47"/>
        <v>4.6610100000000001</v>
      </c>
      <c r="G242" s="33">
        <v>87894</v>
      </c>
      <c r="H242" s="18" t="s">
        <v>85</v>
      </c>
      <c r="I242" s="61">
        <f t="shared" si="56"/>
        <v>45.8964</v>
      </c>
      <c r="J242" s="62">
        <f t="shared" si="57"/>
        <v>58.449065399999995</v>
      </c>
      <c r="K242" s="14">
        <f>'[1]BM 02'!M242</f>
        <v>0</v>
      </c>
      <c r="L242" s="14">
        <f>'[1]Memória 03'!E235</f>
        <v>0</v>
      </c>
      <c r="M242" s="14">
        <f t="shared" si="46"/>
        <v>0</v>
      </c>
      <c r="N242" s="14">
        <f t="shared" si="48"/>
        <v>0</v>
      </c>
      <c r="O242" s="14">
        <f t="shared" si="49"/>
        <v>0</v>
      </c>
      <c r="P242" s="23">
        <f t="shared" si="50"/>
        <v>0</v>
      </c>
      <c r="Q242" s="14">
        <f t="shared" si="51"/>
        <v>58.449065399999995</v>
      </c>
    </row>
    <row r="243" spans="1:17" ht="91.7" customHeight="1">
      <c r="A243" s="57" t="s">
        <v>516</v>
      </c>
      <c r="B243" s="25" t="s">
        <v>517</v>
      </c>
      <c r="C243" s="34" t="s">
        <v>31</v>
      </c>
      <c r="D243" s="35">
        <v>12.54</v>
      </c>
      <c r="E243" s="35">
        <v>16.36</v>
      </c>
      <c r="F243" s="19">
        <f t="shared" si="47"/>
        <v>20.83446</v>
      </c>
      <c r="G243" s="36">
        <v>87535</v>
      </c>
      <c r="H243" s="41" t="s">
        <v>85</v>
      </c>
      <c r="I243" s="61">
        <f t="shared" si="56"/>
        <v>205.15439999999998</v>
      </c>
      <c r="J243" s="62">
        <f t="shared" si="57"/>
        <v>261.2641284</v>
      </c>
      <c r="K243" s="14">
        <f>'[1]BM 02'!M243</f>
        <v>0</v>
      </c>
      <c r="L243" s="14">
        <f>'[1]Memória 03'!E236</f>
        <v>0</v>
      </c>
      <c r="M243" s="14">
        <f t="shared" si="46"/>
        <v>0</v>
      </c>
      <c r="N243" s="14">
        <f t="shared" si="48"/>
        <v>0</v>
      </c>
      <c r="O243" s="14">
        <f t="shared" si="49"/>
        <v>0</v>
      </c>
      <c r="P243" s="23">
        <f t="shared" si="50"/>
        <v>0</v>
      </c>
      <c r="Q243" s="14">
        <f t="shared" si="51"/>
        <v>261.2641284</v>
      </c>
    </row>
    <row r="244" spans="1:17" ht="57.2" customHeight="1">
      <c r="A244" s="57" t="s">
        <v>518</v>
      </c>
      <c r="B244" s="25" t="s">
        <v>519</v>
      </c>
      <c r="C244" s="34" t="s">
        <v>31</v>
      </c>
      <c r="D244" s="35">
        <v>1.79</v>
      </c>
      <c r="E244" s="35">
        <v>52.39</v>
      </c>
      <c r="F244" s="19">
        <f t="shared" si="47"/>
        <v>66.718665000000001</v>
      </c>
      <c r="G244" s="36">
        <v>87495</v>
      </c>
      <c r="H244" s="18" t="s">
        <v>85</v>
      </c>
      <c r="I244" s="61">
        <f t="shared" si="56"/>
        <v>93.778100000000009</v>
      </c>
      <c r="J244" s="62">
        <f t="shared" si="57"/>
        <v>119.42641035000001</v>
      </c>
      <c r="K244" s="14">
        <f>'[1]BM 02'!M244</f>
        <v>0</v>
      </c>
      <c r="L244" s="14">
        <f>'[1]Memória 03'!E237</f>
        <v>0</v>
      </c>
      <c r="M244" s="14">
        <f t="shared" si="46"/>
        <v>0</v>
      </c>
      <c r="N244" s="14">
        <f t="shared" si="48"/>
        <v>0</v>
      </c>
      <c r="O244" s="14">
        <f t="shared" si="49"/>
        <v>0</v>
      </c>
      <c r="P244" s="23">
        <f t="shared" si="50"/>
        <v>0</v>
      </c>
      <c r="Q244" s="14">
        <f t="shared" si="51"/>
        <v>119.42641035000001</v>
      </c>
    </row>
    <row r="245" spans="1:17" ht="35.1" customHeight="1">
      <c r="A245" s="57" t="s">
        <v>520</v>
      </c>
      <c r="B245" s="25" t="s">
        <v>521</v>
      </c>
      <c r="C245" s="34" t="s">
        <v>31</v>
      </c>
      <c r="D245" s="35">
        <v>19.77</v>
      </c>
      <c r="E245" s="35">
        <v>87.18</v>
      </c>
      <c r="F245" s="19">
        <f t="shared" si="47"/>
        <v>111.02373000000001</v>
      </c>
      <c r="G245" s="36">
        <v>87259</v>
      </c>
      <c r="H245" s="18" t="s">
        <v>85</v>
      </c>
      <c r="I245" s="61">
        <f t="shared" si="56"/>
        <v>1723.5486000000001</v>
      </c>
      <c r="J245" s="62">
        <v>2194.5</v>
      </c>
      <c r="K245" s="14">
        <f>'[1]BM 02'!M245</f>
        <v>0</v>
      </c>
      <c r="L245" s="14">
        <f>'[1]Memória 03'!E238</f>
        <v>0</v>
      </c>
      <c r="M245" s="14">
        <f t="shared" si="46"/>
        <v>0</v>
      </c>
      <c r="N245" s="14">
        <f t="shared" si="48"/>
        <v>0</v>
      </c>
      <c r="O245" s="14">
        <f t="shared" si="49"/>
        <v>0</v>
      </c>
      <c r="P245" s="23">
        <f t="shared" si="50"/>
        <v>0</v>
      </c>
      <c r="Q245" s="14">
        <f t="shared" si="51"/>
        <v>2194.5</v>
      </c>
    </row>
    <row r="246" spans="1:17" ht="12.75" customHeight="1">
      <c r="A246" s="63" t="s">
        <v>522</v>
      </c>
      <c r="B246" s="139" t="s">
        <v>523</v>
      </c>
      <c r="C246" s="140"/>
      <c r="D246" s="140"/>
      <c r="E246" s="140"/>
      <c r="F246" s="140"/>
      <c r="G246" s="141"/>
      <c r="H246" s="37"/>
      <c r="I246" s="30">
        <f>SUM(I247:I258)</f>
        <v>54432.684600000001</v>
      </c>
      <c r="J246" s="31">
        <f>SUM(J247:J258)</f>
        <v>69320.023838100009</v>
      </c>
      <c r="K246" s="14">
        <f>'[1]BM 02'!M246</f>
        <v>0</v>
      </c>
      <c r="L246" s="14">
        <f>'[1]Memória 03'!E239</f>
        <v>0</v>
      </c>
      <c r="M246" s="31"/>
      <c r="N246" s="31">
        <f t="shared" ref="N246:Q246" si="58">SUM(N247:N258)</f>
        <v>0</v>
      </c>
      <c r="O246" s="31">
        <f t="shared" si="58"/>
        <v>0</v>
      </c>
      <c r="P246" s="31">
        <f t="shared" si="58"/>
        <v>0</v>
      </c>
      <c r="Q246" s="31">
        <f t="shared" si="58"/>
        <v>69320.023838100009</v>
      </c>
    </row>
    <row r="247" spans="1:17" ht="57.2" customHeight="1">
      <c r="A247" s="57" t="s">
        <v>524</v>
      </c>
      <c r="B247" s="25" t="s">
        <v>525</v>
      </c>
      <c r="C247" s="34" t="s">
        <v>45</v>
      </c>
      <c r="D247" s="35">
        <v>3</v>
      </c>
      <c r="E247" s="35">
        <v>454.96</v>
      </c>
      <c r="F247" s="19">
        <f t="shared" si="47"/>
        <v>579.39156000000003</v>
      </c>
      <c r="G247" s="36">
        <v>91014</v>
      </c>
      <c r="H247" s="41" t="s">
        <v>85</v>
      </c>
      <c r="I247" s="38">
        <f>D247*E247</f>
        <v>1364.8799999999999</v>
      </c>
      <c r="J247" s="39">
        <f>D247*F247</f>
        <v>1738.1746800000001</v>
      </c>
      <c r="K247" s="14">
        <f>'[1]BM 02'!M247</f>
        <v>0</v>
      </c>
      <c r="L247" s="14">
        <f>'[1]Memória 03'!E240</f>
        <v>0</v>
      </c>
      <c r="M247" s="14">
        <f t="shared" si="46"/>
        <v>0</v>
      </c>
      <c r="N247" s="14">
        <f t="shared" si="48"/>
        <v>0</v>
      </c>
      <c r="O247" s="14">
        <f t="shared" si="49"/>
        <v>0</v>
      </c>
      <c r="P247" s="23">
        <f t="shared" si="50"/>
        <v>0</v>
      </c>
      <c r="Q247" s="14">
        <f t="shared" si="51"/>
        <v>1738.1746800000001</v>
      </c>
    </row>
    <row r="248" spans="1:17" ht="57.2" customHeight="1">
      <c r="A248" s="57" t="s">
        <v>526</v>
      </c>
      <c r="B248" s="18" t="s">
        <v>527</v>
      </c>
      <c r="C248" s="34" t="s">
        <v>45</v>
      </c>
      <c r="D248" s="35">
        <v>1</v>
      </c>
      <c r="E248" s="35">
        <v>487.1</v>
      </c>
      <c r="F248" s="19">
        <f t="shared" si="47"/>
        <v>620.32185000000004</v>
      </c>
      <c r="G248" s="36">
        <v>91015</v>
      </c>
      <c r="H248" s="18" t="s">
        <v>85</v>
      </c>
      <c r="I248" s="38">
        <f t="shared" ref="I248:I258" si="59">D248*E248</f>
        <v>487.1</v>
      </c>
      <c r="J248" s="39">
        <f t="shared" ref="J248:J258" si="60">D248*F248</f>
        <v>620.32185000000004</v>
      </c>
      <c r="K248" s="14">
        <f>'[1]BM 02'!M248</f>
        <v>0</v>
      </c>
      <c r="L248" s="14">
        <f>'[1]Memória 03'!E241</f>
        <v>0</v>
      </c>
      <c r="M248" s="14">
        <f t="shared" si="46"/>
        <v>0</v>
      </c>
      <c r="N248" s="14">
        <f t="shared" si="48"/>
        <v>0</v>
      </c>
      <c r="O248" s="14">
        <f t="shared" si="49"/>
        <v>0</v>
      </c>
      <c r="P248" s="23">
        <f t="shared" si="50"/>
        <v>0</v>
      </c>
      <c r="Q248" s="14">
        <f t="shared" si="51"/>
        <v>620.32185000000004</v>
      </c>
    </row>
    <row r="249" spans="1:17" ht="57.2" customHeight="1">
      <c r="A249" s="57" t="s">
        <v>528</v>
      </c>
      <c r="B249" s="25" t="s">
        <v>529</v>
      </c>
      <c r="C249" s="34" t="s">
        <v>45</v>
      </c>
      <c r="D249" s="35">
        <v>13</v>
      </c>
      <c r="E249" s="35">
        <v>511.96</v>
      </c>
      <c r="F249" s="19">
        <f t="shared" si="47"/>
        <v>651.98105999999996</v>
      </c>
      <c r="G249" s="36">
        <v>91016</v>
      </c>
      <c r="H249" s="18" t="s">
        <v>85</v>
      </c>
      <c r="I249" s="38">
        <f t="shared" si="59"/>
        <v>6655.48</v>
      </c>
      <c r="J249" s="39">
        <f t="shared" si="60"/>
        <v>8475.7537799999991</v>
      </c>
      <c r="K249" s="14">
        <f>'[1]BM 02'!M249</f>
        <v>0</v>
      </c>
      <c r="L249" s="14">
        <f>'[1]Memória 03'!E242</f>
        <v>0</v>
      </c>
      <c r="M249" s="14">
        <f t="shared" si="46"/>
        <v>0</v>
      </c>
      <c r="N249" s="14">
        <f t="shared" si="48"/>
        <v>0</v>
      </c>
      <c r="O249" s="14">
        <f t="shared" si="49"/>
        <v>0</v>
      </c>
      <c r="P249" s="23">
        <f t="shared" si="50"/>
        <v>0</v>
      </c>
      <c r="Q249" s="14">
        <f t="shared" si="51"/>
        <v>8475.7537799999991</v>
      </c>
    </row>
    <row r="250" spans="1:17" ht="35.25" customHeight="1">
      <c r="A250" s="34" t="s">
        <v>530</v>
      </c>
      <c r="B250" s="25" t="s">
        <v>531</v>
      </c>
      <c r="C250" s="34" t="s">
        <v>31</v>
      </c>
      <c r="D250" s="35">
        <v>11</v>
      </c>
      <c r="E250" s="35">
        <v>579.35</v>
      </c>
      <c r="F250" s="19">
        <f t="shared" si="47"/>
        <v>737.80222500000002</v>
      </c>
      <c r="G250" s="43">
        <v>100702</v>
      </c>
      <c r="H250" s="18" t="s">
        <v>85</v>
      </c>
      <c r="I250" s="38">
        <f t="shared" si="59"/>
        <v>6372.85</v>
      </c>
      <c r="J250" s="39">
        <f t="shared" si="60"/>
        <v>8115.8244750000003</v>
      </c>
      <c r="K250" s="14">
        <f>'[1]BM 02'!M250</f>
        <v>0</v>
      </c>
      <c r="L250" s="14">
        <f>'[1]Memória 03'!E243</f>
        <v>0</v>
      </c>
      <c r="M250" s="14">
        <f t="shared" si="46"/>
        <v>0</v>
      </c>
      <c r="N250" s="14">
        <f t="shared" si="48"/>
        <v>0</v>
      </c>
      <c r="O250" s="14">
        <f t="shared" si="49"/>
        <v>0</v>
      </c>
      <c r="P250" s="23">
        <f t="shared" si="50"/>
        <v>0</v>
      </c>
      <c r="Q250" s="14">
        <f t="shared" si="51"/>
        <v>8115.8244750000003</v>
      </c>
    </row>
    <row r="251" spans="1:17" ht="25.5" customHeight="1">
      <c r="A251" s="17" t="s">
        <v>532</v>
      </c>
      <c r="B251" s="25" t="s">
        <v>533</v>
      </c>
      <c r="C251" s="17" t="s">
        <v>31</v>
      </c>
      <c r="D251" s="19">
        <v>8.5</v>
      </c>
      <c r="E251" s="19">
        <v>600.20000000000005</v>
      </c>
      <c r="F251" s="19">
        <f t="shared" si="47"/>
        <v>764.35470000000009</v>
      </c>
      <c r="G251" s="33">
        <v>9072</v>
      </c>
      <c r="H251" s="20" t="s">
        <v>36</v>
      </c>
      <c r="I251" s="38">
        <f t="shared" si="59"/>
        <v>5101.7000000000007</v>
      </c>
      <c r="J251" s="39">
        <f t="shared" si="60"/>
        <v>6497.0149500000007</v>
      </c>
      <c r="K251" s="14">
        <f>'[1]BM 02'!M251</f>
        <v>0</v>
      </c>
      <c r="L251" s="14">
        <f>'[1]Memória 03'!E244</f>
        <v>0</v>
      </c>
      <c r="M251" s="14">
        <f t="shared" si="46"/>
        <v>0</v>
      </c>
      <c r="N251" s="14">
        <f t="shared" si="48"/>
        <v>0</v>
      </c>
      <c r="O251" s="14">
        <f t="shared" si="49"/>
        <v>0</v>
      </c>
      <c r="P251" s="23">
        <f t="shared" si="50"/>
        <v>0</v>
      </c>
      <c r="Q251" s="14">
        <f t="shared" si="51"/>
        <v>6497.0149500000007</v>
      </c>
    </row>
    <row r="252" spans="1:17" ht="34.35" customHeight="1">
      <c r="A252" s="34" t="s">
        <v>534</v>
      </c>
      <c r="B252" s="18" t="s">
        <v>535</v>
      </c>
      <c r="C252" s="34" t="s">
        <v>31</v>
      </c>
      <c r="D252" s="35">
        <v>7.95</v>
      </c>
      <c r="E252" s="59">
        <v>953.74</v>
      </c>
      <c r="F252" s="19">
        <f t="shared" si="47"/>
        <v>1214.58789</v>
      </c>
      <c r="G252" s="43">
        <v>91338</v>
      </c>
      <c r="H252" s="18" t="s">
        <v>85</v>
      </c>
      <c r="I252" s="38">
        <f t="shared" si="59"/>
        <v>7582.2330000000002</v>
      </c>
      <c r="J252" s="39">
        <f t="shared" si="60"/>
        <v>9655.9737255</v>
      </c>
      <c r="K252" s="14">
        <f>'[1]BM 02'!M252</f>
        <v>0</v>
      </c>
      <c r="L252" s="14">
        <f>'[1]Memória 03'!E245</f>
        <v>0</v>
      </c>
      <c r="M252" s="14">
        <f t="shared" si="46"/>
        <v>0</v>
      </c>
      <c r="N252" s="14">
        <f t="shared" si="48"/>
        <v>0</v>
      </c>
      <c r="O252" s="14">
        <f t="shared" si="49"/>
        <v>0</v>
      </c>
      <c r="P252" s="23">
        <f t="shared" si="50"/>
        <v>0</v>
      </c>
      <c r="Q252" s="14">
        <f t="shared" si="51"/>
        <v>9655.9737255</v>
      </c>
    </row>
    <row r="253" spans="1:17" ht="34.35" customHeight="1">
      <c r="A253" s="34" t="s">
        <v>536</v>
      </c>
      <c r="B253" s="25" t="s">
        <v>537</v>
      </c>
      <c r="C253" s="34" t="s">
        <v>31</v>
      </c>
      <c r="D253" s="35">
        <v>14.28</v>
      </c>
      <c r="E253" s="35">
        <v>690.92</v>
      </c>
      <c r="F253" s="19">
        <f t="shared" si="47"/>
        <v>879.88661999999999</v>
      </c>
      <c r="G253" s="43">
        <v>91341</v>
      </c>
      <c r="H253" s="18" t="s">
        <v>85</v>
      </c>
      <c r="I253" s="38">
        <f t="shared" si="59"/>
        <v>9866.3375999999989</v>
      </c>
      <c r="J253" s="39">
        <f t="shared" si="60"/>
        <v>12564.780933599999</v>
      </c>
      <c r="K253" s="14">
        <f>'[1]BM 02'!M253</f>
        <v>0</v>
      </c>
      <c r="L253" s="14">
        <f>'[1]Memória 03'!E246</f>
        <v>0</v>
      </c>
      <c r="M253" s="14">
        <f t="shared" si="46"/>
        <v>0</v>
      </c>
      <c r="N253" s="14">
        <f t="shared" si="48"/>
        <v>0</v>
      </c>
      <c r="O253" s="14">
        <f t="shared" si="49"/>
        <v>0</v>
      </c>
      <c r="P253" s="23">
        <f t="shared" si="50"/>
        <v>0</v>
      </c>
      <c r="Q253" s="14">
        <f t="shared" si="51"/>
        <v>12564.780933599999</v>
      </c>
    </row>
    <row r="254" spans="1:17" ht="45.75" customHeight="1">
      <c r="A254" s="17" t="s">
        <v>538</v>
      </c>
      <c r="B254" s="25" t="s">
        <v>539</v>
      </c>
      <c r="C254" s="17" t="s">
        <v>31</v>
      </c>
      <c r="D254" s="19">
        <v>34.1</v>
      </c>
      <c r="E254" s="19">
        <v>377.22</v>
      </c>
      <c r="F254" s="19">
        <f t="shared" si="47"/>
        <v>480.38967000000002</v>
      </c>
      <c r="G254" s="42">
        <v>94573</v>
      </c>
      <c r="H254" s="18" t="s">
        <v>85</v>
      </c>
      <c r="I254" s="38">
        <f t="shared" si="59"/>
        <v>12863.202000000001</v>
      </c>
      <c r="J254" s="39">
        <f t="shared" si="60"/>
        <v>16381.287747000002</v>
      </c>
      <c r="K254" s="14">
        <f>'[1]BM 02'!M254</f>
        <v>0</v>
      </c>
      <c r="L254" s="14">
        <f>'[1]Memória 03'!E247</f>
        <v>0</v>
      </c>
      <c r="M254" s="14">
        <f t="shared" si="46"/>
        <v>0</v>
      </c>
      <c r="N254" s="14">
        <f t="shared" si="48"/>
        <v>0</v>
      </c>
      <c r="O254" s="14">
        <f t="shared" si="49"/>
        <v>0</v>
      </c>
      <c r="P254" s="23">
        <f t="shared" si="50"/>
        <v>0</v>
      </c>
      <c r="Q254" s="14">
        <f t="shared" si="51"/>
        <v>16381.287747000002</v>
      </c>
    </row>
    <row r="255" spans="1:17" ht="33.75" customHeight="1">
      <c r="A255" s="34" t="s">
        <v>540</v>
      </c>
      <c r="B255" s="25" t="s">
        <v>541</v>
      </c>
      <c r="C255" s="34" t="s">
        <v>31</v>
      </c>
      <c r="D255" s="35">
        <v>4.2</v>
      </c>
      <c r="E255" s="35">
        <v>512.21</v>
      </c>
      <c r="F255" s="19">
        <f t="shared" si="47"/>
        <v>652.29943500000002</v>
      </c>
      <c r="G255" s="43">
        <v>94569</v>
      </c>
      <c r="H255" s="18" t="s">
        <v>85</v>
      </c>
      <c r="I255" s="38">
        <f t="shared" si="59"/>
        <v>2151.2820000000002</v>
      </c>
      <c r="J255" s="39">
        <f t="shared" si="60"/>
        <v>2739.657627</v>
      </c>
      <c r="K255" s="14">
        <f>'[1]BM 02'!M255</f>
        <v>0</v>
      </c>
      <c r="L255" s="14">
        <f>'[1]Memória 03'!E248</f>
        <v>0</v>
      </c>
      <c r="M255" s="14">
        <f t="shared" si="46"/>
        <v>0</v>
      </c>
      <c r="N255" s="14">
        <f t="shared" si="48"/>
        <v>0</v>
      </c>
      <c r="O255" s="14">
        <f t="shared" si="49"/>
        <v>0</v>
      </c>
      <c r="P255" s="23">
        <f t="shared" si="50"/>
        <v>0</v>
      </c>
      <c r="Q255" s="14">
        <f t="shared" si="51"/>
        <v>2739.657627</v>
      </c>
    </row>
    <row r="256" spans="1:17" ht="34.35" customHeight="1">
      <c r="A256" s="34" t="s">
        <v>542</v>
      </c>
      <c r="B256" s="25" t="s">
        <v>543</v>
      </c>
      <c r="C256" s="34" t="s">
        <v>31</v>
      </c>
      <c r="D256" s="35">
        <v>0.75</v>
      </c>
      <c r="E256" s="35">
        <v>361.12</v>
      </c>
      <c r="F256" s="19">
        <f t="shared" si="47"/>
        <v>459.88632000000001</v>
      </c>
      <c r="G256" s="43">
        <v>100674</v>
      </c>
      <c r="H256" s="18" t="s">
        <v>85</v>
      </c>
      <c r="I256" s="38">
        <f t="shared" si="59"/>
        <v>270.84000000000003</v>
      </c>
      <c r="J256" s="39">
        <f t="shared" si="60"/>
        <v>344.91473999999999</v>
      </c>
      <c r="K256" s="14">
        <f>'[1]BM 02'!M256</f>
        <v>0</v>
      </c>
      <c r="L256" s="14">
        <f>'[1]Memória 03'!E249</f>
        <v>0</v>
      </c>
      <c r="M256" s="14">
        <f t="shared" si="46"/>
        <v>0</v>
      </c>
      <c r="N256" s="14">
        <f t="shared" si="48"/>
        <v>0</v>
      </c>
      <c r="O256" s="14">
        <f t="shared" si="49"/>
        <v>0</v>
      </c>
      <c r="P256" s="23">
        <f t="shared" si="50"/>
        <v>0</v>
      </c>
      <c r="Q256" s="14">
        <f t="shared" si="51"/>
        <v>344.91473999999999</v>
      </c>
    </row>
    <row r="257" spans="1:17" ht="34.35" customHeight="1">
      <c r="A257" s="34" t="s">
        <v>544</v>
      </c>
      <c r="B257" s="25" t="s">
        <v>545</v>
      </c>
      <c r="C257" s="34" t="s">
        <v>45</v>
      </c>
      <c r="D257" s="35">
        <v>22</v>
      </c>
      <c r="E257" s="35">
        <v>52.47</v>
      </c>
      <c r="F257" s="19">
        <f t="shared" si="47"/>
        <v>66.820544999999996</v>
      </c>
      <c r="G257" s="43">
        <v>91304</v>
      </c>
      <c r="H257" s="18" t="s">
        <v>85</v>
      </c>
      <c r="I257" s="38">
        <f t="shared" si="59"/>
        <v>1154.3399999999999</v>
      </c>
      <c r="J257" s="39">
        <f t="shared" si="60"/>
        <v>1470.0519899999999</v>
      </c>
      <c r="K257" s="14">
        <f>'[1]BM 02'!M257</f>
        <v>0</v>
      </c>
      <c r="L257" s="14">
        <f>'[1]Memória 03'!E250</f>
        <v>0</v>
      </c>
      <c r="M257" s="14">
        <f t="shared" si="46"/>
        <v>0</v>
      </c>
      <c r="N257" s="14">
        <f t="shared" si="48"/>
        <v>0</v>
      </c>
      <c r="O257" s="14">
        <f t="shared" si="49"/>
        <v>0</v>
      </c>
      <c r="P257" s="23">
        <f t="shared" si="50"/>
        <v>0</v>
      </c>
      <c r="Q257" s="14">
        <f t="shared" si="51"/>
        <v>1470.0519899999999</v>
      </c>
    </row>
    <row r="258" spans="1:17" ht="25.5" customHeight="1">
      <c r="A258" s="17" t="s">
        <v>546</v>
      </c>
      <c r="B258" s="18" t="s">
        <v>547</v>
      </c>
      <c r="C258" s="17" t="s">
        <v>45</v>
      </c>
      <c r="D258" s="19">
        <v>12</v>
      </c>
      <c r="E258" s="19">
        <v>46.87</v>
      </c>
      <c r="F258" s="19">
        <f t="shared" si="47"/>
        <v>59.688944999999997</v>
      </c>
      <c r="G258" s="42">
        <v>100705</v>
      </c>
      <c r="H258" s="25" t="s">
        <v>60</v>
      </c>
      <c r="I258" s="38">
        <f t="shared" si="59"/>
        <v>562.43999999999994</v>
      </c>
      <c r="J258" s="39">
        <f t="shared" si="60"/>
        <v>716.26733999999999</v>
      </c>
      <c r="K258" s="14">
        <f>'[1]BM 02'!M258</f>
        <v>0</v>
      </c>
      <c r="L258" s="14">
        <f>'[1]Memória 03'!E251</f>
        <v>0</v>
      </c>
      <c r="M258" s="14">
        <f t="shared" si="46"/>
        <v>0</v>
      </c>
      <c r="N258" s="14">
        <f t="shared" si="48"/>
        <v>0</v>
      </c>
      <c r="O258" s="14">
        <f t="shared" si="49"/>
        <v>0</v>
      </c>
      <c r="P258" s="23">
        <f t="shared" si="50"/>
        <v>0</v>
      </c>
      <c r="Q258" s="14">
        <f t="shared" si="51"/>
        <v>716.26733999999999</v>
      </c>
    </row>
    <row r="259" spans="1:17" ht="12.75" customHeight="1">
      <c r="A259" s="28" t="s">
        <v>548</v>
      </c>
      <c r="B259" s="139" t="s">
        <v>549</v>
      </c>
      <c r="C259" s="140"/>
      <c r="D259" s="140"/>
      <c r="E259" s="140"/>
      <c r="F259" s="140"/>
      <c r="G259" s="141"/>
      <c r="H259" s="37"/>
      <c r="I259" s="30">
        <f>SUM(I260:I262)</f>
        <v>16872.0461</v>
      </c>
      <c r="J259" s="31">
        <f>SUM(J260:J262)</f>
        <v>21486.550708350002</v>
      </c>
      <c r="K259" s="14">
        <f>'[1]BM 02'!M259</f>
        <v>0</v>
      </c>
      <c r="L259" s="14">
        <f>'[1]Memória 03'!E252</f>
        <v>0</v>
      </c>
      <c r="M259" s="31"/>
      <c r="N259" s="31">
        <f t="shared" ref="N259:Q259" si="61">SUM(N260:N262)</f>
        <v>0</v>
      </c>
      <c r="O259" s="31">
        <f t="shared" si="61"/>
        <v>0</v>
      </c>
      <c r="P259" s="31">
        <f t="shared" si="61"/>
        <v>0</v>
      </c>
      <c r="Q259" s="31">
        <f t="shared" si="61"/>
        <v>21486.550708350002</v>
      </c>
    </row>
    <row r="260" spans="1:17" ht="34.35" customHeight="1">
      <c r="A260" s="34" t="s">
        <v>550</v>
      </c>
      <c r="B260" s="25" t="s">
        <v>551</v>
      </c>
      <c r="C260" s="34" t="s">
        <v>31</v>
      </c>
      <c r="D260" s="35">
        <v>15.73</v>
      </c>
      <c r="E260" s="35">
        <v>256</v>
      </c>
      <c r="F260" s="19">
        <f t="shared" si="47"/>
        <v>326.01600000000002</v>
      </c>
      <c r="G260" s="43">
        <v>12182</v>
      </c>
      <c r="H260" s="18" t="s">
        <v>90</v>
      </c>
      <c r="I260" s="38">
        <f>D260*E260</f>
        <v>4026.88</v>
      </c>
      <c r="J260" s="39">
        <f>D260*F260</f>
        <v>5128.2316800000008</v>
      </c>
      <c r="K260" s="14">
        <f>'[1]BM 02'!M260</f>
        <v>0</v>
      </c>
      <c r="L260" s="14">
        <f>'[1]Memória 03'!E253</f>
        <v>0</v>
      </c>
      <c r="M260" s="14">
        <f t="shared" si="46"/>
        <v>0</v>
      </c>
      <c r="N260" s="14">
        <f t="shared" si="48"/>
        <v>0</v>
      </c>
      <c r="O260" s="14">
        <f t="shared" si="49"/>
        <v>0</v>
      </c>
      <c r="P260" s="23">
        <f t="shared" si="50"/>
        <v>0</v>
      </c>
      <c r="Q260" s="14">
        <f t="shared" si="51"/>
        <v>5128.2316800000008</v>
      </c>
    </row>
    <row r="261" spans="1:17" ht="69" customHeight="1">
      <c r="A261" s="34" t="s">
        <v>552</v>
      </c>
      <c r="B261" s="18" t="s">
        <v>553</v>
      </c>
      <c r="C261" s="34" t="s">
        <v>45</v>
      </c>
      <c r="D261" s="35">
        <v>5</v>
      </c>
      <c r="E261" s="59">
        <v>1398.38</v>
      </c>
      <c r="F261" s="19">
        <f t="shared" si="47"/>
        <v>1780.8369300000002</v>
      </c>
      <c r="G261" s="43">
        <v>12449</v>
      </c>
      <c r="H261" s="41" t="s">
        <v>90</v>
      </c>
      <c r="I261" s="38">
        <f t="shared" ref="I261:I262" si="62">D261*E261</f>
        <v>6991.9000000000005</v>
      </c>
      <c r="J261" s="39">
        <f t="shared" ref="J261:J262" si="63">D261*F261</f>
        <v>8904.1846500000011</v>
      </c>
      <c r="K261" s="14">
        <f>'[1]BM 02'!M261</f>
        <v>0</v>
      </c>
      <c r="L261" s="14">
        <f>'[1]Memória 03'!E254</f>
        <v>0</v>
      </c>
      <c r="M261" s="14">
        <f t="shared" si="46"/>
        <v>0</v>
      </c>
      <c r="N261" s="14">
        <f t="shared" si="48"/>
        <v>0</v>
      </c>
      <c r="O261" s="14">
        <f t="shared" si="49"/>
        <v>0</v>
      </c>
      <c r="P261" s="23">
        <f t="shared" si="50"/>
        <v>0</v>
      </c>
      <c r="Q261" s="14">
        <f t="shared" si="51"/>
        <v>8904.1846500000011</v>
      </c>
    </row>
    <row r="262" spans="1:17" ht="25.5" customHeight="1">
      <c r="A262" s="17" t="s">
        <v>554</v>
      </c>
      <c r="B262" s="25" t="s">
        <v>555</v>
      </c>
      <c r="C262" s="17" t="s">
        <v>31</v>
      </c>
      <c r="D262" s="19">
        <v>58.41</v>
      </c>
      <c r="E262" s="19">
        <v>100.21</v>
      </c>
      <c r="F262" s="19">
        <f t="shared" si="47"/>
        <v>127.617435</v>
      </c>
      <c r="G262" s="42">
        <v>87262</v>
      </c>
      <c r="H262" s="25" t="s">
        <v>60</v>
      </c>
      <c r="I262" s="38">
        <f t="shared" si="62"/>
        <v>5853.2660999999989</v>
      </c>
      <c r="J262" s="39">
        <f t="shared" si="63"/>
        <v>7454.1343783499997</v>
      </c>
      <c r="K262" s="14">
        <f>'[1]BM 02'!M262</f>
        <v>0</v>
      </c>
      <c r="L262" s="14">
        <f>'[1]Memória 03'!E255</f>
        <v>0</v>
      </c>
      <c r="M262" s="14">
        <f t="shared" si="46"/>
        <v>0</v>
      </c>
      <c r="N262" s="14">
        <f t="shared" si="48"/>
        <v>0</v>
      </c>
      <c r="O262" s="14">
        <f t="shared" si="49"/>
        <v>0</v>
      </c>
      <c r="P262" s="23">
        <f t="shared" si="50"/>
        <v>0</v>
      </c>
      <c r="Q262" s="14">
        <f t="shared" si="51"/>
        <v>7454.1343783499997</v>
      </c>
    </row>
    <row r="263" spans="1:17" ht="14.25" customHeight="1">
      <c r="A263" s="28" t="s">
        <v>556</v>
      </c>
      <c r="B263" s="139" t="s">
        <v>557</v>
      </c>
      <c r="C263" s="140"/>
      <c r="D263" s="140"/>
      <c r="E263" s="140"/>
      <c r="F263" s="140"/>
      <c r="G263" s="141"/>
      <c r="H263" s="29"/>
      <c r="I263" s="53">
        <f>SUM(I264:I266)</f>
        <v>1450.5394000000001</v>
      </c>
      <c r="J263" s="54">
        <f>SUM(J264:J266)</f>
        <v>1847.2619259000003</v>
      </c>
      <c r="K263" s="14">
        <f>'[1]BM 02'!M263</f>
        <v>0</v>
      </c>
      <c r="L263" s="14">
        <f>'[1]Memória 03'!E256</f>
        <v>0</v>
      </c>
      <c r="M263" s="54"/>
      <c r="N263" s="31">
        <f t="shared" ref="N263:Q263" si="64">SUM(N264:N266)</f>
        <v>0</v>
      </c>
      <c r="O263" s="31">
        <f t="shared" si="64"/>
        <v>0</v>
      </c>
      <c r="P263" s="31">
        <f t="shared" si="64"/>
        <v>0</v>
      </c>
      <c r="Q263" s="31">
        <f t="shared" si="64"/>
        <v>1847.2619259000003</v>
      </c>
    </row>
    <row r="264" spans="1:17" ht="25.5" customHeight="1">
      <c r="A264" s="17" t="s">
        <v>558</v>
      </c>
      <c r="B264" s="25" t="s">
        <v>559</v>
      </c>
      <c r="C264" s="17" t="s">
        <v>45</v>
      </c>
      <c r="D264" s="19">
        <v>2</v>
      </c>
      <c r="E264" s="19">
        <v>95.62</v>
      </c>
      <c r="F264" s="19">
        <f t="shared" si="47"/>
        <v>121.77207000000001</v>
      </c>
      <c r="G264" s="42">
        <v>98510</v>
      </c>
      <c r="H264" s="25" t="s">
        <v>60</v>
      </c>
      <c r="I264" s="61">
        <f>D264*E264</f>
        <v>191.24</v>
      </c>
      <c r="J264" s="62">
        <f>F264*D264</f>
        <v>243.54414000000003</v>
      </c>
      <c r="K264" s="14">
        <f>'[1]BM 02'!M264</f>
        <v>0</v>
      </c>
      <c r="L264" s="14">
        <f>'[1]Memória 03'!E257</f>
        <v>0</v>
      </c>
      <c r="M264" s="14">
        <f t="shared" si="46"/>
        <v>0</v>
      </c>
      <c r="N264" s="14">
        <f t="shared" si="48"/>
        <v>0</v>
      </c>
      <c r="O264" s="14">
        <f t="shared" si="49"/>
        <v>0</v>
      </c>
      <c r="P264" s="23">
        <f t="shared" si="50"/>
        <v>0</v>
      </c>
      <c r="Q264" s="14">
        <f t="shared" si="51"/>
        <v>243.54414000000003</v>
      </c>
    </row>
    <row r="265" spans="1:17" ht="25.5" customHeight="1">
      <c r="A265" s="58" t="s">
        <v>560</v>
      </c>
      <c r="B265" s="18" t="s">
        <v>561</v>
      </c>
      <c r="C265" s="17" t="s">
        <v>45</v>
      </c>
      <c r="D265" s="19">
        <v>6</v>
      </c>
      <c r="E265" s="19">
        <v>72.739999999999995</v>
      </c>
      <c r="F265" s="19">
        <f t="shared" si="47"/>
        <v>92.634389999999996</v>
      </c>
      <c r="G265" s="33">
        <v>98509</v>
      </c>
      <c r="H265" s="25" t="s">
        <v>60</v>
      </c>
      <c r="I265" s="61">
        <f t="shared" ref="I265:I266" si="65">D265*E265</f>
        <v>436.43999999999994</v>
      </c>
      <c r="J265" s="62">
        <f t="shared" ref="J265:J266" si="66">F265*D265</f>
        <v>555.80633999999998</v>
      </c>
      <c r="K265" s="14">
        <f>'[1]BM 02'!M265</f>
        <v>0</v>
      </c>
      <c r="L265" s="14">
        <f>'[1]Memória 03'!E258</f>
        <v>0</v>
      </c>
      <c r="M265" s="14">
        <f t="shared" si="46"/>
        <v>0</v>
      </c>
      <c r="N265" s="14">
        <f t="shared" si="48"/>
        <v>0</v>
      </c>
      <c r="O265" s="14">
        <f t="shared" si="49"/>
        <v>0</v>
      </c>
      <c r="P265" s="23">
        <f t="shared" si="50"/>
        <v>0</v>
      </c>
      <c r="Q265" s="14">
        <f t="shared" si="51"/>
        <v>555.80633999999998</v>
      </c>
    </row>
    <row r="266" spans="1:17" ht="25.5" customHeight="1">
      <c r="A266" s="58" t="s">
        <v>562</v>
      </c>
      <c r="B266" s="18" t="s">
        <v>563</v>
      </c>
      <c r="C266" s="17" t="s">
        <v>31</v>
      </c>
      <c r="D266" s="19">
        <v>544.94000000000005</v>
      </c>
      <c r="E266" s="19">
        <v>1.51</v>
      </c>
      <c r="F266" s="19">
        <f t="shared" si="47"/>
        <v>1.9229850000000002</v>
      </c>
      <c r="G266" s="24">
        <v>2450</v>
      </c>
      <c r="H266" s="20" t="s">
        <v>36</v>
      </c>
      <c r="I266" s="61">
        <f t="shared" si="65"/>
        <v>822.85940000000005</v>
      </c>
      <c r="J266" s="62">
        <f t="shared" si="66"/>
        <v>1047.9114459000002</v>
      </c>
      <c r="K266" s="14">
        <f>'[1]BM 02'!M266</f>
        <v>0</v>
      </c>
      <c r="L266" s="14">
        <f>'[1]Memória 03'!E259</f>
        <v>0</v>
      </c>
      <c r="M266" s="14">
        <f t="shared" si="46"/>
        <v>0</v>
      </c>
      <c r="N266" s="14">
        <f t="shared" si="48"/>
        <v>0</v>
      </c>
      <c r="O266" s="14">
        <f t="shared" si="49"/>
        <v>0</v>
      </c>
      <c r="P266" s="23">
        <f t="shared" si="50"/>
        <v>0</v>
      </c>
      <c r="Q266" s="14">
        <f t="shared" si="51"/>
        <v>1047.9114459000002</v>
      </c>
    </row>
    <row r="267" spans="1:17" ht="12" customHeight="1">
      <c r="A267" s="29"/>
      <c r="B267" s="29"/>
      <c r="C267" s="29"/>
      <c r="D267" s="29"/>
      <c r="E267" s="29"/>
      <c r="F267" s="29"/>
      <c r="G267" s="29"/>
      <c r="H267" s="29"/>
      <c r="I267" s="51"/>
      <c r="J267" s="52"/>
      <c r="K267" s="14">
        <f>'[1]BM 02'!M267</f>
        <v>0</v>
      </c>
      <c r="L267" s="14">
        <f>'[1]Memória 03'!E260</f>
        <v>0</v>
      </c>
      <c r="M267" s="14">
        <f t="shared" si="46"/>
        <v>0</v>
      </c>
      <c r="N267" s="14">
        <f t="shared" si="48"/>
        <v>0</v>
      </c>
      <c r="O267" s="14">
        <f t="shared" si="49"/>
        <v>0</v>
      </c>
      <c r="P267" s="23">
        <f t="shared" si="50"/>
        <v>0</v>
      </c>
      <c r="Q267" s="14">
        <f t="shared" si="51"/>
        <v>0</v>
      </c>
    </row>
    <row r="268" spans="1:17" ht="12.75" customHeight="1">
      <c r="A268" s="152" t="s">
        <v>564</v>
      </c>
      <c r="B268" s="153"/>
      <c r="C268" s="153"/>
      <c r="D268" s="153"/>
      <c r="E268" s="153"/>
      <c r="F268" s="153"/>
      <c r="G268" s="153"/>
      <c r="H268" s="154"/>
      <c r="I268" s="64">
        <f>I263+I259+I246+I237+I218+I165+I95+I75+I70+I58+I50+I37+I20+I11</f>
        <v>583589.56099999999</v>
      </c>
      <c r="J268" s="65">
        <f>J263+J259+J246+J237+J218+J165+J95+J75+J70+J58+J37+J11+J20+J50</f>
        <v>743201.31116014998</v>
      </c>
      <c r="K268" s="14"/>
      <c r="L268" s="14"/>
      <c r="M268" s="14"/>
      <c r="N268" s="31">
        <f>N11+N20+N37+N50+N58+N70+N75+N95+N165+N218+N246+N259+N263</f>
        <v>141210.83000000002</v>
      </c>
      <c r="O268" s="31">
        <f>O11+O20+O37+O50+O58+O70+O75+O95+O165+O218+O246+O259+O263</f>
        <v>89775.569999999992</v>
      </c>
      <c r="P268" s="31">
        <f>P11+P20+P37+P50+P58+P70+P75+P95+P165+P218+P246+P259+P263</f>
        <v>230986.39000000004</v>
      </c>
      <c r="Q268" s="31">
        <f>Q11+Q20+Q37+Q50+Q58+Q70+Q75+Q95+Q165+Q218+Q246+Q259+Q263</f>
        <v>508732.17360350006</v>
      </c>
    </row>
  </sheetData>
  <mergeCells count="42">
    <mergeCell ref="B246:G246"/>
    <mergeCell ref="B259:G259"/>
    <mergeCell ref="B263:G263"/>
    <mergeCell ref="A268:H268"/>
    <mergeCell ref="B70:G70"/>
    <mergeCell ref="B75:G75"/>
    <mergeCell ref="B95:G95"/>
    <mergeCell ref="B165:G165"/>
    <mergeCell ref="B218:G218"/>
    <mergeCell ref="B237:G237"/>
    <mergeCell ref="A8:Q8"/>
    <mergeCell ref="B58:G58"/>
    <mergeCell ref="F9:F10"/>
    <mergeCell ref="G9:G10"/>
    <mergeCell ref="H9:H10"/>
    <mergeCell ref="I9:I10"/>
    <mergeCell ref="N9:P9"/>
    <mergeCell ref="Q9:Q10"/>
    <mergeCell ref="B20:G20"/>
    <mergeCell ref="B37:G37"/>
    <mergeCell ref="B50:G50"/>
    <mergeCell ref="J9:J10"/>
    <mergeCell ref="K9:M9"/>
    <mergeCell ref="A9:A10"/>
    <mergeCell ref="B9:B10"/>
    <mergeCell ref="C9:C10"/>
    <mergeCell ref="D9:D10"/>
    <mergeCell ref="E9:E10"/>
    <mergeCell ref="A1:Q4"/>
    <mergeCell ref="A5:E5"/>
    <mergeCell ref="F5:I5"/>
    <mergeCell ref="J5:J7"/>
    <mergeCell ref="K5:L6"/>
    <mergeCell ref="M5:N5"/>
    <mergeCell ref="O5:Q5"/>
    <mergeCell ref="A6:E6"/>
    <mergeCell ref="F6:I6"/>
    <mergeCell ref="M6:N6"/>
    <mergeCell ref="O6:Q6"/>
    <mergeCell ref="A7:E7"/>
    <mergeCell ref="K7:L7"/>
    <mergeCell ref="M7:N7"/>
  </mergeCells>
  <pageMargins left="0.25" right="0.25" top="0.75" bottom="0.75" header="0.3" footer="0.3"/>
  <pageSetup paperSize="9" scale="51" orientation="landscape" horizontalDpi="360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EB63C-9C56-454D-BF17-81085BDAFC3F}">
  <dimension ref="A1:G269"/>
  <sheetViews>
    <sheetView view="pageBreakPreview" topLeftCell="A42" zoomScale="90" zoomScaleNormal="80" zoomScaleSheetLayoutView="90" workbookViewId="0">
      <selection activeCell="E82" sqref="E82"/>
    </sheetView>
  </sheetViews>
  <sheetFormatPr defaultRowHeight="15"/>
  <cols>
    <col min="1" max="1" width="10.140625" style="94" customWidth="1"/>
    <col min="2" max="2" width="59.140625" style="95" customWidth="1"/>
    <col min="3" max="3" width="6.140625" style="94" customWidth="1"/>
    <col min="4" max="4" width="72.28515625" style="73" customWidth="1"/>
    <col min="5" max="5" width="13.42578125" style="67" customWidth="1"/>
    <col min="6" max="6" width="9.140625" style="1"/>
    <col min="7" max="7" width="13.140625" style="1" customWidth="1"/>
    <col min="8" max="16384" width="9.140625" style="1"/>
  </cols>
  <sheetData>
    <row r="1" spans="1:7" ht="12.75" customHeight="1">
      <c r="A1" s="157" t="s">
        <v>1124</v>
      </c>
      <c r="B1" s="158"/>
      <c r="C1" s="158"/>
      <c r="D1" s="158"/>
    </row>
    <row r="2" spans="1:7" ht="12" customHeight="1">
      <c r="A2" s="157"/>
      <c r="B2" s="158"/>
      <c r="C2" s="158"/>
      <c r="D2" s="158"/>
    </row>
    <row r="3" spans="1:7" ht="25.5" customHeight="1">
      <c r="A3" s="68" t="s">
        <v>566</v>
      </c>
      <c r="B3" s="68" t="s">
        <v>567</v>
      </c>
      <c r="C3" s="68" t="s">
        <v>568</v>
      </c>
      <c r="D3" s="69"/>
    </row>
    <row r="4" spans="1:7">
      <c r="A4" s="70" t="s">
        <v>569</v>
      </c>
      <c r="B4" s="71" t="s">
        <v>570</v>
      </c>
      <c r="C4" s="72"/>
      <c r="E4" s="74"/>
      <c r="G4" s="75"/>
    </row>
    <row r="5" spans="1:7" ht="14.25">
      <c r="A5" s="76" t="s">
        <v>571</v>
      </c>
      <c r="B5" s="77" t="s">
        <v>572</v>
      </c>
      <c r="C5" s="78" t="s">
        <v>573</v>
      </c>
      <c r="D5" s="69"/>
    </row>
    <row r="6" spans="1:7" ht="14.25">
      <c r="A6" s="76" t="s">
        <v>575</v>
      </c>
      <c r="B6" s="77" t="s">
        <v>576</v>
      </c>
      <c r="C6" s="76" t="s">
        <v>573</v>
      </c>
      <c r="D6" s="69"/>
    </row>
    <row r="7" spans="1:7" ht="28.5">
      <c r="A7" s="76" t="s">
        <v>578</v>
      </c>
      <c r="B7" s="79" t="s">
        <v>579</v>
      </c>
      <c r="C7" s="76" t="s">
        <v>573</v>
      </c>
      <c r="D7" s="69"/>
    </row>
    <row r="8" spans="1:7" ht="28.5">
      <c r="A8" s="76" t="s">
        <v>581</v>
      </c>
      <c r="B8" s="79" t="s">
        <v>582</v>
      </c>
      <c r="C8" s="76" t="s">
        <v>573</v>
      </c>
      <c r="D8" s="69"/>
    </row>
    <row r="9" spans="1:7" ht="28.5">
      <c r="A9" s="76" t="s">
        <v>584</v>
      </c>
      <c r="B9" s="79" t="s">
        <v>585</v>
      </c>
      <c r="C9" s="76" t="s">
        <v>586</v>
      </c>
      <c r="D9" s="69"/>
    </row>
    <row r="10" spans="1:7" ht="14.25">
      <c r="A10" s="76" t="s">
        <v>588</v>
      </c>
      <c r="B10" s="77" t="s">
        <v>589</v>
      </c>
      <c r="C10" s="76" t="s">
        <v>586</v>
      </c>
      <c r="D10" s="69"/>
    </row>
    <row r="11" spans="1:7" ht="14.25">
      <c r="A11" s="76" t="s">
        <v>590</v>
      </c>
      <c r="B11" s="77" t="s">
        <v>591</v>
      </c>
      <c r="C11" s="76" t="s">
        <v>586</v>
      </c>
      <c r="D11" s="69"/>
    </row>
    <row r="12" spans="1:7" ht="14.25">
      <c r="A12" s="76" t="s">
        <v>592</v>
      </c>
      <c r="B12" s="77" t="s">
        <v>593</v>
      </c>
      <c r="C12" s="76" t="s">
        <v>586</v>
      </c>
      <c r="D12" s="69"/>
    </row>
    <row r="13" spans="1:7" ht="14.25" customHeight="1">
      <c r="A13" s="80" t="s">
        <v>595</v>
      </c>
      <c r="B13" s="155" t="s">
        <v>596</v>
      </c>
      <c r="C13" s="156"/>
      <c r="D13" s="69"/>
      <c r="E13" s="81"/>
    </row>
    <row r="14" spans="1:7">
      <c r="A14" s="76" t="s">
        <v>597</v>
      </c>
      <c r="B14" s="82" t="s">
        <v>598</v>
      </c>
      <c r="C14" s="76" t="s">
        <v>599</v>
      </c>
      <c r="D14" s="69"/>
      <c r="E14" s="83"/>
    </row>
    <row r="15" spans="1:7" ht="14.25">
      <c r="A15" s="76" t="s">
        <v>601</v>
      </c>
      <c r="B15" s="79" t="s">
        <v>602</v>
      </c>
      <c r="C15" s="76" t="s">
        <v>599</v>
      </c>
      <c r="D15" s="69"/>
    </row>
    <row r="16" spans="1:7" ht="28.5">
      <c r="A16" s="76" t="s">
        <v>603</v>
      </c>
      <c r="B16" s="79" t="s">
        <v>604</v>
      </c>
      <c r="C16" s="76" t="s">
        <v>573</v>
      </c>
      <c r="D16" s="69"/>
      <c r="E16" s="84"/>
    </row>
    <row r="17" spans="1:5" ht="28.5">
      <c r="A17" s="76" t="s">
        <v>606</v>
      </c>
      <c r="B17" s="79" t="s">
        <v>607</v>
      </c>
      <c r="C17" s="76" t="s">
        <v>599</v>
      </c>
      <c r="D17" s="69"/>
      <c r="E17" s="84"/>
    </row>
    <row r="18" spans="1:5" ht="28.5">
      <c r="A18" s="76" t="s">
        <v>609</v>
      </c>
      <c r="B18" s="79" t="s">
        <v>610</v>
      </c>
      <c r="C18" s="76" t="s">
        <v>573</v>
      </c>
      <c r="D18" s="69"/>
      <c r="E18" s="84"/>
    </row>
    <row r="19" spans="1:5" ht="28.5">
      <c r="A19" s="76" t="s">
        <v>612</v>
      </c>
      <c r="B19" s="79" t="s">
        <v>613</v>
      </c>
      <c r="C19" s="76" t="s">
        <v>614</v>
      </c>
      <c r="D19" s="69"/>
      <c r="E19" s="84"/>
    </row>
    <row r="20" spans="1:5" ht="28.5">
      <c r="A20" s="76" t="s">
        <v>616</v>
      </c>
      <c r="B20" s="79" t="s">
        <v>617</v>
      </c>
      <c r="C20" s="76" t="s">
        <v>614</v>
      </c>
      <c r="D20" s="69"/>
    </row>
    <row r="21" spans="1:5" ht="28.5">
      <c r="A21" s="76" t="s">
        <v>619</v>
      </c>
      <c r="B21" s="79" t="s">
        <v>620</v>
      </c>
      <c r="C21" s="76" t="s">
        <v>614</v>
      </c>
      <c r="D21" s="69"/>
      <c r="E21" s="84"/>
    </row>
    <row r="22" spans="1:5" ht="28.5">
      <c r="A22" s="76" t="s">
        <v>622</v>
      </c>
      <c r="B22" s="79" t="s">
        <v>623</v>
      </c>
      <c r="C22" s="76" t="s">
        <v>614</v>
      </c>
      <c r="D22" s="69"/>
      <c r="E22" s="84"/>
    </row>
    <row r="23" spans="1:5" ht="28.5">
      <c r="A23" s="76" t="s">
        <v>625</v>
      </c>
      <c r="B23" s="79" t="s">
        <v>626</v>
      </c>
      <c r="C23" s="76" t="s">
        <v>614</v>
      </c>
      <c r="D23" s="69"/>
    </row>
    <row r="24" spans="1:5" ht="28.5">
      <c r="A24" s="76" t="s">
        <v>628</v>
      </c>
      <c r="B24" s="79" t="s">
        <v>629</v>
      </c>
      <c r="C24" s="76" t="s">
        <v>614</v>
      </c>
      <c r="D24" s="69"/>
    </row>
    <row r="25" spans="1:5" ht="34.35" customHeight="1">
      <c r="A25" s="85" t="s">
        <v>631</v>
      </c>
      <c r="B25" s="77" t="s">
        <v>632</v>
      </c>
      <c r="C25" s="85" t="s">
        <v>599</v>
      </c>
      <c r="D25" s="69"/>
      <c r="E25" s="84"/>
    </row>
    <row r="26" spans="1:5" ht="28.5">
      <c r="A26" s="76" t="s">
        <v>634</v>
      </c>
      <c r="B26" s="79" t="s">
        <v>635</v>
      </c>
      <c r="C26" s="76" t="s">
        <v>599</v>
      </c>
      <c r="D26" s="69"/>
      <c r="E26" s="84"/>
    </row>
    <row r="27" spans="1:5" ht="42.75">
      <c r="A27" s="85" t="s">
        <v>637</v>
      </c>
      <c r="B27" s="79" t="s">
        <v>638</v>
      </c>
      <c r="C27" s="85" t="s">
        <v>573</v>
      </c>
      <c r="D27" s="69"/>
    </row>
    <row r="28" spans="1:5" ht="28.5">
      <c r="A28" s="85" t="s">
        <v>640</v>
      </c>
      <c r="B28" s="79" t="s">
        <v>641</v>
      </c>
      <c r="C28" s="85" t="s">
        <v>573</v>
      </c>
      <c r="D28" s="69"/>
    </row>
    <row r="29" spans="1:5" ht="28.5">
      <c r="A29" s="76" t="s">
        <v>642</v>
      </c>
      <c r="B29" s="79" t="s">
        <v>643</v>
      </c>
      <c r="C29" s="76" t="s">
        <v>586</v>
      </c>
      <c r="D29" s="69"/>
    </row>
    <row r="30" spans="1:5" ht="12.75" customHeight="1">
      <c r="A30" s="80" t="s">
        <v>644</v>
      </c>
      <c r="B30" s="155" t="s">
        <v>645</v>
      </c>
      <c r="C30" s="156"/>
      <c r="D30" s="69"/>
    </row>
    <row r="31" spans="1:5" ht="42.75">
      <c r="A31" s="85" t="s">
        <v>646</v>
      </c>
      <c r="B31" s="79" t="s">
        <v>647</v>
      </c>
      <c r="C31" s="85" t="s">
        <v>614</v>
      </c>
      <c r="D31" s="69" t="s">
        <v>1125</v>
      </c>
      <c r="E31" s="67">
        <f>272.6+0.8+10.6</f>
        <v>284.00000000000006</v>
      </c>
    </row>
    <row r="32" spans="1:5" ht="57">
      <c r="A32" s="76" t="s">
        <v>648</v>
      </c>
      <c r="B32" s="86" t="s">
        <v>649</v>
      </c>
      <c r="C32" s="76" t="s">
        <v>614</v>
      </c>
      <c r="D32" s="69" t="s">
        <v>1126</v>
      </c>
      <c r="E32" s="67">
        <v>32.700000000000003</v>
      </c>
    </row>
    <row r="33" spans="1:5" ht="57">
      <c r="A33" s="76" t="s">
        <v>650</v>
      </c>
      <c r="B33" s="86" t="s">
        <v>651</v>
      </c>
      <c r="C33" s="76" t="s">
        <v>614</v>
      </c>
      <c r="D33" s="69" t="s">
        <v>1127</v>
      </c>
      <c r="E33" s="67">
        <f>245.8+0.9+10.4</f>
        <v>257.10000000000002</v>
      </c>
    </row>
    <row r="34" spans="1:5" ht="57">
      <c r="A34" s="76" t="s">
        <v>652</v>
      </c>
      <c r="B34" s="86" t="s">
        <v>653</v>
      </c>
      <c r="C34" s="76" t="s">
        <v>614</v>
      </c>
      <c r="D34" s="69" t="s">
        <v>1128</v>
      </c>
      <c r="E34" s="67">
        <f>304.9+1.1</f>
        <v>306</v>
      </c>
    </row>
    <row r="35" spans="1:5" ht="57">
      <c r="A35" s="76" t="s">
        <v>654</v>
      </c>
      <c r="B35" s="86" t="s">
        <v>655</v>
      </c>
      <c r="C35" s="76" t="s">
        <v>614</v>
      </c>
      <c r="D35" s="69" t="s">
        <v>1129</v>
      </c>
      <c r="E35" s="67">
        <f>238.7+4.8</f>
        <v>243.5</v>
      </c>
    </row>
    <row r="36" spans="1:5" ht="57">
      <c r="A36" s="85" t="s">
        <v>656</v>
      </c>
      <c r="B36" s="86" t="s">
        <v>657</v>
      </c>
      <c r="C36" s="85" t="s">
        <v>614</v>
      </c>
      <c r="D36" s="69" t="s">
        <v>1130</v>
      </c>
      <c r="E36" s="67">
        <v>368</v>
      </c>
    </row>
    <row r="37" spans="1:5" ht="57">
      <c r="A37" s="76" t="s">
        <v>658</v>
      </c>
      <c r="B37" s="86" t="s">
        <v>659</v>
      </c>
      <c r="C37" s="76" t="s">
        <v>614</v>
      </c>
      <c r="D37" s="69" t="s">
        <v>1131</v>
      </c>
      <c r="E37" s="67">
        <v>97</v>
      </c>
    </row>
    <row r="38" spans="1:5" ht="42.75">
      <c r="A38" s="85" t="s">
        <v>660</v>
      </c>
      <c r="B38" s="79" t="s">
        <v>661</v>
      </c>
      <c r="C38" s="85" t="s">
        <v>573</v>
      </c>
      <c r="D38" s="69" t="s">
        <v>1132</v>
      </c>
      <c r="E38" s="67">
        <f>215.72+9.97</f>
        <v>225.69</v>
      </c>
    </row>
    <row r="39" spans="1:5" ht="28.5">
      <c r="A39" s="85" t="s">
        <v>662</v>
      </c>
      <c r="B39" s="77" t="s">
        <v>663</v>
      </c>
      <c r="C39" s="85" t="s">
        <v>599</v>
      </c>
      <c r="D39" s="69" t="s">
        <v>1133</v>
      </c>
      <c r="E39" s="67">
        <f>16.23+1.05</f>
        <v>17.28</v>
      </c>
    </row>
    <row r="40" spans="1:5" ht="28.5">
      <c r="A40" s="76" t="s">
        <v>664</v>
      </c>
      <c r="B40" s="79" t="s">
        <v>665</v>
      </c>
      <c r="C40" s="76" t="s">
        <v>599</v>
      </c>
      <c r="D40" s="69" t="s">
        <v>636</v>
      </c>
      <c r="E40" s="67">
        <f>E39</f>
        <v>17.28</v>
      </c>
    </row>
    <row r="41" spans="1:5" ht="45.75" customHeight="1">
      <c r="A41" s="76" t="s">
        <v>666</v>
      </c>
      <c r="B41" s="77" t="s">
        <v>667</v>
      </c>
      <c r="C41" s="76" t="s">
        <v>573</v>
      </c>
      <c r="D41" s="69" t="s">
        <v>1134</v>
      </c>
      <c r="E41" s="67">
        <v>281</v>
      </c>
    </row>
    <row r="42" spans="1:5" ht="28.5">
      <c r="A42" s="76" t="s">
        <v>668</v>
      </c>
      <c r="B42" s="79" t="s">
        <v>643</v>
      </c>
      <c r="C42" s="76" t="s">
        <v>586</v>
      </c>
      <c r="D42" s="69"/>
    </row>
    <row r="43" spans="1:5" ht="14.25" customHeight="1">
      <c r="A43" s="80" t="s">
        <v>669</v>
      </c>
      <c r="B43" s="155" t="s">
        <v>124</v>
      </c>
      <c r="C43" s="156"/>
      <c r="D43" s="69"/>
    </row>
    <row r="44" spans="1:5" ht="71.25">
      <c r="A44" s="85" t="s">
        <v>670</v>
      </c>
      <c r="B44" s="79" t="s">
        <v>671</v>
      </c>
      <c r="C44" s="85" t="s">
        <v>573</v>
      </c>
      <c r="D44" s="69"/>
    </row>
    <row r="45" spans="1:5" ht="14.25">
      <c r="A45" s="76" t="s">
        <v>672</v>
      </c>
      <c r="B45" s="77" t="s">
        <v>673</v>
      </c>
      <c r="C45" s="76" t="s">
        <v>674</v>
      </c>
      <c r="D45" s="69"/>
    </row>
    <row r="46" spans="1:5" ht="14.25">
      <c r="A46" s="76" t="s">
        <v>675</v>
      </c>
      <c r="B46" s="77" t="s">
        <v>676</v>
      </c>
      <c r="C46" s="76" t="s">
        <v>674</v>
      </c>
      <c r="D46" s="69"/>
    </row>
    <row r="47" spans="1:5" ht="14.25">
      <c r="A47" s="76" t="s">
        <v>677</v>
      </c>
      <c r="B47" s="77" t="s">
        <v>678</v>
      </c>
      <c r="C47" s="76" t="s">
        <v>674</v>
      </c>
      <c r="D47" s="69"/>
    </row>
    <row r="48" spans="1:5" ht="14.25">
      <c r="A48" s="76" t="s">
        <v>679</v>
      </c>
      <c r="B48" s="79" t="s">
        <v>680</v>
      </c>
      <c r="C48" s="76" t="s">
        <v>674</v>
      </c>
      <c r="D48" s="69"/>
    </row>
    <row r="49" spans="1:5" ht="28.5">
      <c r="A49" s="76" t="s">
        <v>681</v>
      </c>
      <c r="B49" s="79" t="s">
        <v>682</v>
      </c>
      <c r="C49" s="76" t="s">
        <v>674</v>
      </c>
      <c r="D49" s="69"/>
      <c r="E49" s="1"/>
    </row>
    <row r="50" spans="1:5" ht="28.5">
      <c r="A50" s="76" t="s">
        <v>683</v>
      </c>
      <c r="B50" s="79" t="s">
        <v>684</v>
      </c>
      <c r="C50" s="76" t="s">
        <v>674</v>
      </c>
      <c r="D50" s="69"/>
    </row>
    <row r="51" spans="1:5" ht="14.25" customHeight="1">
      <c r="A51" s="80" t="s">
        <v>685</v>
      </c>
      <c r="B51" s="155" t="s">
        <v>686</v>
      </c>
      <c r="C51" s="156"/>
      <c r="D51" s="69"/>
    </row>
    <row r="52" spans="1:5" ht="57">
      <c r="A52" s="76" t="s">
        <v>687</v>
      </c>
      <c r="B52" s="86" t="s">
        <v>688</v>
      </c>
      <c r="C52" s="76" t="s">
        <v>573</v>
      </c>
      <c r="D52" s="69" t="s">
        <v>1135</v>
      </c>
      <c r="E52" s="67">
        <f>(280.38*2)+75.93</f>
        <v>636.69000000000005</v>
      </c>
    </row>
    <row r="53" spans="1:5" ht="28.5">
      <c r="A53" s="76" t="s">
        <v>689</v>
      </c>
      <c r="B53" s="79" t="s">
        <v>690</v>
      </c>
      <c r="C53" s="76" t="s">
        <v>573</v>
      </c>
      <c r="D53" s="69" t="s">
        <v>1136</v>
      </c>
      <c r="E53" s="67">
        <v>75.930000000000007</v>
      </c>
    </row>
    <row r="54" spans="1:5" ht="57">
      <c r="A54" s="85" t="s">
        <v>691</v>
      </c>
      <c r="B54" s="79" t="s">
        <v>692</v>
      </c>
      <c r="C54" s="85" t="s">
        <v>573</v>
      </c>
      <c r="D54" s="69"/>
    </row>
    <row r="55" spans="1:5" ht="32.25" customHeight="1">
      <c r="A55" s="76" t="s">
        <v>693</v>
      </c>
      <c r="B55" s="79" t="s">
        <v>694</v>
      </c>
      <c r="C55" s="76" t="s">
        <v>573</v>
      </c>
      <c r="D55" s="69"/>
    </row>
    <row r="56" spans="1:5" ht="28.5">
      <c r="A56" s="85" t="s">
        <v>695</v>
      </c>
      <c r="B56" s="79" t="s">
        <v>696</v>
      </c>
      <c r="C56" s="85" t="s">
        <v>573</v>
      </c>
      <c r="D56" s="69"/>
    </row>
    <row r="57" spans="1:5" ht="28.5">
      <c r="A57" s="76" t="s">
        <v>697</v>
      </c>
      <c r="B57" s="79" t="s">
        <v>698</v>
      </c>
      <c r="C57" s="76" t="s">
        <v>573</v>
      </c>
      <c r="D57" s="69"/>
    </row>
    <row r="58" spans="1:5" ht="14.25">
      <c r="A58" s="76" t="s">
        <v>699</v>
      </c>
      <c r="B58" s="79" t="s">
        <v>700</v>
      </c>
      <c r="C58" s="76" t="s">
        <v>573</v>
      </c>
      <c r="D58" s="69"/>
    </row>
    <row r="59" spans="1:5" ht="42.75">
      <c r="A59" s="85" t="s">
        <v>701</v>
      </c>
      <c r="B59" s="79" t="s">
        <v>702</v>
      </c>
      <c r="C59" s="85" t="s">
        <v>573</v>
      </c>
      <c r="D59" s="69"/>
    </row>
    <row r="60" spans="1:5" ht="28.5">
      <c r="A60" s="76" t="s">
        <v>703</v>
      </c>
      <c r="B60" s="79" t="s">
        <v>704</v>
      </c>
      <c r="C60" s="76" t="s">
        <v>573</v>
      </c>
      <c r="D60" s="69"/>
    </row>
    <row r="61" spans="1:5" ht="28.5">
      <c r="A61" s="76" t="s">
        <v>705</v>
      </c>
      <c r="B61" s="79" t="s">
        <v>706</v>
      </c>
      <c r="C61" s="76" t="s">
        <v>573</v>
      </c>
      <c r="D61" s="69"/>
    </row>
    <row r="62" spans="1:5" ht="28.5">
      <c r="A62" s="76" t="s">
        <v>707</v>
      </c>
      <c r="B62" s="79" t="s">
        <v>708</v>
      </c>
      <c r="C62" s="76" t="s">
        <v>573</v>
      </c>
      <c r="D62" s="69"/>
    </row>
    <row r="63" spans="1:5" ht="12.75" customHeight="1">
      <c r="A63" s="80" t="s">
        <v>709</v>
      </c>
      <c r="B63" s="155" t="s">
        <v>165</v>
      </c>
      <c r="C63" s="156"/>
      <c r="D63" s="69"/>
    </row>
    <row r="64" spans="1:5" ht="42.75">
      <c r="A64" s="85" t="s">
        <v>710</v>
      </c>
      <c r="B64" s="79" t="s">
        <v>711</v>
      </c>
      <c r="C64" s="85" t="s">
        <v>573</v>
      </c>
      <c r="D64" s="69"/>
    </row>
    <row r="65" spans="1:4" ht="57">
      <c r="A65" s="76" t="s">
        <v>712</v>
      </c>
      <c r="B65" s="79" t="s">
        <v>713</v>
      </c>
      <c r="C65" s="76" t="s">
        <v>573</v>
      </c>
      <c r="D65" s="69"/>
    </row>
    <row r="66" spans="1:4" ht="28.5">
      <c r="A66" s="85" t="s">
        <v>714</v>
      </c>
      <c r="B66" s="79" t="s">
        <v>715</v>
      </c>
      <c r="C66" s="85" t="s">
        <v>674</v>
      </c>
      <c r="D66" s="69"/>
    </row>
    <row r="67" spans="1:4" ht="42.75">
      <c r="A67" s="85" t="s">
        <v>716</v>
      </c>
      <c r="B67" s="79" t="s">
        <v>717</v>
      </c>
      <c r="C67" s="85" t="s">
        <v>674</v>
      </c>
      <c r="D67" s="69"/>
    </row>
    <row r="68" spans="1:4" ht="12.75" customHeight="1">
      <c r="A68" s="80" t="s">
        <v>718</v>
      </c>
      <c r="B68" s="155" t="s">
        <v>719</v>
      </c>
      <c r="C68" s="156"/>
      <c r="D68" s="69"/>
    </row>
    <row r="69" spans="1:4" ht="12.75" customHeight="1">
      <c r="A69" s="76" t="s">
        <v>720</v>
      </c>
      <c r="B69" s="87" t="s">
        <v>721</v>
      </c>
      <c r="C69" s="88"/>
      <c r="D69" s="69"/>
    </row>
    <row r="70" spans="1:4" ht="28.5">
      <c r="A70" s="85" t="s">
        <v>722</v>
      </c>
      <c r="B70" s="77" t="s">
        <v>723</v>
      </c>
      <c r="C70" s="85" t="s">
        <v>573</v>
      </c>
      <c r="D70" s="69"/>
    </row>
    <row r="71" spans="1:4" ht="14.25">
      <c r="A71" s="76" t="s">
        <v>724</v>
      </c>
      <c r="B71" s="77" t="s">
        <v>725</v>
      </c>
      <c r="C71" s="76" t="s">
        <v>573</v>
      </c>
      <c r="D71" s="69"/>
    </row>
    <row r="72" spans="1:4" ht="42.75">
      <c r="A72" s="85" t="s">
        <v>726</v>
      </c>
      <c r="B72" s="86" t="s">
        <v>727</v>
      </c>
      <c r="C72" s="85" t="s">
        <v>573</v>
      </c>
      <c r="D72" s="69"/>
    </row>
    <row r="73" spans="1:4" ht="28.5">
      <c r="A73" s="76" t="s">
        <v>728</v>
      </c>
      <c r="B73" s="79" t="s">
        <v>729</v>
      </c>
      <c r="C73" s="76" t="s">
        <v>573</v>
      </c>
      <c r="D73" s="69"/>
    </row>
    <row r="74" spans="1:4" ht="45.75" customHeight="1">
      <c r="A74" s="76" t="s">
        <v>730</v>
      </c>
      <c r="B74" s="77" t="s">
        <v>731</v>
      </c>
      <c r="C74" s="76" t="s">
        <v>573</v>
      </c>
      <c r="D74" s="69"/>
    </row>
    <row r="75" spans="1:4" ht="57">
      <c r="A75" s="76" t="s">
        <v>732</v>
      </c>
      <c r="B75" s="86" t="s">
        <v>733</v>
      </c>
      <c r="C75" s="76" t="s">
        <v>573</v>
      </c>
      <c r="D75" s="69"/>
    </row>
    <row r="76" spans="1:4" ht="14.25">
      <c r="A76" s="76" t="s">
        <v>734</v>
      </c>
      <c r="B76" s="77" t="s">
        <v>735</v>
      </c>
      <c r="C76" s="76" t="s">
        <v>599</v>
      </c>
      <c r="D76" s="69"/>
    </row>
    <row r="77" spans="1:4" ht="42.75">
      <c r="A77" s="85" t="s">
        <v>736</v>
      </c>
      <c r="B77" s="86" t="s">
        <v>737</v>
      </c>
      <c r="C77" s="85" t="s">
        <v>573</v>
      </c>
      <c r="D77" s="69"/>
    </row>
    <row r="78" spans="1:4" ht="14.25">
      <c r="A78" s="76" t="s">
        <v>738</v>
      </c>
      <c r="B78" s="77" t="s">
        <v>739</v>
      </c>
      <c r="C78" s="76" t="s">
        <v>599</v>
      </c>
      <c r="D78" s="69"/>
    </row>
    <row r="79" spans="1:4" ht="28.5">
      <c r="A79" s="76" t="s">
        <v>1137</v>
      </c>
      <c r="B79" s="86" t="s">
        <v>741</v>
      </c>
      <c r="C79" s="76" t="s">
        <v>573</v>
      </c>
      <c r="D79" s="69"/>
    </row>
    <row r="80" spans="1:4" ht="12.75" customHeight="1">
      <c r="A80" s="80" t="s">
        <v>742</v>
      </c>
      <c r="B80" s="87" t="s">
        <v>743</v>
      </c>
      <c r="C80" s="89"/>
      <c r="D80" s="69"/>
    </row>
    <row r="81" spans="1:5" ht="42.75">
      <c r="A81" s="76" t="s">
        <v>744</v>
      </c>
      <c r="B81" s="79" t="s">
        <v>745</v>
      </c>
      <c r="C81" s="76" t="s">
        <v>599</v>
      </c>
      <c r="D81" s="69" t="s">
        <v>1138</v>
      </c>
      <c r="E81" s="67">
        <f>108*0.05</f>
        <v>5.4</v>
      </c>
    </row>
    <row r="82" spans="1:5" ht="42.75">
      <c r="A82" s="76" t="s">
        <v>746</v>
      </c>
      <c r="B82" s="79" t="s">
        <v>747</v>
      </c>
      <c r="C82" s="76" t="s">
        <v>573</v>
      </c>
      <c r="D82" s="69" t="s">
        <v>1139</v>
      </c>
      <c r="E82" s="67">
        <f>36+11+33+14+10+4</f>
        <v>108</v>
      </c>
    </row>
    <row r="83" spans="1:5" ht="42.75">
      <c r="A83" s="85" t="s">
        <v>748</v>
      </c>
      <c r="B83" s="79" t="s">
        <v>749</v>
      </c>
      <c r="C83" s="85" t="s">
        <v>573</v>
      </c>
      <c r="D83" s="69" t="s">
        <v>1139</v>
      </c>
      <c r="E83" s="67">
        <f>36+11+33+14+10+4</f>
        <v>108</v>
      </c>
    </row>
    <row r="84" spans="1:5" ht="42.75">
      <c r="A84" s="85" t="s">
        <v>750</v>
      </c>
      <c r="B84" s="77" t="s">
        <v>751</v>
      </c>
      <c r="C84" s="85" t="s">
        <v>573</v>
      </c>
      <c r="D84" s="69"/>
    </row>
    <row r="85" spans="1:5" ht="42.75">
      <c r="A85" s="76" t="s">
        <v>752</v>
      </c>
      <c r="B85" s="77" t="s">
        <v>753</v>
      </c>
      <c r="C85" s="76" t="s">
        <v>573</v>
      </c>
      <c r="D85" s="69"/>
    </row>
    <row r="86" spans="1:5" ht="28.5">
      <c r="A86" s="76" t="s">
        <v>754</v>
      </c>
      <c r="B86" s="79" t="s">
        <v>755</v>
      </c>
      <c r="C86" s="76" t="s">
        <v>674</v>
      </c>
      <c r="D86" s="69"/>
    </row>
    <row r="87" spans="1:5" ht="12" customHeight="1">
      <c r="A87" s="89"/>
      <c r="B87" s="89"/>
      <c r="C87" s="89"/>
      <c r="D87" s="69"/>
    </row>
    <row r="88" spans="1:5" ht="12.75" customHeight="1">
      <c r="A88" s="80" t="s">
        <v>756</v>
      </c>
      <c r="B88" s="155" t="s">
        <v>757</v>
      </c>
      <c r="C88" s="156"/>
      <c r="D88" s="69"/>
    </row>
    <row r="89" spans="1:5" ht="42.75">
      <c r="A89" s="85" t="s">
        <v>758</v>
      </c>
      <c r="B89" s="77" t="s">
        <v>759</v>
      </c>
      <c r="C89" s="85" t="s">
        <v>586</v>
      </c>
      <c r="D89" s="69"/>
    </row>
    <row r="90" spans="1:5" ht="28.5">
      <c r="A90" s="76" t="s">
        <v>760</v>
      </c>
      <c r="B90" s="86" t="s">
        <v>761</v>
      </c>
      <c r="C90" s="76" t="s">
        <v>586</v>
      </c>
      <c r="D90" s="69"/>
    </row>
    <row r="91" spans="1:5" ht="28.5">
      <c r="A91" s="85" t="s">
        <v>762</v>
      </c>
      <c r="B91" s="79" t="s">
        <v>763</v>
      </c>
      <c r="C91" s="85" t="s">
        <v>586</v>
      </c>
      <c r="D91" s="69"/>
    </row>
    <row r="92" spans="1:5" ht="42.75">
      <c r="A92" s="85" t="s">
        <v>764</v>
      </c>
      <c r="B92" s="79" t="s">
        <v>765</v>
      </c>
      <c r="C92" s="85" t="s">
        <v>586</v>
      </c>
      <c r="D92" s="69"/>
    </row>
    <row r="93" spans="1:5" ht="42.75">
      <c r="A93" s="85" t="s">
        <v>766</v>
      </c>
      <c r="B93" s="79" t="s">
        <v>767</v>
      </c>
      <c r="C93" s="85" t="s">
        <v>586</v>
      </c>
      <c r="D93" s="69"/>
    </row>
    <row r="94" spans="1:5" ht="42.75">
      <c r="A94" s="85" t="s">
        <v>768</v>
      </c>
      <c r="B94" s="79" t="s">
        <v>769</v>
      </c>
      <c r="C94" s="85" t="s">
        <v>586</v>
      </c>
      <c r="D94" s="69"/>
    </row>
    <row r="95" spans="1:5" ht="42.75">
      <c r="A95" s="85" t="s">
        <v>770</v>
      </c>
      <c r="B95" s="79" t="s">
        <v>771</v>
      </c>
      <c r="C95" s="85" t="s">
        <v>586</v>
      </c>
      <c r="D95" s="69"/>
    </row>
    <row r="96" spans="1:5" ht="42.75">
      <c r="A96" s="85" t="s">
        <v>772</v>
      </c>
      <c r="B96" s="79" t="s">
        <v>773</v>
      </c>
      <c r="C96" s="85" t="s">
        <v>586</v>
      </c>
      <c r="D96" s="69"/>
    </row>
    <row r="97" spans="1:4" ht="42.75">
      <c r="A97" s="85" t="s">
        <v>774</v>
      </c>
      <c r="B97" s="79" t="s">
        <v>775</v>
      </c>
      <c r="C97" s="85" t="s">
        <v>586</v>
      </c>
      <c r="D97" s="69"/>
    </row>
    <row r="98" spans="1:4" ht="42.75">
      <c r="A98" s="85" t="s">
        <v>776</v>
      </c>
      <c r="B98" s="79" t="s">
        <v>777</v>
      </c>
      <c r="C98" s="85" t="s">
        <v>586</v>
      </c>
      <c r="D98" s="69"/>
    </row>
    <row r="99" spans="1:4" ht="42.75">
      <c r="A99" s="90" t="s">
        <v>778</v>
      </c>
      <c r="B99" s="79" t="s">
        <v>779</v>
      </c>
      <c r="C99" s="85" t="s">
        <v>586</v>
      </c>
      <c r="D99" s="69"/>
    </row>
    <row r="100" spans="1:4" ht="42.75">
      <c r="A100" s="90" t="s">
        <v>780</v>
      </c>
      <c r="B100" s="79" t="s">
        <v>781</v>
      </c>
      <c r="C100" s="85" t="s">
        <v>586</v>
      </c>
      <c r="D100" s="69"/>
    </row>
    <row r="101" spans="1:4" ht="42.75">
      <c r="A101" s="90" t="s">
        <v>782</v>
      </c>
      <c r="B101" s="79" t="s">
        <v>783</v>
      </c>
      <c r="C101" s="85" t="s">
        <v>586</v>
      </c>
      <c r="D101" s="69"/>
    </row>
    <row r="102" spans="1:4" ht="45.75" customHeight="1">
      <c r="A102" s="91" t="s">
        <v>784</v>
      </c>
      <c r="B102" s="77" t="s">
        <v>785</v>
      </c>
      <c r="C102" s="76" t="s">
        <v>586</v>
      </c>
      <c r="D102" s="69"/>
    </row>
    <row r="103" spans="1:4" ht="14.25">
      <c r="A103" s="91" t="s">
        <v>786</v>
      </c>
      <c r="B103" s="79" t="s">
        <v>787</v>
      </c>
      <c r="C103" s="76" t="s">
        <v>586</v>
      </c>
      <c r="D103" s="69"/>
    </row>
    <row r="104" spans="1:4" ht="42.75">
      <c r="A104" s="91" t="s">
        <v>788</v>
      </c>
      <c r="B104" s="77" t="s">
        <v>789</v>
      </c>
      <c r="C104" s="76" t="s">
        <v>586</v>
      </c>
      <c r="D104" s="69"/>
    </row>
    <row r="105" spans="1:4" ht="28.5">
      <c r="A105" s="91" t="s">
        <v>790</v>
      </c>
      <c r="B105" s="79" t="s">
        <v>791</v>
      </c>
      <c r="C105" s="76" t="s">
        <v>586</v>
      </c>
      <c r="D105" s="69"/>
    </row>
    <row r="106" spans="1:4" ht="42.75">
      <c r="A106" s="91" t="s">
        <v>792</v>
      </c>
      <c r="B106" s="77" t="s">
        <v>793</v>
      </c>
      <c r="C106" s="76" t="s">
        <v>586</v>
      </c>
      <c r="D106" s="69"/>
    </row>
    <row r="107" spans="1:4" ht="42.75">
      <c r="A107" s="90" t="s">
        <v>794</v>
      </c>
      <c r="B107" s="79" t="s">
        <v>795</v>
      </c>
      <c r="C107" s="85" t="s">
        <v>586</v>
      </c>
      <c r="D107" s="69"/>
    </row>
    <row r="108" spans="1:4" ht="42.75">
      <c r="A108" s="90" t="s">
        <v>796</v>
      </c>
      <c r="B108" s="79" t="s">
        <v>797</v>
      </c>
      <c r="C108" s="85" t="s">
        <v>586</v>
      </c>
      <c r="D108" s="69"/>
    </row>
    <row r="109" spans="1:4" ht="42.75">
      <c r="A109" s="90" t="s">
        <v>798</v>
      </c>
      <c r="B109" s="79" t="s">
        <v>799</v>
      </c>
      <c r="C109" s="85" t="s">
        <v>586</v>
      </c>
      <c r="D109" s="69"/>
    </row>
    <row r="110" spans="1:4" ht="32.25" customHeight="1">
      <c r="A110" s="91" t="s">
        <v>800</v>
      </c>
      <c r="B110" s="79" t="s">
        <v>801</v>
      </c>
      <c r="C110" s="76" t="s">
        <v>586</v>
      </c>
      <c r="D110" s="69"/>
    </row>
    <row r="111" spans="1:4" ht="28.5">
      <c r="A111" s="91" t="s">
        <v>802</v>
      </c>
      <c r="B111" s="79" t="s">
        <v>803</v>
      </c>
      <c r="C111" s="76" t="s">
        <v>586</v>
      </c>
      <c r="D111" s="69"/>
    </row>
    <row r="112" spans="1:4" ht="28.5">
      <c r="A112" s="91" t="s">
        <v>804</v>
      </c>
      <c r="B112" s="79" t="s">
        <v>805</v>
      </c>
      <c r="C112" s="76" t="s">
        <v>586</v>
      </c>
      <c r="D112" s="69"/>
    </row>
    <row r="113" spans="1:4" ht="42.75">
      <c r="A113" s="90" t="s">
        <v>806</v>
      </c>
      <c r="B113" s="79" t="s">
        <v>807</v>
      </c>
      <c r="C113" s="85" t="s">
        <v>586</v>
      </c>
      <c r="D113" s="69"/>
    </row>
    <row r="114" spans="1:4" ht="28.5">
      <c r="A114" s="91" t="s">
        <v>808</v>
      </c>
      <c r="B114" s="79" t="s">
        <v>809</v>
      </c>
      <c r="C114" s="76" t="s">
        <v>586</v>
      </c>
      <c r="D114" s="69"/>
    </row>
    <row r="115" spans="1:4" ht="28.5">
      <c r="A115" s="91" t="s">
        <v>810</v>
      </c>
      <c r="B115" s="79" t="s">
        <v>811</v>
      </c>
      <c r="C115" s="76" t="s">
        <v>586</v>
      </c>
      <c r="D115" s="69"/>
    </row>
    <row r="116" spans="1:4" ht="42.75">
      <c r="A116" s="90" t="s">
        <v>812</v>
      </c>
      <c r="B116" s="79" t="s">
        <v>813</v>
      </c>
      <c r="C116" s="85" t="s">
        <v>586</v>
      </c>
      <c r="D116" s="69"/>
    </row>
    <row r="117" spans="1:4" ht="42.75">
      <c r="A117" s="90" t="s">
        <v>814</v>
      </c>
      <c r="B117" s="79" t="s">
        <v>815</v>
      </c>
      <c r="C117" s="85" t="s">
        <v>674</v>
      </c>
      <c r="D117" s="69"/>
    </row>
    <row r="118" spans="1:4" ht="45" customHeight="1">
      <c r="A118" s="90" t="s">
        <v>816</v>
      </c>
      <c r="B118" s="79" t="s">
        <v>817</v>
      </c>
      <c r="C118" s="85" t="s">
        <v>674</v>
      </c>
      <c r="D118" s="69"/>
    </row>
    <row r="119" spans="1:4" ht="44.25" customHeight="1">
      <c r="A119" s="90" t="s">
        <v>818</v>
      </c>
      <c r="B119" s="79" t="s">
        <v>819</v>
      </c>
      <c r="C119" s="85" t="s">
        <v>674</v>
      </c>
      <c r="D119" s="69"/>
    </row>
    <row r="120" spans="1:4" ht="42.75">
      <c r="A120" s="90" t="s">
        <v>820</v>
      </c>
      <c r="B120" s="79" t="s">
        <v>821</v>
      </c>
      <c r="C120" s="85" t="s">
        <v>674</v>
      </c>
      <c r="D120" s="69"/>
    </row>
    <row r="121" spans="1:4" ht="33" customHeight="1">
      <c r="A121" s="91" t="s">
        <v>822</v>
      </c>
      <c r="B121" s="79" t="s">
        <v>823</v>
      </c>
      <c r="C121" s="76" t="s">
        <v>674</v>
      </c>
      <c r="D121" s="69"/>
    </row>
    <row r="122" spans="1:4" ht="28.5">
      <c r="A122" s="91" t="s">
        <v>824</v>
      </c>
      <c r="B122" s="79" t="s">
        <v>825</v>
      </c>
      <c r="C122" s="76" t="s">
        <v>674</v>
      </c>
      <c r="D122" s="69"/>
    </row>
    <row r="123" spans="1:4" ht="56.25" customHeight="1">
      <c r="A123" s="91" t="s">
        <v>826</v>
      </c>
      <c r="B123" s="92" t="s">
        <v>827</v>
      </c>
      <c r="C123" s="76" t="s">
        <v>586</v>
      </c>
      <c r="D123" s="69"/>
    </row>
    <row r="124" spans="1:4" ht="28.5">
      <c r="A124" s="91" t="s">
        <v>828</v>
      </c>
      <c r="B124" s="79" t="s">
        <v>829</v>
      </c>
      <c r="C124" s="76" t="s">
        <v>586</v>
      </c>
      <c r="D124" s="69"/>
    </row>
    <row r="125" spans="1:4" ht="28.5">
      <c r="A125" s="91" t="s">
        <v>830</v>
      </c>
      <c r="B125" s="79" t="s">
        <v>831</v>
      </c>
      <c r="C125" s="76" t="s">
        <v>586</v>
      </c>
      <c r="D125" s="69"/>
    </row>
    <row r="126" spans="1:4" ht="28.5">
      <c r="A126" s="91" t="s">
        <v>832</v>
      </c>
      <c r="B126" s="79" t="s">
        <v>833</v>
      </c>
      <c r="C126" s="76" t="s">
        <v>586</v>
      </c>
      <c r="D126" s="69"/>
    </row>
    <row r="127" spans="1:4" ht="28.5">
      <c r="A127" s="91" t="s">
        <v>834</v>
      </c>
      <c r="B127" s="79" t="s">
        <v>835</v>
      </c>
      <c r="C127" s="76" t="s">
        <v>586</v>
      </c>
      <c r="D127" s="69"/>
    </row>
    <row r="128" spans="1:4" ht="28.5">
      <c r="A128" s="91" t="s">
        <v>836</v>
      </c>
      <c r="B128" s="79" t="s">
        <v>837</v>
      </c>
      <c r="C128" s="76" t="s">
        <v>586</v>
      </c>
      <c r="D128" s="69"/>
    </row>
    <row r="129" spans="1:4" ht="42.75">
      <c r="A129" s="90" t="s">
        <v>838</v>
      </c>
      <c r="B129" s="92" t="s">
        <v>839</v>
      </c>
      <c r="C129" s="85" t="s">
        <v>586</v>
      </c>
      <c r="D129" s="69"/>
    </row>
    <row r="130" spans="1:4" ht="28.5">
      <c r="A130" s="90" t="s">
        <v>840</v>
      </c>
      <c r="B130" s="79" t="s">
        <v>841</v>
      </c>
      <c r="C130" s="85" t="s">
        <v>586</v>
      </c>
      <c r="D130" s="69"/>
    </row>
    <row r="131" spans="1:4" ht="28.5">
      <c r="A131" s="91" t="s">
        <v>842</v>
      </c>
      <c r="B131" s="79" t="s">
        <v>843</v>
      </c>
      <c r="C131" s="76" t="s">
        <v>586</v>
      </c>
      <c r="D131" s="69"/>
    </row>
    <row r="132" spans="1:4" ht="28.5">
      <c r="A132" s="91" t="s">
        <v>844</v>
      </c>
      <c r="B132" s="79" t="s">
        <v>845</v>
      </c>
      <c r="C132" s="76" t="s">
        <v>586</v>
      </c>
      <c r="D132" s="69"/>
    </row>
    <row r="133" spans="1:4" ht="42.75">
      <c r="A133" s="90" t="s">
        <v>846</v>
      </c>
      <c r="B133" s="92" t="s">
        <v>847</v>
      </c>
      <c r="C133" s="85" t="s">
        <v>586</v>
      </c>
      <c r="D133" s="69"/>
    </row>
    <row r="134" spans="1:4" ht="42.75">
      <c r="A134" s="90" t="s">
        <v>848</v>
      </c>
      <c r="B134" s="79" t="s">
        <v>849</v>
      </c>
      <c r="C134" s="85" t="s">
        <v>586</v>
      </c>
      <c r="D134" s="69"/>
    </row>
    <row r="135" spans="1:4" ht="57">
      <c r="A135" s="91" t="s">
        <v>850</v>
      </c>
      <c r="B135" s="79" t="s">
        <v>851</v>
      </c>
      <c r="C135" s="76" t="s">
        <v>586</v>
      </c>
      <c r="D135" s="69"/>
    </row>
    <row r="136" spans="1:4" ht="14.25">
      <c r="A136" s="91" t="s">
        <v>852</v>
      </c>
      <c r="B136" s="79" t="s">
        <v>853</v>
      </c>
      <c r="C136" s="76" t="s">
        <v>586</v>
      </c>
      <c r="D136" s="69"/>
    </row>
    <row r="137" spans="1:4" ht="28.5">
      <c r="A137" s="91" t="s">
        <v>854</v>
      </c>
      <c r="B137" s="79" t="s">
        <v>855</v>
      </c>
      <c r="C137" s="76" t="s">
        <v>586</v>
      </c>
      <c r="D137" s="69"/>
    </row>
    <row r="138" spans="1:4" ht="28.5">
      <c r="A138" s="91" t="s">
        <v>856</v>
      </c>
      <c r="B138" s="92" t="s">
        <v>857</v>
      </c>
      <c r="C138" s="76" t="s">
        <v>586</v>
      </c>
      <c r="D138" s="69"/>
    </row>
    <row r="139" spans="1:4" ht="28.5">
      <c r="A139" s="91" t="s">
        <v>858</v>
      </c>
      <c r="B139" s="79" t="s">
        <v>859</v>
      </c>
      <c r="C139" s="76" t="s">
        <v>586</v>
      </c>
      <c r="D139" s="69"/>
    </row>
    <row r="140" spans="1:4" ht="14.25">
      <c r="A140" s="91" t="s">
        <v>860</v>
      </c>
      <c r="B140" s="79" t="s">
        <v>861</v>
      </c>
      <c r="C140" s="76" t="s">
        <v>586</v>
      </c>
      <c r="D140" s="69"/>
    </row>
    <row r="141" spans="1:4" ht="42.75">
      <c r="A141" s="90" t="s">
        <v>862</v>
      </c>
      <c r="B141" s="79" t="s">
        <v>863</v>
      </c>
      <c r="C141" s="85" t="s">
        <v>586</v>
      </c>
      <c r="D141" s="69"/>
    </row>
    <row r="142" spans="1:4" ht="14.25">
      <c r="A142" s="91" t="s">
        <v>864</v>
      </c>
      <c r="B142" s="79" t="s">
        <v>865</v>
      </c>
      <c r="C142" s="76" t="s">
        <v>573</v>
      </c>
      <c r="D142" s="69"/>
    </row>
    <row r="143" spans="1:4" ht="42.75">
      <c r="A143" s="90" t="s">
        <v>866</v>
      </c>
      <c r="B143" s="79" t="s">
        <v>867</v>
      </c>
      <c r="C143" s="85" t="s">
        <v>586</v>
      </c>
      <c r="D143" s="69"/>
    </row>
    <row r="144" spans="1:4" ht="28.5">
      <c r="A144" s="90" t="s">
        <v>868</v>
      </c>
      <c r="B144" s="79" t="s">
        <v>869</v>
      </c>
      <c r="C144" s="85" t="s">
        <v>586</v>
      </c>
      <c r="D144" s="69"/>
    </row>
    <row r="145" spans="1:4" ht="28.5">
      <c r="A145" s="76" t="s">
        <v>870</v>
      </c>
      <c r="B145" s="79" t="s">
        <v>871</v>
      </c>
      <c r="C145" s="76" t="s">
        <v>586</v>
      </c>
      <c r="D145" s="69"/>
    </row>
    <row r="146" spans="1:4" ht="28.5">
      <c r="A146" s="76" t="s">
        <v>872</v>
      </c>
      <c r="B146" s="79" t="s">
        <v>873</v>
      </c>
      <c r="C146" s="76" t="s">
        <v>586</v>
      </c>
      <c r="D146" s="69"/>
    </row>
    <row r="147" spans="1:4" ht="28.5">
      <c r="A147" s="85" t="s">
        <v>874</v>
      </c>
      <c r="B147" s="77" t="s">
        <v>875</v>
      </c>
      <c r="C147" s="85" t="s">
        <v>586</v>
      </c>
      <c r="D147" s="69"/>
    </row>
    <row r="148" spans="1:4" ht="14.25">
      <c r="A148" s="76" t="s">
        <v>876</v>
      </c>
      <c r="B148" s="79" t="s">
        <v>877</v>
      </c>
      <c r="C148" s="76" t="s">
        <v>586</v>
      </c>
      <c r="D148" s="69"/>
    </row>
    <row r="149" spans="1:4" ht="25.5" customHeight="1">
      <c r="A149" s="76" t="s">
        <v>878</v>
      </c>
      <c r="B149" s="79" t="s">
        <v>879</v>
      </c>
      <c r="C149" s="76" t="s">
        <v>586</v>
      </c>
      <c r="D149" s="69"/>
    </row>
    <row r="150" spans="1:4" ht="42.75">
      <c r="A150" s="85" t="s">
        <v>880</v>
      </c>
      <c r="B150" s="79" t="s">
        <v>881</v>
      </c>
      <c r="C150" s="85" t="s">
        <v>586</v>
      </c>
      <c r="D150" s="69"/>
    </row>
    <row r="151" spans="1:4" ht="42.75">
      <c r="A151" s="85" t="s">
        <v>882</v>
      </c>
      <c r="B151" s="79" t="s">
        <v>883</v>
      </c>
      <c r="C151" s="85" t="s">
        <v>586</v>
      </c>
      <c r="D151" s="69"/>
    </row>
    <row r="152" spans="1:4" ht="28.5">
      <c r="A152" s="85" t="s">
        <v>884</v>
      </c>
      <c r="B152" s="86" t="s">
        <v>885</v>
      </c>
      <c r="C152" s="85" t="s">
        <v>586</v>
      </c>
      <c r="D152" s="69"/>
    </row>
    <row r="153" spans="1:4" ht="28.5">
      <c r="A153" s="85" t="s">
        <v>886</v>
      </c>
      <c r="B153" s="92" t="s">
        <v>887</v>
      </c>
      <c r="C153" s="85" t="s">
        <v>586</v>
      </c>
      <c r="D153" s="69"/>
    </row>
    <row r="154" spans="1:4" ht="28.5">
      <c r="A154" s="76" t="s">
        <v>888</v>
      </c>
      <c r="B154" s="92" t="s">
        <v>889</v>
      </c>
      <c r="C154" s="76" t="s">
        <v>586</v>
      </c>
      <c r="D154" s="69"/>
    </row>
    <row r="155" spans="1:4" ht="14.25">
      <c r="A155" s="76" t="s">
        <v>890</v>
      </c>
      <c r="B155" s="77" t="s">
        <v>891</v>
      </c>
      <c r="C155" s="76" t="s">
        <v>586</v>
      </c>
      <c r="D155" s="69"/>
    </row>
    <row r="156" spans="1:4" ht="69" customHeight="1">
      <c r="A156" s="85" t="s">
        <v>892</v>
      </c>
      <c r="B156" s="79" t="s">
        <v>893</v>
      </c>
      <c r="C156" s="85" t="s">
        <v>586</v>
      </c>
      <c r="D156" s="69"/>
    </row>
    <row r="157" spans="1:4" ht="28.5">
      <c r="A157" s="85" t="s">
        <v>894</v>
      </c>
      <c r="B157" s="77" t="s">
        <v>895</v>
      </c>
      <c r="C157" s="85" t="s">
        <v>674</v>
      </c>
      <c r="D157" s="69"/>
    </row>
    <row r="158" spans="1:4" ht="12.75" customHeight="1">
      <c r="A158" s="80" t="s">
        <v>896</v>
      </c>
      <c r="B158" s="155" t="s">
        <v>897</v>
      </c>
      <c r="C158" s="156"/>
      <c r="D158" s="69"/>
    </row>
    <row r="159" spans="1:4" ht="14.25">
      <c r="A159" s="76" t="s">
        <v>898</v>
      </c>
      <c r="B159" s="77" t="s">
        <v>899</v>
      </c>
      <c r="C159" s="76" t="s">
        <v>586</v>
      </c>
      <c r="D159" s="69"/>
    </row>
    <row r="160" spans="1:4" ht="28.5">
      <c r="A160" s="76" t="s">
        <v>900</v>
      </c>
      <c r="B160" s="79" t="s">
        <v>901</v>
      </c>
      <c r="C160" s="76" t="s">
        <v>586</v>
      </c>
      <c r="D160" s="69"/>
    </row>
    <row r="161" spans="1:4" ht="42.75">
      <c r="A161" s="85" t="s">
        <v>902</v>
      </c>
      <c r="B161" s="79" t="s">
        <v>903</v>
      </c>
      <c r="C161" s="85" t="s">
        <v>586</v>
      </c>
      <c r="D161" s="69"/>
    </row>
    <row r="162" spans="1:4" ht="42.75">
      <c r="A162" s="85" t="s">
        <v>904</v>
      </c>
      <c r="B162" s="79" t="s">
        <v>905</v>
      </c>
      <c r="C162" s="85" t="s">
        <v>586</v>
      </c>
      <c r="D162" s="69"/>
    </row>
    <row r="163" spans="1:4" ht="42.75">
      <c r="A163" s="85" t="s">
        <v>906</v>
      </c>
      <c r="B163" s="79" t="s">
        <v>907</v>
      </c>
      <c r="C163" s="85" t="s">
        <v>674</v>
      </c>
      <c r="D163" s="69"/>
    </row>
    <row r="164" spans="1:4" ht="42.75">
      <c r="A164" s="85" t="s">
        <v>908</v>
      </c>
      <c r="B164" s="79" t="s">
        <v>909</v>
      </c>
      <c r="C164" s="85" t="s">
        <v>674</v>
      </c>
      <c r="D164" s="69"/>
    </row>
    <row r="165" spans="1:4" ht="28.5">
      <c r="A165" s="76" t="s">
        <v>910</v>
      </c>
      <c r="B165" s="79" t="s">
        <v>911</v>
      </c>
      <c r="C165" s="76" t="s">
        <v>674</v>
      </c>
      <c r="D165" s="69"/>
    </row>
    <row r="166" spans="1:4" ht="42.75">
      <c r="A166" s="85" t="s">
        <v>912</v>
      </c>
      <c r="B166" s="79" t="s">
        <v>913</v>
      </c>
      <c r="C166" s="85" t="s">
        <v>674</v>
      </c>
      <c r="D166" s="69"/>
    </row>
    <row r="167" spans="1:4" ht="42.75">
      <c r="A167" s="85" t="s">
        <v>914</v>
      </c>
      <c r="B167" s="79" t="s">
        <v>915</v>
      </c>
      <c r="C167" s="85" t="s">
        <v>674</v>
      </c>
      <c r="D167" s="69"/>
    </row>
    <row r="168" spans="1:4" ht="28.5">
      <c r="A168" s="76" t="s">
        <v>916</v>
      </c>
      <c r="B168" s="79" t="s">
        <v>917</v>
      </c>
      <c r="C168" s="76" t="s">
        <v>674</v>
      </c>
      <c r="D168" s="69"/>
    </row>
    <row r="169" spans="1:4" ht="28.5">
      <c r="A169" s="76" t="s">
        <v>918</v>
      </c>
      <c r="B169" s="79" t="s">
        <v>919</v>
      </c>
      <c r="C169" s="76" t="s">
        <v>586</v>
      </c>
      <c r="D169" s="69"/>
    </row>
    <row r="170" spans="1:4" ht="42.75">
      <c r="A170" s="85" t="s">
        <v>920</v>
      </c>
      <c r="B170" s="79" t="s">
        <v>921</v>
      </c>
      <c r="C170" s="85" t="s">
        <v>586</v>
      </c>
      <c r="D170" s="69"/>
    </row>
    <row r="171" spans="1:4" ht="42.75">
      <c r="A171" s="85" t="s">
        <v>922</v>
      </c>
      <c r="B171" s="79" t="s">
        <v>923</v>
      </c>
      <c r="C171" s="85" t="s">
        <v>586</v>
      </c>
      <c r="D171" s="69"/>
    </row>
    <row r="172" spans="1:4" ht="14.25">
      <c r="A172" s="76" t="s">
        <v>924</v>
      </c>
      <c r="B172" s="79" t="s">
        <v>925</v>
      </c>
      <c r="C172" s="76" t="s">
        <v>586</v>
      </c>
      <c r="D172" s="69"/>
    </row>
    <row r="173" spans="1:4" ht="28.5">
      <c r="A173" s="76" t="s">
        <v>926</v>
      </c>
      <c r="B173" s="79" t="s">
        <v>927</v>
      </c>
      <c r="C173" s="76" t="s">
        <v>586</v>
      </c>
      <c r="D173" s="69"/>
    </row>
    <row r="174" spans="1:4" ht="14.25">
      <c r="A174" s="76" t="s">
        <v>928</v>
      </c>
      <c r="B174" s="79" t="s">
        <v>929</v>
      </c>
      <c r="C174" s="76" t="s">
        <v>586</v>
      </c>
      <c r="D174" s="69"/>
    </row>
    <row r="175" spans="1:4" ht="28.5">
      <c r="A175" s="85" t="s">
        <v>930</v>
      </c>
      <c r="B175" s="77" t="s">
        <v>931</v>
      </c>
      <c r="C175" s="85" t="s">
        <v>586</v>
      </c>
      <c r="D175" s="69"/>
    </row>
    <row r="176" spans="1:4" ht="28.5">
      <c r="A176" s="85" t="s">
        <v>932</v>
      </c>
      <c r="B176" s="77" t="s">
        <v>933</v>
      </c>
      <c r="C176" s="85" t="s">
        <v>586</v>
      </c>
      <c r="D176" s="69"/>
    </row>
    <row r="177" spans="1:4" ht="28.5">
      <c r="A177" s="90" t="s">
        <v>934</v>
      </c>
      <c r="B177" s="77" t="s">
        <v>935</v>
      </c>
      <c r="C177" s="85" t="s">
        <v>586</v>
      </c>
      <c r="D177" s="69"/>
    </row>
    <row r="178" spans="1:4" ht="28.5">
      <c r="A178" s="91" t="s">
        <v>936</v>
      </c>
      <c r="B178" s="79" t="s">
        <v>937</v>
      </c>
      <c r="C178" s="76" t="s">
        <v>586</v>
      </c>
      <c r="D178" s="69"/>
    </row>
    <row r="179" spans="1:4" ht="14.25">
      <c r="A179" s="91" t="s">
        <v>938</v>
      </c>
      <c r="B179" s="77" t="s">
        <v>939</v>
      </c>
      <c r="C179" s="76" t="s">
        <v>586</v>
      </c>
      <c r="D179" s="69"/>
    </row>
    <row r="180" spans="1:4" ht="14.25">
      <c r="A180" s="91" t="s">
        <v>940</v>
      </c>
      <c r="B180" s="77" t="s">
        <v>941</v>
      </c>
      <c r="C180" s="76" t="s">
        <v>586</v>
      </c>
      <c r="D180" s="69"/>
    </row>
    <row r="181" spans="1:4" ht="28.5">
      <c r="A181" s="91" t="s">
        <v>942</v>
      </c>
      <c r="B181" s="79" t="s">
        <v>943</v>
      </c>
      <c r="C181" s="76" t="s">
        <v>586</v>
      </c>
      <c r="D181" s="69"/>
    </row>
    <row r="182" spans="1:4" ht="14.25">
      <c r="A182" s="91" t="s">
        <v>944</v>
      </c>
      <c r="B182" s="77" t="s">
        <v>945</v>
      </c>
      <c r="C182" s="76" t="s">
        <v>586</v>
      </c>
      <c r="D182" s="69"/>
    </row>
    <row r="183" spans="1:4" ht="28.5">
      <c r="A183" s="91" t="s">
        <v>946</v>
      </c>
      <c r="B183" s="79" t="s">
        <v>947</v>
      </c>
      <c r="C183" s="76" t="s">
        <v>586</v>
      </c>
      <c r="D183" s="69"/>
    </row>
    <row r="184" spans="1:4" ht="28.5">
      <c r="A184" s="91" t="s">
        <v>948</v>
      </c>
      <c r="B184" s="79" t="s">
        <v>949</v>
      </c>
      <c r="C184" s="76" t="s">
        <v>586</v>
      </c>
      <c r="D184" s="69"/>
    </row>
    <row r="185" spans="1:4" ht="28.5">
      <c r="A185" s="91" t="s">
        <v>950</v>
      </c>
      <c r="B185" s="79" t="s">
        <v>951</v>
      </c>
      <c r="C185" s="76" t="s">
        <v>586</v>
      </c>
      <c r="D185" s="69"/>
    </row>
    <row r="186" spans="1:4" ht="14.25">
      <c r="A186" s="91" t="s">
        <v>952</v>
      </c>
      <c r="B186" s="79" t="s">
        <v>953</v>
      </c>
      <c r="C186" s="76" t="s">
        <v>586</v>
      </c>
      <c r="D186" s="69"/>
    </row>
    <row r="187" spans="1:4" ht="28.5">
      <c r="A187" s="91" t="s">
        <v>954</v>
      </c>
      <c r="B187" s="79" t="s">
        <v>955</v>
      </c>
      <c r="C187" s="76" t="s">
        <v>674</v>
      </c>
      <c r="D187" s="69"/>
    </row>
    <row r="188" spans="1:4" ht="14.25">
      <c r="A188" s="91" t="s">
        <v>956</v>
      </c>
      <c r="B188" s="79" t="s">
        <v>957</v>
      </c>
      <c r="C188" s="76" t="s">
        <v>674</v>
      </c>
      <c r="D188" s="69"/>
    </row>
    <row r="189" spans="1:4" ht="28.5">
      <c r="A189" s="91" t="s">
        <v>958</v>
      </c>
      <c r="B189" s="79" t="s">
        <v>959</v>
      </c>
      <c r="C189" s="76" t="s">
        <v>674</v>
      </c>
      <c r="D189" s="69"/>
    </row>
    <row r="190" spans="1:4" ht="14.25">
      <c r="A190" s="91" t="s">
        <v>960</v>
      </c>
      <c r="B190" s="77" t="s">
        <v>961</v>
      </c>
      <c r="C190" s="76" t="s">
        <v>674</v>
      </c>
      <c r="D190" s="69"/>
    </row>
    <row r="191" spans="1:4" ht="42.75">
      <c r="A191" s="90" t="s">
        <v>962</v>
      </c>
      <c r="B191" s="79" t="s">
        <v>963</v>
      </c>
      <c r="C191" s="85" t="s">
        <v>674</v>
      </c>
      <c r="D191" s="69"/>
    </row>
    <row r="192" spans="1:4" ht="42.75">
      <c r="A192" s="90" t="s">
        <v>964</v>
      </c>
      <c r="B192" s="79" t="s">
        <v>965</v>
      </c>
      <c r="C192" s="85" t="s">
        <v>674</v>
      </c>
      <c r="D192" s="69"/>
    </row>
    <row r="193" spans="1:4" ht="12.75" customHeight="1">
      <c r="A193" s="89"/>
      <c r="B193" s="87" t="s">
        <v>966</v>
      </c>
      <c r="C193" s="89"/>
      <c r="D193" s="69"/>
    </row>
    <row r="194" spans="1:4" ht="14.25">
      <c r="A194" s="91" t="s">
        <v>967</v>
      </c>
      <c r="B194" s="77" t="s">
        <v>968</v>
      </c>
      <c r="C194" s="76" t="s">
        <v>586</v>
      </c>
      <c r="D194" s="69"/>
    </row>
    <row r="195" spans="1:4" ht="14.25">
      <c r="A195" s="91" t="s">
        <v>969</v>
      </c>
      <c r="B195" s="77" t="s">
        <v>970</v>
      </c>
      <c r="C195" s="76" t="s">
        <v>586</v>
      </c>
      <c r="D195" s="69"/>
    </row>
    <row r="196" spans="1:4" ht="14.25">
      <c r="A196" s="91" t="s">
        <v>971</v>
      </c>
      <c r="B196" s="77" t="s">
        <v>972</v>
      </c>
      <c r="C196" s="76" t="s">
        <v>586</v>
      </c>
      <c r="D196" s="69"/>
    </row>
    <row r="197" spans="1:4" ht="14.25">
      <c r="A197" s="91" t="s">
        <v>973</v>
      </c>
      <c r="B197" s="77" t="s">
        <v>974</v>
      </c>
      <c r="C197" s="76" t="s">
        <v>586</v>
      </c>
      <c r="D197" s="69"/>
    </row>
    <row r="198" spans="1:4" ht="14.25">
      <c r="A198" s="91" t="s">
        <v>975</v>
      </c>
      <c r="B198" s="77" t="s">
        <v>976</v>
      </c>
      <c r="C198" s="76" t="s">
        <v>586</v>
      </c>
      <c r="D198" s="69"/>
    </row>
    <row r="199" spans="1:4" ht="14.25">
      <c r="A199" s="91" t="s">
        <v>977</v>
      </c>
      <c r="B199" s="77" t="s">
        <v>978</v>
      </c>
      <c r="C199" s="76" t="s">
        <v>674</v>
      </c>
      <c r="D199" s="69"/>
    </row>
    <row r="200" spans="1:4" ht="28.5">
      <c r="A200" s="91" t="s">
        <v>979</v>
      </c>
      <c r="B200" s="79" t="s">
        <v>980</v>
      </c>
      <c r="C200" s="76" t="s">
        <v>674</v>
      </c>
      <c r="D200" s="69"/>
    </row>
    <row r="201" spans="1:4" ht="14.25">
      <c r="A201" s="91" t="s">
        <v>981</v>
      </c>
      <c r="B201" s="77" t="s">
        <v>982</v>
      </c>
      <c r="C201" s="76" t="s">
        <v>586</v>
      </c>
      <c r="D201" s="69"/>
    </row>
    <row r="202" spans="1:4" ht="14.25">
      <c r="A202" s="91" t="s">
        <v>983</v>
      </c>
      <c r="B202" s="77" t="s">
        <v>984</v>
      </c>
      <c r="C202" s="76" t="s">
        <v>674</v>
      </c>
      <c r="D202" s="69"/>
    </row>
    <row r="203" spans="1:4" ht="14.25">
      <c r="A203" s="91" t="s">
        <v>985</v>
      </c>
      <c r="B203" s="77" t="s">
        <v>986</v>
      </c>
      <c r="C203" s="76" t="s">
        <v>586</v>
      </c>
      <c r="D203" s="69"/>
    </row>
    <row r="204" spans="1:4" ht="14.25">
      <c r="A204" s="91" t="s">
        <v>987</v>
      </c>
      <c r="B204" s="77" t="s">
        <v>988</v>
      </c>
      <c r="C204" s="76" t="s">
        <v>586</v>
      </c>
      <c r="D204" s="69"/>
    </row>
    <row r="205" spans="1:4" ht="14.25">
      <c r="A205" s="91" t="s">
        <v>989</v>
      </c>
      <c r="B205" s="77" t="s">
        <v>990</v>
      </c>
      <c r="C205" s="76" t="s">
        <v>674</v>
      </c>
      <c r="D205" s="69"/>
    </row>
    <row r="206" spans="1:4" ht="14.25">
      <c r="A206" s="91" t="s">
        <v>991</v>
      </c>
      <c r="B206" s="77" t="s">
        <v>992</v>
      </c>
      <c r="C206" s="76" t="s">
        <v>674</v>
      </c>
      <c r="D206" s="69"/>
    </row>
    <row r="207" spans="1:4" ht="28.5">
      <c r="A207" s="91" t="s">
        <v>993</v>
      </c>
      <c r="B207" s="86" t="s">
        <v>994</v>
      </c>
      <c r="C207" s="76" t="s">
        <v>586</v>
      </c>
      <c r="D207" s="69"/>
    </row>
    <row r="208" spans="1:4" ht="14.25">
      <c r="A208" s="91" t="s">
        <v>995</v>
      </c>
      <c r="B208" s="77" t="s">
        <v>996</v>
      </c>
      <c r="C208" s="76" t="s">
        <v>586</v>
      </c>
      <c r="D208" s="69"/>
    </row>
    <row r="209" spans="1:4" ht="42.75">
      <c r="A209" s="90" t="s">
        <v>997</v>
      </c>
      <c r="B209" s="79" t="s">
        <v>998</v>
      </c>
      <c r="C209" s="85" t="s">
        <v>586</v>
      </c>
      <c r="D209" s="69"/>
    </row>
    <row r="210" spans="1:4" ht="14.25">
      <c r="A210" s="91" t="s">
        <v>999</v>
      </c>
      <c r="B210" s="77" t="s">
        <v>1000</v>
      </c>
      <c r="C210" s="76" t="s">
        <v>586</v>
      </c>
      <c r="D210" s="69"/>
    </row>
    <row r="211" spans="1:4" ht="12.75" customHeight="1">
      <c r="A211" s="93" t="s">
        <v>1001</v>
      </c>
      <c r="B211" s="155" t="s">
        <v>1002</v>
      </c>
      <c r="C211" s="156"/>
      <c r="D211" s="69"/>
    </row>
    <row r="212" spans="1:4" ht="28.5">
      <c r="A212" s="90" t="s">
        <v>1003</v>
      </c>
      <c r="B212" s="77" t="s">
        <v>1004</v>
      </c>
      <c r="C212" s="85" t="s">
        <v>573</v>
      </c>
      <c r="D212" s="69"/>
    </row>
    <row r="213" spans="1:4" ht="14.25">
      <c r="A213" s="91" t="s">
        <v>1005</v>
      </c>
      <c r="B213" s="79" t="s">
        <v>1006</v>
      </c>
      <c r="C213" s="76" t="s">
        <v>573</v>
      </c>
      <c r="D213" s="69"/>
    </row>
    <row r="214" spans="1:4" ht="28.5">
      <c r="A214" s="91" t="s">
        <v>1007</v>
      </c>
      <c r="B214" s="79" t="s">
        <v>1008</v>
      </c>
      <c r="C214" s="76" t="s">
        <v>586</v>
      </c>
      <c r="D214" s="69"/>
    </row>
    <row r="215" spans="1:4" ht="28.5">
      <c r="A215" s="90" t="s">
        <v>1009</v>
      </c>
      <c r="B215" s="79" t="s">
        <v>1010</v>
      </c>
      <c r="C215" s="85" t="s">
        <v>586</v>
      </c>
      <c r="D215" s="69"/>
    </row>
    <row r="216" spans="1:4" ht="14.25">
      <c r="A216" s="91" t="s">
        <v>1011</v>
      </c>
      <c r="B216" s="77" t="s">
        <v>1012</v>
      </c>
      <c r="C216" s="76" t="s">
        <v>586</v>
      </c>
      <c r="D216" s="69"/>
    </row>
    <row r="217" spans="1:4" ht="57">
      <c r="A217" s="85" t="s">
        <v>1013</v>
      </c>
      <c r="B217" s="79" t="s">
        <v>1014</v>
      </c>
      <c r="C217" s="85" t="s">
        <v>586</v>
      </c>
      <c r="D217" s="69"/>
    </row>
    <row r="218" spans="1:4" ht="57">
      <c r="A218" s="76" t="s">
        <v>1015</v>
      </c>
      <c r="B218" s="79" t="s">
        <v>1016</v>
      </c>
      <c r="C218" s="76" t="s">
        <v>586</v>
      </c>
      <c r="D218" s="69"/>
    </row>
    <row r="219" spans="1:4" ht="28.5">
      <c r="A219" s="76" t="s">
        <v>1017</v>
      </c>
      <c r="B219" s="79" t="s">
        <v>1018</v>
      </c>
      <c r="C219" s="76" t="s">
        <v>573</v>
      </c>
      <c r="D219" s="69"/>
    </row>
    <row r="220" spans="1:4" ht="14.25">
      <c r="A220" s="76" t="s">
        <v>1019</v>
      </c>
      <c r="B220" s="79" t="s">
        <v>1020</v>
      </c>
      <c r="C220" s="76" t="s">
        <v>674</v>
      </c>
      <c r="D220" s="69"/>
    </row>
    <row r="221" spans="1:4" ht="28.5">
      <c r="A221" s="76" t="s">
        <v>1021</v>
      </c>
      <c r="B221" s="79" t="s">
        <v>1022</v>
      </c>
      <c r="C221" s="76" t="s">
        <v>573</v>
      </c>
      <c r="D221" s="69"/>
    </row>
    <row r="222" spans="1:4" ht="28.5">
      <c r="A222" s="76" t="s">
        <v>1023</v>
      </c>
      <c r="B222" s="79" t="s">
        <v>1024</v>
      </c>
      <c r="C222" s="76" t="s">
        <v>586</v>
      </c>
      <c r="D222" s="69"/>
    </row>
    <row r="223" spans="1:4" ht="28.5">
      <c r="A223" s="76" t="s">
        <v>1025</v>
      </c>
      <c r="B223" s="79" t="s">
        <v>1026</v>
      </c>
      <c r="C223" s="76" t="s">
        <v>586</v>
      </c>
      <c r="D223" s="69"/>
    </row>
    <row r="224" spans="1:4" ht="14.25">
      <c r="A224" s="76" t="s">
        <v>1027</v>
      </c>
      <c r="B224" s="79" t="s">
        <v>1028</v>
      </c>
      <c r="C224" s="76" t="s">
        <v>674</v>
      </c>
      <c r="D224" s="69"/>
    </row>
    <row r="225" spans="1:4" ht="57">
      <c r="A225" s="76" t="s">
        <v>1029</v>
      </c>
      <c r="B225" s="79" t="s">
        <v>1030</v>
      </c>
      <c r="C225" s="76" t="s">
        <v>674</v>
      </c>
      <c r="D225" s="69"/>
    </row>
    <row r="226" spans="1:4" ht="28.5">
      <c r="A226" s="85" t="s">
        <v>1031</v>
      </c>
      <c r="B226" s="79" t="s">
        <v>1032</v>
      </c>
      <c r="C226" s="85" t="s">
        <v>586</v>
      </c>
      <c r="D226" s="69"/>
    </row>
    <row r="227" spans="1:4" ht="28.5">
      <c r="A227" s="85" t="s">
        <v>1033</v>
      </c>
      <c r="B227" s="79" t="s">
        <v>1034</v>
      </c>
      <c r="C227" s="85" t="s">
        <v>586</v>
      </c>
      <c r="D227" s="69"/>
    </row>
    <row r="228" spans="1:4" ht="28.5">
      <c r="A228" s="85" t="s">
        <v>1035</v>
      </c>
      <c r="B228" s="79" t="s">
        <v>1036</v>
      </c>
      <c r="C228" s="85" t="s">
        <v>586</v>
      </c>
      <c r="D228" s="69"/>
    </row>
    <row r="229" spans="1:4" ht="28.5">
      <c r="A229" s="76" t="s">
        <v>1037</v>
      </c>
      <c r="B229" s="79" t="s">
        <v>1038</v>
      </c>
      <c r="C229" s="76" t="s">
        <v>586</v>
      </c>
      <c r="D229" s="69"/>
    </row>
    <row r="230" spans="1:4" ht="14.25" customHeight="1">
      <c r="A230" s="80" t="s">
        <v>1039</v>
      </c>
      <c r="B230" s="155" t="s">
        <v>1040</v>
      </c>
      <c r="C230" s="156"/>
      <c r="D230" s="69"/>
    </row>
    <row r="231" spans="1:4" ht="14.25">
      <c r="A231" s="76" t="s">
        <v>1041</v>
      </c>
      <c r="B231" s="79" t="s">
        <v>1042</v>
      </c>
      <c r="C231" s="76" t="s">
        <v>573</v>
      </c>
      <c r="D231" s="69"/>
    </row>
    <row r="232" spans="1:4" ht="28.5">
      <c r="A232" s="85" t="s">
        <v>1043</v>
      </c>
      <c r="B232" s="79" t="s">
        <v>1044</v>
      </c>
      <c r="C232" s="85" t="s">
        <v>573</v>
      </c>
      <c r="D232" s="69"/>
    </row>
    <row r="233" spans="1:4" ht="28.5">
      <c r="A233" s="90" t="s">
        <v>1045</v>
      </c>
      <c r="B233" s="79" t="s">
        <v>1046</v>
      </c>
      <c r="C233" s="85" t="s">
        <v>599</v>
      </c>
      <c r="D233" s="69"/>
    </row>
    <row r="234" spans="1:4" ht="14.25">
      <c r="A234" s="91" t="s">
        <v>1047</v>
      </c>
      <c r="B234" s="79" t="s">
        <v>1048</v>
      </c>
      <c r="C234" s="76" t="s">
        <v>573</v>
      </c>
      <c r="D234" s="69"/>
    </row>
    <row r="235" spans="1:4" ht="45.75" customHeight="1">
      <c r="A235" s="91" t="s">
        <v>1049</v>
      </c>
      <c r="B235" s="79" t="s">
        <v>1050</v>
      </c>
      <c r="C235" s="76" t="s">
        <v>573</v>
      </c>
      <c r="D235" s="69"/>
    </row>
    <row r="236" spans="1:4" ht="99.75">
      <c r="A236" s="90" t="s">
        <v>1051</v>
      </c>
      <c r="B236" s="86" t="s">
        <v>1052</v>
      </c>
      <c r="C236" s="85" t="s">
        <v>573</v>
      </c>
      <c r="D236" s="69"/>
    </row>
    <row r="237" spans="1:4" ht="57.2" customHeight="1">
      <c r="A237" s="90" t="s">
        <v>1053</v>
      </c>
      <c r="B237" s="79" t="s">
        <v>1054</v>
      </c>
      <c r="C237" s="85" t="s">
        <v>573</v>
      </c>
      <c r="D237" s="69"/>
    </row>
    <row r="238" spans="1:4" ht="42.75">
      <c r="A238" s="90" t="s">
        <v>1055</v>
      </c>
      <c r="B238" s="79" t="s">
        <v>1056</v>
      </c>
      <c r="C238" s="85" t="s">
        <v>573</v>
      </c>
      <c r="D238" s="69"/>
    </row>
    <row r="239" spans="1:4" ht="12.75" customHeight="1">
      <c r="A239" s="93" t="s">
        <v>1057</v>
      </c>
      <c r="B239" s="155" t="s">
        <v>1058</v>
      </c>
      <c r="C239" s="156"/>
      <c r="D239" s="69"/>
    </row>
    <row r="240" spans="1:4" ht="71.25">
      <c r="A240" s="90" t="s">
        <v>1059</v>
      </c>
      <c r="B240" s="79" t="s">
        <v>1060</v>
      </c>
      <c r="C240" s="85" t="s">
        <v>586</v>
      </c>
      <c r="D240" s="69"/>
    </row>
    <row r="241" spans="1:4" ht="57">
      <c r="A241" s="90" t="s">
        <v>1061</v>
      </c>
      <c r="B241" s="79" t="s">
        <v>1062</v>
      </c>
      <c r="C241" s="85" t="s">
        <v>586</v>
      </c>
      <c r="D241" s="69"/>
    </row>
    <row r="242" spans="1:4" ht="57">
      <c r="A242" s="90" t="s">
        <v>1063</v>
      </c>
      <c r="B242" s="79" t="s">
        <v>1064</v>
      </c>
      <c r="C242" s="85" t="s">
        <v>586</v>
      </c>
      <c r="D242" s="69"/>
    </row>
    <row r="243" spans="1:4" ht="28.5">
      <c r="A243" s="85" t="s">
        <v>1065</v>
      </c>
      <c r="B243" s="79" t="s">
        <v>1066</v>
      </c>
      <c r="C243" s="85" t="s">
        <v>573</v>
      </c>
      <c r="D243" s="69"/>
    </row>
    <row r="244" spans="1:4" ht="25.5" customHeight="1">
      <c r="A244" s="76" t="s">
        <v>1067</v>
      </c>
      <c r="B244" s="79" t="s">
        <v>1068</v>
      </c>
      <c r="C244" s="76" t="s">
        <v>573</v>
      </c>
      <c r="D244" s="69"/>
    </row>
    <row r="245" spans="1:4" ht="28.5">
      <c r="A245" s="85" t="s">
        <v>1069</v>
      </c>
      <c r="B245" s="77" t="s">
        <v>1070</v>
      </c>
      <c r="C245" s="85" t="s">
        <v>573</v>
      </c>
      <c r="D245" s="69"/>
    </row>
    <row r="246" spans="1:4" ht="34.35" customHeight="1">
      <c r="A246" s="85" t="s">
        <v>1071</v>
      </c>
      <c r="B246" s="86" t="s">
        <v>1072</v>
      </c>
      <c r="C246" s="85" t="s">
        <v>573</v>
      </c>
      <c r="D246" s="69"/>
    </row>
    <row r="247" spans="1:4" ht="45.75" customHeight="1">
      <c r="A247" s="76" t="s">
        <v>1073</v>
      </c>
      <c r="B247" s="79" t="s">
        <v>1074</v>
      </c>
      <c r="C247" s="76" t="s">
        <v>573</v>
      </c>
      <c r="D247" s="69"/>
    </row>
    <row r="248" spans="1:4" ht="33.75" customHeight="1">
      <c r="A248" s="85" t="s">
        <v>1075</v>
      </c>
      <c r="B248" s="79" t="s">
        <v>1076</v>
      </c>
      <c r="C248" s="85" t="s">
        <v>573</v>
      </c>
      <c r="D248" s="69"/>
    </row>
    <row r="249" spans="1:4" ht="34.35" customHeight="1">
      <c r="A249" s="85" t="s">
        <v>1077</v>
      </c>
      <c r="B249" s="79" t="s">
        <v>1078</v>
      </c>
      <c r="C249" s="85" t="s">
        <v>573</v>
      </c>
      <c r="D249" s="69"/>
    </row>
    <row r="250" spans="1:4" ht="42.75">
      <c r="A250" s="85" t="s">
        <v>1079</v>
      </c>
      <c r="B250" s="86" t="s">
        <v>1080</v>
      </c>
      <c r="C250" s="85" t="s">
        <v>586</v>
      </c>
      <c r="D250" s="69"/>
    </row>
    <row r="251" spans="1:4" ht="14.25">
      <c r="A251" s="76" t="s">
        <v>1081</v>
      </c>
      <c r="B251" s="77" t="s">
        <v>1082</v>
      </c>
      <c r="C251" s="76" t="s">
        <v>586</v>
      </c>
      <c r="D251" s="69"/>
    </row>
    <row r="252" spans="1:4" ht="12.75" customHeight="1">
      <c r="A252" s="80" t="s">
        <v>1083</v>
      </c>
      <c r="B252" s="155" t="s">
        <v>1084</v>
      </c>
      <c r="C252" s="156"/>
      <c r="D252" s="69"/>
    </row>
    <row r="253" spans="1:4" ht="42.75">
      <c r="A253" s="85" t="s">
        <v>1085</v>
      </c>
      <c r="B253" s="79" t="s">
        <v>1086</v>
      </c>
      <c r="C253" s="85" t="s">
        <v>573</v>
      </c>
      <c r="D253" s="69"/>
    </row>
    <row r="254" spans="1:4" ht="71.25">
      <c r="A254" s="85" t="s">
        <v>1087</v>
      </c>
      <c r="B254" s="77" t="s">
        <v>1088</v>
      </c>
      <c r="C254" s="85" t="s">
        <v>586</v>
      </c>
      <c r="D254" s="69"/>
    </row>
    <row r="255" spans="1:4" ht="28.5">
      <c r="A255" s="76" t="s">
        <v>1089</v>
      </c>
      <c r="B255" s="79" t="s">
        <v>1090</v>
      </c>
      <c r="C255" s="76" t="s">
        <v>573</v>
      </c>
      <c r="D255" s="69"/>
    </row>
    <row r="256" spans="1:4" ht="14.25" customHeight="1">
      <c r="A256" s="80" t="s">
        <v>1091</v>
      </c>
      <c r="B256" s="155" t="s">
        <v>1092</v>
      </c>
      <c r="C256" s="156"/>
      <c r="D256" s="69"/>
    </row>
    <row r="257" spans="1:4" ht="25.5" customHeight="1">
      <c r="A257" s="76" t="s">
        <v>1093</v>
      </c>
      <c r="B257" s="86" t="s">
        <v>1094</v>
      </c>
      <c r="C257" s="76" t="s">
        <v>586</v>
      </c>
      <c r="D257" s="69"/>
    </row>
    <row r="258" spans="1:4" ht="14.25">
      <c r="A258" s="91" t="s">
        <v>1095</v>
      </c>
      <c r="B258" s="77" t="s">
        <v>1096</v>
      </c>
      <c r="C258" s="76" t="s">
        <v>586</v>
      </c>
      <c r="D258" s="69"/>
    </row>
    <row r="259" spans="1:4" ht="14.25">
      <c r="A259" s="91" t="s">
        <v>1097</v>
      </c>
      <c r="B259" s="77" t="s">
        <v>1098</v>
      </c>
      <c r="C259" s="76" t="s">
        <v>573</v>
      </c>
      <c r="D259" s="69"/>
    </row>
    <row r="269" spans="1:4">
      <c r="B269" s="95" t="s">
        <v>1140</v>
      </c>
    </row>
  </sheetData>
  <mergeCells count="14">
    <mergeCell ref="B252:C252"/>
    <mergeCell ref="B256:C256"/>
    <mergeCell ref="B68:C68"/>
    <mergeCell ref="B88:C88"/>
    <mergeCell ref="B158:C158"/>
    <mergeCell ref="B211:C211"/>
    <mergeCell ref="B230:C230"/>
    <mergeCell ref="B239:C239"/>
    <mergeCell ref="B63:C63"/>
    <mergeCell ref="A1:D2"/>
    <mergeCell ref="B13:C13"/>
    <mergeCell ref="B30:C30"/>
    <mergeCell ref="B43:C43"/>
    <mergeCell ref="B51:C51"/>
  </mergeCells>
  <pageMargins left="0.7" right="0.7" top="0.75" bottom="0.75" header="0.3" footer="0.3"/>
  <pageSetup paperSize="9" scale="51" orientation="portrait" horizontalDpi="360" verticalDpi="36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2CFEF-2B30-477E-BEDE-8A2EC38466D7}">
  <dimension ref="A1:T268"/>
  <sheetViews>
    <sheetView view="pageBreakPreview" topLeftCell="C1" zoomScale="80" zoomScaleNormal="80" zoomScaleSheetLayoutView="80" workbookViewId="0">
      <selection activeCell="I262" sqref="I262"/>
    </sheetView>
  </sheetViews>
  <sheetFormatPr defaultRowHeight="12.75"/>
  <cols>
    <col min="1" max="1" width="14.42578125" style="66" customWidth="1"/>
    <col min="2" max="2" width="46.85546875" style="66" customWidth="1"/>
    <col min="3" max="3" width="5.7109375" style="66" customWidth="1"/>
    <col min="4" max="4" width="13.85546875" style="66" customWidth="1"/>
    <col min="5" max="6" width="10.7109375" style="66" customWidth="1"/>
    <col min="7" max="7" width="13.7109375" style="66" customWidth="1"/>
    <col min="8" max="8" width="9.5703125" style="66" customWidth="1"/>
    <col min="9" max="9" width="17" style="66" customWidth="1"/>
    <col min="10" max="10" width="16.42578125" style="66" customWidth="1"/>
    <col min="11" max="11" width="16" style="67" customWidth="1"/>
    <col min="12" max="12" width="11" style="67" customWidth="1"/>
    <col min="13" max="13" width="14.42578125" style="67" customWidth="1"/>
    <col min="14" max="14" width="16.7109375" style="67" customWidth="1"/>
    <col min="15" max="15" width="14.140625" style="67" customWidth="1"/>
    <col min="16" max="17" width="14" style="67" customWidth="1"/>
    <col min="18" max="16384" width="9.140625" style="1"/>
  </cols>
  <sheetData>
    <row r="1" spans="1:17" ht="15" customHeight="1">
      <c r="A1" s="100" t="s">
        <v>1141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</row>
    <row r="2" spans="1:17" ht="15" customHeight="1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</row>
    <row r="3" spans="1:17" ht="15" customHeight="1">
      <c r="A3" s="100"/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</row>
    <row r="4" spans="1:17" ht="15" customHeight="1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</row>
    <row r="5" spans="1:17" ht="14.25">
      <c r="A5" s="101" t="s">
        <v>1</v>
      </c>
      <c r="B5" s="102"/>
      <c r="C5" s="102"/>
      <c r="D5" s="102"/>
      <c r="E5" s="103"/>
      <c r="F5" s="104" t="s">
        <v>2</v>
      </c>
      <c r="G5" s="105"/>
      <c r="H5" s="105"/>
      <c r="I5" s="106"/>
      <c r="J5" s="107"/>
      <c r="K5" s="159" t="s">
        <v>1142</v>
      </c>
      <c r="L5" s="111"/>
      <c r="M5" s="114" t="s">
        <v>4</v>
      </c>
      <c r="N5" s="115"/>
      <c r="O5" s="116" t="s">
        <v>5</v>
      </c>
      <c r="P5" s="117"/>
      <c r="Q5" s="118"/>
    </row>
    <row r="6" spans="1:17" ht="23.25" customHeight="1">
      <c r="A6" s="119" t="s">
        <v>6</v>
      </c>
      <c r="B6" s="120"/>
      <c r="C6" s="120"/>
      <c r="D6" s="120"/>
      <c r="E6" s="121"/>
      <c r="F6" s="122" t="s">
        <v>1143</v>
      </c>
      <c r="G6" s="123"/>
      <c r="H6" s="123"/>
      <c r="I6" s="124"/>
      <c r="J6" s="108"/>
      <c r="K6" s="112"/>
      <c r="L6" s="113"/>
      <c r="M6" s="125">
        <f>J268</f>
        <v>743201.31116014998</v>
      </c>
      <c r="N6" s="126"/>
      <c r="O6" s="127">
        <f>O268</f>
        <v>83172.599999999991</v>
      </c>
      <c r="P6" s="128"/>
      <c r="Q6" s="129"/>
    </row>
    <row r="7" spans="1:17">
      <c r="A7" s="130" t="s">
        <v>8</v>
      </c>
      <c r="B7" s="131"/>
      <c r="C7" s="131"/>
      <c r="D7" s="131"/>
      <c r="E7" s="132"/>
      <c r="F7" s="2"/>
      <c r="G7" s="2"/>
      <c r="H7" s="2"/>
      <c r="I7" s="2"/>
      <c r="J7" s="109"/>
      <c r="K7" s="133" t="s">
        <v>9</v>
      </c>
      <c r="L7" s="134"/>
      <c r="M7" s="135" t="s">
        <v>10</v>
      </c>
      <c r="N7" s="136"/>
      <c r="O7" s="3"/>
      <c r="P7" s="4"/>
      <c r="Q7" s="5"/>
    </row>
    <row r="8" spans="1:17" ht="12" customHeight="1">
      <c r="A8" s="137"/>
      <c r="B8" s="138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</row>
    <row r="9" spans="1:17" ht="25.5" customHeight="1">
      <c r="A9" s="98" t="s">
        <v>11</v>
      </c>
      <c r="B9" s="98" t="s">
        <v>12</v>
      </c>
      <c r="C9" s="98" t="s">
        <v>13</v>
      </c>
      <c r="D9" s="98" t="s">
        <v>14</v>
      </c>
      <c r="E9" s="98" t="s">
        <v>15</v>
      </c>
      <c r="F9" s="98" t="s">
        <v>16</v>
      </c>
      <c r="G9" s="142" t="s">
        <v>17</v>
      </c>
      <c r="H9" s="142" t="s">
        <v>18</v>
      </c>
      <c r="I9" s="144" t="s">
        <v>19</v>
      </c>
      <c r="J9" s="149" t="s">
        <v>20</v>
      </c>
      <c r="K9" s="146" t="s">
        <v>21</v>
      </c>
      <c r="L9" s="147"/>
      <c r="M9" s="151"/>
      <c r="N9" s="146" t="s">
        <v>22</v>
      </c>
      <c r="O9" s="147"/>
      <c r="P9" s="147"/>
      <c r="Q9" s="148" t="s">
        <v>23</v>
      </c>
    </row>
    <row r="10" spans="1:17" ht="25.5" customHeight="1">
      <c r="A10" s="98"/>
      <c r="B10" s="98"/>
      <c r="C10" s="98"/>
      <c r="D10" s="98"/>
      <c r="E10" s="99"/>
      <c r="F10" s="99"/>
      <c r="G10" s="143"/>
      <c r="H10" s="143"/>
      <c r="I10" s="145"/>
      <c r="J10" s="150"/>
      <c r="K10" s="6" t="s">
        <v>24</v>
      </c>
      <c r="L10" s="6" t="s">
        <v>25</v>
      </c>
      <c r="M10" s="6" t="s">
        <v>26</v>
      </c>
      <c r="N10" s="6" t="s">
        <v>24</v>
      </c>
      <c r="O10" s="6" t="s">
        <v>25</v>
      </c>
      <c r="P10" s="7" t="s">
        <v>26</v>
      </c>
      <c r="Q10" s="148"/>
    </row>
    <row r="11" spans="1:17">
      <c r="A11" s="8" t="s">
        <v>27</v>
      </c>
      <c r="B11" s="9" t="s">
        <v>28</v>
      </c>
      <c r="C11" s="10"/>
      <c r="D11" s="10"/>
      <c r="E11" s="10"/>
      <c r="F11" s="10"/>
      <c r="G11" s="10"/>
      <c r="H11" s="11"/>
      <c r="I11" s="12">
        <f>SUM(I12:I19)</f>
        <v>30703.776399999995</v>
      </c>
      <c r="J11" s="13">
        <f>SUM(J12:J19)</f>
        <v>39101.259245399997</v>
      </c>
      <c r="K11" s="14"/>
      <c r="L11" s="14"/>
      <c r="M11" s="14"/>
      <c r="N11" s="15">
        <f>SUM(N12:N19)</f>
        <v>30183.160000000003</v>
      </c>
      <c r="O11" s="15">
        <f>SUM(O12:O19)</f>
        <v>0</v>
      </c>
      <c r="P11" s="16">
        <f>SUM(P12:P19)</f>
        <v>30183.160000000003</v>
      </c>
      <c r="Q11" s="15">
        <f>SUM(Q12:Q19)</f>
        <v>8918.0992453999952</v>
      </c>
    </row>
    <row r="12" spans="1:17" ht="25.5" customHeight="1">
      <c r="A12" s="17" t="s">
        <v>29</v>
      </c>
      <c r="B12" s="18" t="s">
        <v>30</v>
      </c>
      <c r="C12" s="17" t="s">
        <v>31</v>
      </c>
      <c r="D12" s="19">
        <v>544.94000000000005</v>
      </c>
      <c r="E12" s="19">
        <v>4.62</v>
      </c>
      <c r="F12" s="19">
        <f>E12+E12*27.35/100</f>
        <v>5.8835700000000006</v>
      </c>
      <c r="G12" s="17" t="s">
        <v>32</v>
      </c>
      <c r="H12" s="20" t="s">
        <v>33</v>
      </c>
      <c r="I12" s="21">
        <f t="shared" ref="I12:I19" si="0">E12*D12</f>
        <v>2517.6228000000001</v>
      </c>
      <c r="J12" s="22">
        <f t="shared" ref="J12:J19" si="1">F12*D12</f>
        <v>3206.1926358000005</v>
      </c>
      <c r="K12" s="14">
        <f>'[1]BM 03'!M12</f>
        <v>544.94000000000005</v>
      </c>
      <c r="L12" s="14">
        <f>'[1]Memória 04'!E5</f>
        <v>0</v>
      </c>
      <c r="M12" s="14">
        <f t="shared" ref="M12:M74" si="2">K12+L12</f>
        <v>544.94000000000005</v>
      </c>
      <c r="N12" s="14">
        <f>ROUND(K12*F12,2)</f>
        <v>3206.19</v>
      </c>
      <c r="O12" s="14">
        <f>ROUND(L12*F12,2)</f>
        <v>0</v>
      </c>
      <c r="P12" s="23">
        <f>ROUND(M12*F12,2)</f>
        <v>3206.19</v>
      </c>
      <c r="Q12" s="14">
        <f>J12-P12</f>
        <v>2.6358000004620408E-3</v>
      </c>
    </row>
    <row r="13" spans="1:17" ht="25.5" customHeight="1">
      <c r="A13" s="17" t="s">
        <v>34</v>
      </c>
      <c r="B13" s="18" t="s">
        <v>35</v>
      </c>
      <c r="C13" s="17" t="s">
        <v>31</v>
      </c>
      <c r="D13" s="19">
        <v>6</v>
      </c>
      <c r="E13" s="19">
        <v>266.39</v>
      </c>
      <c r="F13" s="19">
        <f t="shared" ref="F13:F74" si="3">E13+E13*27.35/100</f>
        <v>339.24766499999998</v>
      </c>
      <c r="G13" s="24">
        <v>51</v>
      </c>
      <c r="H13" s="20" t="s">
        <v>36</v>
      </c>
      <c r="I13" s="21">
        <f t="shared" si="0"/>
        <v>1598.34</v>
      </c>
      <c r="J13" s="22">
        <f t="shared" si="1"/>
        <v>2035.4859899999999</v>
      </c>
      <c r="K13" s="14">
        <f>'[1]BM 03'!M13</f>
        <v>6</v>
      </c>
      <c r="L13" s="14">
        <f>'[1]Memória 04'!E6</f>
        <v>0</v>
      </c>
      <c r="M13" s="14">
        <f t="shared" si="2"/>
        <v>6</v>
      </c>
      <c r="N13" s="14">
        <f t="shared" ref="N13:N76" si="4">ROUND(K13*F13,2)</f>
        <v>2035.49</v>
      </c>
      <c r="O13" s="14">
        <f t="shared" ref="O13:O76" si="5">ROUND(L13*F13,2)</f>
        <v>0</v>
      </c>
      <c r="P13" s="23">
        <f t="shared" ref="P13:P76" si="6">ROUND(M13*F13,2)</f>
        <v>2035.49</v>
      </c>
      <c r="Q13" s="14">
        <f t="shared" ref="Q13:Q76" si="7">J13-P13</f>
        <v>-4.0100000001075387E-3</v>
      </c>
    </row>
    <row r="14" spans="1:17" ht="25.5" customHeight="1">
      <c r="A14" s="17" t="s">
        <v>37</v>
      </c>
      <c r="B14" s="25" t="s">
        <v>38</v>
      </c>
      <c r="C14" s="17" t="s">
        <v>31</v>
      </c>
      <c r="D14" s="19">
        <v>193.2</v>
      </c>
      <c r="E14" s="19">
        <v>74.709999999999994</v>
      </c>
      <c r="F14" s="19">
        <f t="shared" si="3"/>
        <v>95.143184999999988</v>
      </c>
      <c r="G14" s="17" t="s">
        <v>39</v>
      </c>
      <c r="H14" s="20" t="s">
        <v>33</v>
      </c>
      <c r="I14" s="21">
        <f t="shared" si="0"/>
        <v>14433.971999999998</v>
      </c>
      <c r="J14" s="22">
        <f t="shared" si="1"/>
        <v>18381.663341999996</v>
      </c>
      <c r="K14" s="14">
        <f>'[1]BM 03'!M14</f>
        <v>111.30000000000001</v>
      </c>
      <c r="L14" s="14">
        <f>'[1]Memória 04'!E7</f>
        <v>0</v>
      </c>
      <c r="M14" s="14">
        <f t="shared" si="2"/>
        <v>111.30000000000001</v>
      </c>
      <c r="N14" s="14">
        <f t="shared" si="4"/>
        <v>10589.44</v>
      </c>
      <c r="O14" s="14">
        <f t="shared" si="5"/>
        <v>0</v>
      </c>
      <c r="P14" s="23">
        <f t="shared" si="6"/>
        <v>10589.44</v>
      </c>
      <c r="Q14" s="14">
        <f t="shared" si="7"/>
        <v>7792.2233419999957</v>
      </c>
    </row>
    <row r="15" spans="1:17" ht="25.5" customHeight="1">
      <c r="A15" s="17" t="s">
        <v>40</v>
      </c>
      <c r="B15" s="25" t="s">
        <v>41</v>
      </c>
      <c r="C15" s="17" t="s">
        <v>31</v>
      </c>
      <c r="D15" s="19">
        <v>544.94000000000005</v>
      </c>
      <c r="E15" s="19">
        <v>0.14000000000000001</v>
      </c>
      <c r="F15" s="19">
        <f t="shared" si="3"/>
        <v>0.17829</v>
      </c>
      <c r="G15" s="17" t="s">
        <v>42</v>
      </c>
      <c r="H15" s="20" t="s">
        <v>33</v>
      </c>
      <c r="I15" s="21">
        <f t="shared" si="0"/>
        <v>76.291600000000017</v>
      </c>
      <c r="J15" s="22">
        <f t="shared" si="1"/>
        <v>97.15735260000001</v>
      </c>
      <c r="K15" s="14">
        <f>'[1]BM 03'!M15</f>
        <v>544.94000000000005</v>
      </c>
      <c r="L15" s="14">
        <f>'[1]Memória 04'!E8</f>
        <v>0</v>
      </c>
      <c r="M15" s="14">
        <f t="shared" si="2"/>
        <v>544.94000000000005</v>
      </c>
      <c r="N15" s="14">
        <f t="shared" si="4"/>
        <v>97.16</v>
      </c>
      <c r="O15" s="14">
        <f t="shared" si="5"/>
        <v>0</v>
      </c>
      <c r="P15" s="23">
        <f t="shared" si="6"/>
        <v>97.16</v>
      </c>
      <c r="Q15" s="14">
        <f t="shared" si="7"/>
        <v>-2.6473999999865327E-3</v>
      </c>
    </row>
    <row r="16" spans="1:17" ht="25.5" customHeight="1">
      <c r="A16" s="17" t="s">
        <v>43</v>
      </c>
      <c r="B16" s="26" t="s">
        <v>44</v>
      </c>
      <c r="C16" s="17" t="s">
        <v>45</v>
      </c>
      <c r="D16" s="19">
        <v>1</v>
      </c>
      <c r="E16" s="27">
        <v>9925.42</v>
      </c>
      <c r="F16" s="19">
        <f t="shared" si="3"/>
        <v>12640.022370000001</v>
      </c>
      <c r="G16" s="24">
        <v>56</v>
      </c>
      <c r="H16" s="20" t="s">
        <v>36</v>
      </c>
      <c r="I16" s="21">
        <f t="shared" si="0"/>
        <v>9925.42</v>
      </c>
      <c r="J16" s="22">
        <f t="shared" si="1"/>
        <v>12640.022370000001</v>
      </c>
      <c r="K16" s="14">
        <f>'[1]BM 03'!M16</f>
        <v>1</v>
      </c>
      <c r="L16" s="14">
        <f>'[1]Memória 04'!E9</f>
        <v>0</v>
      </c>
      <c r="M16" s="14">
        <f t="shared" si="2"/>
        <v>1</v>
      </c>
      <c r="N16" s="14">
        <f t="shared" si="4"/>
        <v>12640.02</v>
      </c>
      <c r="O16" s="14">
        <f t="shared" si="5"/>
        <v>0</v>
      </c>
      <c r="P16" s="23">
        <f t="shared" si="6"/>
        <v>12640.02</v>
      </c>
      <c r="Q16" s="14">
        <f t="shared" si="7"/>
        <v>2.3700000001554145E-3</v>
      </c>
    </row>
    <row r="17" spans="1:17" ht="25.5" customHeight="1">
      <c r="A17" s="17" t="s">
        <v>46</v>
      </c>
      <c r="B17" s="18" t="s">
        <v>47</v>
      </c>
      <c r="C17" s="17" t="s">
        <v>45</v>
      </c>
      <c r="D17" s="19">
        <v>1</v>
      </c>
      <c r="E17" s="19">
        <v>719.28</v>
      </c>
      <c r="F17" s="19">
        <f t="shared" si="3"/>
        <v>916.00307999999995</v>
      </c>
      <c r="G17" s="17" t="s">
        <v>48</v>
      </c>
      <c r="H17" s="20" t="s">
        <v>33</v>
      </c>
      <c r="I17" s="21">
        <f t="shared" si="0"/>
        <v>719.28</v>
      </c>
      <c r="J17" s="22">
        <f t="shared" si="1"/>
        <v>916.00307999999995</v>
      </c>
      <c r="K17" s="14">
        <f>'[1]BM 03'!M17</f>
        <v>0</v>
      </c>
      <c r="L17" s="14">
        <f>'[1]Memória 04'!E10</f>
        <v>0</v>
      </c>
      <c r="M17" s="14">
        <f t="shared" si="2"/>
        <v>0</v>
      </c>
      <c r="N17" s="14">
        <f t="shared" si="4"/>
        <v>0</v>
      </c>
      <c r="O17" s="14">
        <f t="shared" si="5"/>
        <v>0</v>
      </c>
      <c r="P17" s="23">
        <f t="shared" si="6"/>
        <v>0</v>
      </c>
      <c r="Q17" s="14">
        <f t="shared" si="7"/>
        <v>916.00307999999995</v>
      </c>
    </row>
    <row r="18" spans="1:17" ht="25.5" customHeight="1">
      <c r="A18" s="17" t="s">
        <v>49</v>
      </c>
      <c r="B18" s="18" t="s">
        <v>50</v>
      </c>
      <c r="C18" s="17" t="s">
        <v>45</v>
      </c>
      <c r="D18" s="19">
        <v>1</v>
      </c>
      <c r="E18" s="19">
        <v>164.8</v>
      </c>
      <c r="F18" s="19">
        <f t="shared" si="3"/>
        <v>209.87280000000001</v>
      </c>
      <c r="G18" s="17" t="s">
        <v>51</v>
      </c>
      <c r="H18" s="20" t="s">
        <v>33</v>
      </c>
      <c r="I18" s="21">
        <f t="shared" si="0"/>
        <v>164.8</v>
      </c>
      <c r="J18" s="22">
        <f t="shared" si="1"/>
        <v>209.87280000000001</v>
      </c>
      <c r="K18" s="14">
        <f>'[1]BM 03'!M18</f>
        <v>0</v>
      </c>
      <c r="L18" s="14">
        <f>'[1]Memória 04'!E11</f>
        <v>0</v>
      </c>
      <c r="M18" s="14">
        <f t="shared" si="2"/>
        <v>0</v>
      </c>
      <c r="N18" s="14">
        <f t="shared" si="4"/>
        <v>0</v>
      </c>
      <c r="O18" s="14">
        <f t="shared" si="5"/>
        <v>0</v>
      </c>
      <c r="P18" s="23">
        <f t="shared" si="6"/>
        <v>0</v>
      </c>
      <c r="Q18" s="14">
        <f t="shared" si="7"/>
        <v>209.87280000000001</v>
      </c>
    </row>
    <row r="19" spans="1:17" ht="25.5" customHeight="1">
      <c r="A19" s="17" t="s">
        <v>52</v>
      </c>
      <c r="B19" s="18" t="s">
        <v>53</v>
      </c>
      <c r="C19" s="17" t="s">
        <v>45</v>
      </c>
      <c r="D19" s="19">
        <v>1</v>
      </c>
      <c r="E19" s="27">
        <v>1268.05</v>
      </c>
      <c r="F19" s="19">
        <f t="shared" si="3"/>
        <v>1614.8616750000001</v>
      </c>
      <c r="G19" s="17" t="s">
        <v>54</v>
      </c>
      <c r="H19" s="20" t="s">
        <v>33</v>
      </c>
      <c r="I19" s="21">
        <f t="shared" si="0"/>
        <v>1268.05</v>
      </c>
      <c r="J19" s="22">
        <f t="shared" si="1"/>
        <v>1614.8616750000001</v>
      </c>
      <c r="K19" s="14">
        <f>'[1]BM 03'!M19</f>
        <v>1</v>
      </c>
      <c r="L19" s="14">
        <f>'[1]Memória 04'!E12</f>
        <v>0</v>
      </c>
      <c r="M19" s="14">
        <f t="shared" si="2"/>
        <v>1</v>
      </c>
      <c r="N19" s="14">
        <f t="shared" si="4"/>
        <v>1614.86</v>
      </c>
      <c r="O19" s="14">
        <f t="shared" si="5"/>
        <v>0</v>
      </c>
      <c r="P19" s="23">
        <f t="shared" si="6"/>
        <v>1614.86</v>
      </c>
      <c r="Q19" s="14">
        <f t="shared" si="7"/>
        <v>1.6750000002048182E-3</v>
      </c>
    </row>
    <row r="20" spans="1:17" ht="14.25" customHeight="1">
      <c r="A20" s="28" t="s">
        <v>55</v>
      </c>
      <c r="B20" s="139" t="s">
        <v>56</v>
      </c>
      <c r="C20" s="140"/>
      <c r="D20" s="140"/>
      <c r="E20" s="140"/>
      <c r="F20" s="140"/>
      <c r="G20" s="141"/>
      <c r="H20" s="29"/>
      <c r="I20" s="30">
        <f>SUM(I21:I36)</f>
        <v>48393.369299999998</v>
      </c>
      <c r="J20" s="31">
        <f>SUM(J21:J36)</f>
        <v>61628.955803549994</v>
      </c>
      <c r="K20" s="14">
        <f>'[1]BM 03'!M20</f>
        <v>0</v>
      </c>
      <c r="L20" s="14">
        <f>'[1]Memória 04'!E13</f>
        <v>0</v>
      </c>
      <c r="M20" s="31"/>
      <c r="N20" s="31">
        <f t="shared" ref="N20:Q20" si="8">SUM(N21:N36)</f>
        <v>58290.19</v>
      </c>
      <c r="O20" s="31">
        <f t="shared" si="8"/>
        <v>0</v>
      </c>
      <c r="P20" s="31">
        <f t="shared" si="8"/>
        <v>58290.19</v>
      </c>
      <c r="Q20" s="32">
        <f t="shared" si="8"/>
        <v>3338.765803549999</v>
      </c>
    </row>
    <row r="21" spans="1:17" ht="24">
      <c r="A21" s="17" t="s">
        <v>57</v>
      </c>
      <c r="B21" s="18" t="s">
        <v>58</v>
      </c>
      <c r="C21" s="17" t="s">
        <v>59</v>
      </c>
      <c r="D21" s="19">
        <v>44.18</v>
      </c>
      <c r="E21" s="19">
        <v>44.11</v>
      </c>
      <c r="F21" s="19">
        <f t="shared" si="3"/>
        <v>56.174084999999998</v>
      </c>
      <c r="G21" s="33">
        <v>93358</v>
      </c>
      <c r="H21" s="25" t="s">
        <v>60</v>
      </c>
      <c r="I21" s="21">
        <f t="shared" ref="I21:I36" si="9">E21*D21</f>
        <v>1948.7798</v>
      </c>
      <c r="J21" s="22">
        <f t="shared" ref="J21:J36" si="10">D21*F21</f>
        <v>2481.7710753000001</v>
      </c>
      <c r="K21" s="14">
        <f>'[1]BM 03'!M21</f>
        <v>44.18</v>
      </c>
      <c r="L21" s="14">
        <f>'[1]Memória 04'!E14</f>
        <v>0</v>
      </c>
      <c r="M21" s="14">
        <f t="shared" si="2"/>
        <v>44.18</v>
      </c>
      <c r="N21" s="14">
        <f t="shared" si="4"/>
        <v>2481.77</v>
      </c>
      <c r="O21" s="14">
        <f t="shared" si="5"/>
        <v>0</v>
      </c>
      <c r="P21" s="23">
        <f t="shared" si="6"/>
        <v>2481.77</v>
      </c>
      <c r="Q21" s="14">
        <f t="shared" si="7"/>
        <v>1.0753000001386681E-3</v>
      </c>
    </row>
    <row r="22" spans="1:17" ht="25.5" customHeight="1">
      <c r="A22" s="17" t="s">
        <v>61</v>
      </c>
      <c r="B22" s="25" t="s">
        <v>62</v>
      </c>
      <c r="C22" s="17" t="s">
        <v>59</v>
      </c>
      <c r="D22" s="19">
        <v>26.98</v>
      </c>
      <c r="E22" s="19">
        <v>16.12</v>
      </c>
      <c r="F22" s="19">
        <f t="shared" si="3"/>
        <v>20.528820000000003</v>
      </c>
      <c r="G22" s="33">
        <v>93382</v>
      </c>
      <c r="H22" s="25" t="s">
        <v>60</v>
      </c>
      <c r="I22" s="21">
        <f t="shared" si="9"/>
        <v>434.91760000000005</v>
      </c>
      <c r="J22" s="22">
        <f t="shared" si="10"/>
        <v>553.86756360000004</v>
      </c>
      <c r="K22" s="14">
        <f>'[1]BM 03'!M22</f>
        <v>0</v>
      </c>
      <c r="L22" s="14">
        <f>'[1]Memória 04'!E15</f>
        <v>0</v>
      </c>
      <c r="M22" s="14">
        <f t="shared" si="2"/>
        <v>0</v>
      </c>
      <c r="N22" s="14">
        <f t="shared" si="4"/>
        <v>0</v>
      </c>
      <c r="O22" s="14">
        <f t="shared" si="5"/>
        <v>0</v>
      </c>
      <c r="P22" s="23">
        <f t="shared" si="6"/>
        <v>0</v>
      </c>
      <c r="Q22" s="14">
        <f t="shared" si="7"/>
        <v>553.86756360000004</v>
      </c>
    </row>
    <row r="23" spans="1:17" ht="25.5" customHeight="1">
      <c r="A23" s="17" t="s">
        <v>63</v>
      </c>
      <c r="B23" s="25" t="s">
        <v>64</v>
      </c>
      <c r="C23" s="17" t="s">
        <v>31</v>
      </c>
      <c r="D23" s="19">
        <v>45.17</v>
      </c>
      <c r="E23" s="19">
        <v>17.05</v>
      </c>
      <c r="F23" s="19">
        <f t="shared" si="3"/>
        <v>21.713175</v>
      </c>
      <c r="G23" s="33">
        <v>95241</v>
      </c>
      <c r="H23" s="25" t="s">
        <v>60</v>
      </c>
      <c r="I23" s="21">
        <f t="shared" si="9"/>
        <v>770.14850000000001</v>
      </c>
      <c r="J23" s="22">
        <f t="shared" si="10"/>
        <v>980.78411475000007</v>
      </c>
      <c r="K23" s="14">
        <f>'[1]BM 03'!M23</f>
        <v>45.17</v>
      </c>
      <c r="L23" s="14">
        <f>'[1]Memória 04'!E16</f>
        <v>0</v>
      </c>
      <c r="M23" s="14">
        <f t="shared" si="2"/>
        <v>45.17</v>
      </c>
      <c r="N23" s="14">
        <f t="shared" si="4"/>
        <v>980.78</v>
      </c>
      <c r="O23" s="14">
        <f t="shared" si="5"/>
        <v>0</v>
      </c>
      <c r="P23" s="23">
        <f t="shared" si="6"/>
        <v>980.78</v>
      </c>
      <c r="Q23" s="14">
        <f t="shared" si="7"/>
        <v>4.1147500000988657E-3</v>
      </c>
    </row>
    <row r="24" spans="1:17" ht="25.5" customHeight="1">
      <c r="A24" s="17" t="s">
        <v>65</v>
      </c>
      <c r="B24" s="25" t="s">
        <v>66</v>
      </c>
      <c r="C24" s="17" t="s">
        <v>59</v>
      </c>
      <c r="D24" s="19">
        <v>10.8</v>
      </c>
      <c r="E24" s="19">
        <v>384.31</v>
      </c>
      <c r="F24" s="19">
        <f t="shared" si="3"/>
        <v>489.41878500000001</v>
      </c>
      <c r="G24" s="17" t="s">
        <v>67</v>
      </c>
      <c r="H24" s="20" t="s">
        <v>33</v>
      </c>
      <c r="I24" s="21">
        <f t="shared" si="9"/>
        <v>4150.5480000000007</v>
      </c>
      <c r="J24" s="22">
        <f t="shared" si="10"/>
        <v>5285.7228780000005</v>
      </c>
      <c r="K24" s="14">
        <f>'[1]BM 03'!M24</f>
        <v>8.6</v>
      </c>
      <c r="L24" s="14">
        <f>'[1]Memória 04'!E17</f>
        <v>0</v>
      </c>
      <c r="M24" s="14">
        <f t="shared" si="2"/>
        <v>8.6</v>
      </c>
      <c r="N24" s="14">
        <f t="shared" si="4"/>
        <v>4209</v>
      </c>
      <c r="O24" s="14">
        <f t="shared" si="5"/>
        <v>0</v>
      </c>
      <c r="P24" s="23">
        <f t="shared" si="6"/>
        <v>4209</v>
      </c>
      <c r="Q24" s="14">
        <f t="shared" si="7"/>
        <v>1076.7228780000005</v>
      </c>
    </row>
    <row r="25" spans="1:17" ht="25.5" customHeight="1">
      <c r="A25" s="17" t="s">
        <v>68</v>
      </c>
      <c r="B25" s="25" t="s">
        <v>69</v>
      </c>
      <c r="C25" s="17" t="s">
        <v>31</v>
      </c>
      <c r="D25" s="19">
        <v>260.39</v>
      </c>
      <c r="E25" s="19">
        <v>43.96</v>
      </c>
      <c r="F25" s="19">
        <f t="shared" si="3"/>
        <v>55.983060000000002</v>
      </c>
      <c r="G25" s="24">
        <v>88</v>
      </c>
      <c r="H25" s="20" t="s">
        <v>36</v>
      </c>
      <c r="I25" s="21">
        <f t="shared" si="9"/>
        <v>11446.7444</v>
      </c>
      <c r="J25" s="22">
        <f t="shared" si="10"/>
        <v>14577.428993399999</v>
      </c>
      <c r="K25" s="14">
        <f>'[1]BM 03'!M25</f>
        <v>260.39</v>
      </c>
      <c r="L25" s="14">
        <f>'[1]Memória 04'!E18</f>
        <v>0</v>
      </c>
      <c r="M25" s="14">
        <f t="shared" si="2"/>
        <v>260.39</v>
      </c>
      <c r="N25" s="14">
        <f t="shared" si="4"/>
        <v>14577.43</v>
      </c>
      <c r="O25" s="14">
        <f t="shared" si="5"/>
        <v>0</v>
      </c>
      <c r="P25" s="23">
        <f t="shared" si="6"/>
        <v>14577.43</v>
      </c>
      <c r="Q25" s="14">
        <f t="shared" si="7"/>
        <v>-1.0066000013466692E-3</v>
      </c>
    </row>
    <row r="26" spans="1:17" ht="25.5" customHeight="1">
      <c r="A26" s="17" t="s">
        <v>70</v>
      </c>
      <c r="B26" s="25" t="s">
        <v>71</v>
      </c>
      <c r="C26" s="17" t="s">
        <v>72</v>
      </c>
      <c r="D26" s="19">
        <v>195.8</v>
      </c>
      <c r="E26" s="19">
        <v>13.67</v>
      </c>
      <c r="F26" s="19">
        <f t="shared" si="3"/>
        <v>17.408745</v>
      </c>
      <c r="G26" s="33">
        <v>96543</v>
      </c>
      <c r="H26" s="25" t="s">
        <v>60</v>
      </c>
      <c r="I26" s="21">
        <f t="shared" si="9"/>
        <v>2676.5860000000002</v>
      </c>
      <c r="J26" s="22">
        <f t="shared" si="10"/>
        <v>3408.6322709999999</v>
      </c>
      <c r="K26" s="14">
        <f>'[1]BM 03'!M26</f>
        <v>195.8</v>
      </c>
      <c r="L26" s="14">
        <f>'[1]Memória 04'!E19</f>
        <v>0</v>
      </c>
      <c r="M26" s="14">
        <f t="shared" si="2"/>
        <v>195.8</v>
      </c>
      <c r="N26" s="14">
        <f t="shared" si="4"/>
        <v>3408.63</v>
      </c>
      <c r="O26" s="14">
        <f t="shared" si="5"/>
        <v>0</v>
      </c>
      <c r="P26" s="23">
        <f t="shared" si="6"/>
        <v>3408.63</v>
      </c>
      <c r="Q26" s="14">
        <f t="shared" si="7"/>
        <v>2.2709999998369312E-3</v>
      </c>
    </row>
    <row r="27" spans="1:17" ht="25.5" customHeight="1">
      <c r="A27" s="17" t="s">
        <v>73</v>
      </c>
      <c r="B27" s="25" t="s">
        <v>74</v>
      </c>
      <c r="C27" s="17" t="s">
        <v>72</v>
      </c>
      <c r="D27" s="19">
        <v>142.6</v>
      </c>
      <c r="E27" s="19">
        <v>13.24</v>
      </c>
      <c r="F27" s="19">
        <f t="shared" si="3"/>
        <v>16.861139999999999</v>
      </c>
      <c r="G27" s="33">
        <v>96544</v>
      </c>
      <c r="H27" s="25" t="s">
        <v>60</v>
      </c>
      <c r="I27" s="21">
        <f t="shared" si="9"/>
        <v>1888.0239999999999</v>
      </c>
      <c r="J27" s="22">
        <f t="shared" si="10"/>
        <v>2404.3985639999996</v>
      </c>
      <c r="K27" s="14">
        <f>'[1]BM 03'!M27</f>
        <v>142.6</v>
      </c>
      <c r="L27" s="14">
        <f>'[1]Memória 04'!E20</f>
        <v>0</v>
      </c>
      <c r="M27" s="14">
        <f t="shared" si="2"/>
        <v>142.6</v>
      </c>
      <c r="N27" s="14">
        <f t="shared" si="4"/>
        <v>2404.4</v>
      </c>
      <c r="O27" s="14">
        <f t="shared" si="5"/>
        <v>0</v>
      </c>
      <c r="P27" s="23">
        <f t="shared" si="6"/>
        <v>2404.4</v>
      </c>
      <c r="Q27" s="14">
        <f t="shared" si="7"/>
        <v>-1.4360000004671747E-3</v>
      </c>
    </row>
    <row r="28" spans="1:17" ht="25.5" customHeight="1">
      <c r="A28" s="17" t="s">
        <v>75</v>
      </c>
      <c r="B28" s="25" t="s">
        <v>76</v>
      </c>
      <c r="C28" s="17" t="s">
        <v>72</v>
      </c>
      <c r="D28" s="19">
        <v>499.8</v>
      </c>
      <c r="E28" s="19">
        <v>12.66</v>
      </c>
      <c r="F28" s="19">
        <f t="shared" si="3"/>
        <v>16.122510000000002</v>
      </c>
      <c r="G28" s="33">
        <v>96545</v>
      </c>
      <c r="H28" s="25" t="s">
        <v>60</v>
      </c>
      <c r="I28" s="21">
        <f t="shared" si="9"/>
        <v>6327.4679999999998</v>
      </c>
      <c r="J28" s="22">
        <f t="shared" si="10"/>
        <v>8058.030498000001</v>
      </c>
      <c r="K28" s="14">
        <f>'[1]BM 03'!M28</f>
        <v>499.79999999999995</v>
      </c>
      <c r="L28" s="14">
        <f>'[1]Memória 04'!E21</f>
        <v>0</v>
      </c>
      <c r="M28" s="14">
        <f t="shared" si="2"/>
        <v>499.79999999999995</v>
      </c>
      <c r="N28" s="14">
        <f t="shared" si="4"/>
        <v>8058.03</v>
      </c>
      <c r="O28" s="14">
        <f t="shared" si="5"/>
        <v>0</v>
      </c>
      <c r="P28" s="23">
        <f t="shared" si="6"/>
        <v>8058.03</v>
      </c>
      <c r="Q28" s="14">
        <f t="shared" si="7"/>
        <v>4.980000012437813E-4</v>
      </c>
    </row>
    <row r="29" spans="1:17" ht="25.5" customHeight="1">
      <c r="A29" s="17" t="s">
        <v>77</v>
      </c>
      <c r="B29" s="25" t="s">
        <v>78</v>
      </c>
      <c r="C29" s="17" t="s">
        <v>72</v>
      </c>
      <c r="D29" s="19">
        <v>452.7</v>
      </c>
      <c r="E29" s="19">
        <v>11.43</v>
      </c>
      <c r="F29" s="19">
        <f t="shared" si="3"/>
        <v>14.556104999999999</v>
      </c>
      <c r="G29" s="33">
        <v>96546</v>
      </c>
      <c r="H29" s="25" t="s">
        <v>60</v>
      </c>
      <c r="I29" s="21">
        <f t="shared" si="9"/>
        <v>5174.3609999999999</v>
      </c>
      <c r="J29" s="22">
        <f t="shared" si="10"/>
        <v>6589.5487334999989</v>
      </c>
      <c r="K29" s="14">
        <f>'[1]BM 03'!M29</f>
        <v>452.70000000000005</v>
      </c>
      <c r="L29" s="14">
        <f>'[1]Memória 04'!E22</f>
        <v>0</v>
      </c>
      <c r="M29" s="14">
        <f t="shared" si="2"/>
        <v>452.70000000000005</v>
      </c>
      <c r="N29" s="14">
        <f t="shared" si="4"/>
        <v>6589.55</v>
      </c>
      <c r="O29" s="14">
        <f t="shared" si="5"/>
        <v>0</v>
      </c>
      <c r="P29" s="23">
        <f t="shared" si="6"/>
        <v>6589.55</v>
      </c>
      <c r="Q29" s="14">
        <f t="shared" si="7"/>
        <v>-1.266500001293025E-3</v>
      </c>
    </row>
    <row r="30" spans="1:17" ht="25.5" customHeight="1">
      <c r="A30" s="17" t="s">
        <v>79</v>
      </c>
      <c r="B30" s="25" t="s">
        <v>80</v>
      </c>
      <c r="C30" s="17" t="s">
        <v>72</v>
      </c>
      <c r="D30" s="19">
        <v>17.5</v>
      </c>
      <c r="E30" s="19">
        <v>9.73</v>
      </c>
      <c r="F30" s="19">
        <f t="shared" si="3"/>
        <v>12.391155000000001</v>
      </c>
      <c r="G30" s="33">
        <v>96547</v>
      </c>
      <c r="H30" s="25" t="s">
        <v>60</v>
      </c>
      <c r="I30" s="21">
        <f t="shared" si="9"/>
        <v>170.27500000000001</v>
      </c>
      <c r="J30" s="22">
        <f t="shared" si="10"/>
        <v>216.84521250000003</v>
      </c>
      <c r="K30" s="14">
        <f>'[1]BM 03'!M30</f>
        <v>17.5</v>
      </c>
      <c r="L30" s="14">
        <f>'[1]Memória 04'!E23</f>
        <v>0</v>
      </c>
      <c r="M30" s="14">
        <f t="shared" si="2"/>
        <v>17.5</v>
      </c>
      <c r="N30" s="14">
        <f t="shared" si="4"/>
        <v>216.85</v>
      </c>
      <c r="O30" s="14">
        <f t="shared" si="5"/>
        <v>0</v>
      </c>
      <c r="P30" s="23">
        <f t="shared" si="6"/>
        <v>216.85</v>
      </c>
      <c r="Q30" s="14">
        <f t="shared" si="7"/>
        <v>-4.7874999999635293E-3</v>
      </c>
    </row>
    <row r="31" spans="1:17" ht="25.5" customHeight="1">
      <c r="A31" s="17" t="s">
        <v>81</v>
      </c>
      <c r="B31" s="25" t="s">
        <v>82</v>
      </c>
      <c r="C31" s="17" t="s">
        <v>72</v>
      </c>
      <c r="D31" s="19">
        <v>10.1</v>
      </c>
      <c r="E31" s="19">
        <v>9.33</v>
      </c>
      <c r="F31" s="19">
        <f t="shared" si="3"/>
        <v>11.881755</v>
      </c>
      <c r="G31" s="33">
        <v>96548</v>
      </c>
      <c r="H31" s="25" t="s">
        <v>60</v>
      </c>
      <c r="I31" s="21">
        <f t="shared" si="9"/>
        <v>94.233000000000004</v>
      </c>
      <c r="J31" s="22">
        <f t="shared" si="10"/>
        <v>120.0057255</v>
      </c>
      <c r="K31" s="14">
        <f>'[1]BM 03'!M31</f>
        <v>10.1</v>
      </c>
      <c r="L31" s="14">
        <f>'[1]Memória 04'!E24</f>
        <v>0</v>
      </c>
      <c r="M31" s="14">
        <f t="shared" si="2"/>
        <v>10.1</v>
      </c>
      <c r="N31" s="14">
        <f t="shared" si="4"/>
        <v>120.01</v>
      </c>
      <c r="O31" s="14">
        <f t="shared" si="5"/>
        <v>0</v>
      </c>
      <c r="P31" s="23">
        <f t="shared" si="6"/>
        <v>120.01</v>
      </c>
      <c r="Q31" s="14">
        <f t="shared" si="7"/>
        <v>-4.2745000000081745E-3</v>
      </c>
    </row>
    <row r="32" spans="1:17" ht="34.35" customHeight="1">
      <c r="A32" s="34" t="s">
        <v>83</v>
      </c>
      <c r="B32" s="18" t="s">
        <v>84</v>
      </c>
      <c r="C32" s="34" t="s">
        <v>59</v>
      </c>
      <c r="D32" s="35">
        <v>25.52</v>
      </c>
      <c r="E32" s="35">
        <v>292.66000000000003</v>
      </c>
      <c r="F32" s="19">
        <f t="shared" si="3"/>
        <v>372.70251000000002</v>
      </c>
      <c r="G32" s="36">
        <v>94966</v>
      </c>
      <c r="H32" s="18" t="s">
        <v>85</v>
      </c>
      <c r="I32" s="21">
        <f t="shared" si="9"/>
        <v>7468.6832000000004</v>
      </c>
      <c r="J32" s="22">
        <f t="shared" si="10"/>
        <v>9511.3680552000005</v>
      </c>
      <c r="K32" s="14">
        <f>'[1]BM 03'!M32</f>
        <v>25.52</v>
      </c>
      <c r="L32" s="14">
        <f>'[1]Memória 04'!E25</f>
        <v>0</v>
      </c>
      <c r="M32" s="14">
        <f t="shared" si="2"/>
        <v>25.52</v>
      </c>
      <c r="N32" s="14">
        <f t="shared" si="4"/>
        <v>9511.3700000000008</v>
      </c>
      <c r="O32" s="14">
        <f t="shared" si="5"/>
        <v>0</v>
      </c>
      <c r="P32" s="23">
        <f t="shared" si="6"/>
        <v>9511.3700000000008</v>
      </c>
      <c r="Q32" s="14">
        <f t="shared" si="7"/>
        <v>-1.9448000002739718E-3</v>
      </c>
    </row>
    <row r="33" spans="1:20" ht="25.5" customHeight="1">
      <c r="A33" s="17" t="s">
        <v>86</v>
      </c>
      <c r="B33" s="25" t="s">
        <v>87</v>
      </c>
      <c r="C33" s="17" t="s">
        <v>59</v>
      </c>
      <c r="D33" s="19">
        <v>25.52</v>
      </c>
      <c r="E33" s="19">
        <v>114.64</v>
      </c>
      <c r="F33" s="19">
        <f t="shared" si="3"/>
        <v>145.99404000000001</v>
      </c>
      <c r="G33" s="33">
        <v>92873</v>
      </c>
      <c r="H33" s="25" t="s">
        <v>60</v>
      </c>
      <c r="I33" s="21">
        <f t="shared" si="9"/>
        <v>2925.6127999999999</v>
      </c>
      <c r="J33" s="22">
        <f t="shared" si="10"/>
        <v>3725.7679008000005</v>
      </c>
      <c r="K33" s="14">
        <f>'[1]BM 03'!M33</f>
        <v>25.52</v>
      </c>
      <c r="L33" s="14">
        <f>'[1]Memória 04'!E26</f>
        <v>0</v>
      </c>
      <c r="M33" s="14">
        <f t="shared" si="2"/>
        <v>25.52</v>
      </c>
      <c r="N33" s="14">
        <f t="shared" si="4"/>
        <v>3725.77</v>
      </c>
      <c r="O33" s="14">
        <f t="shared" si="5"/>
        <v>0</v>
      </c>
      <c r="P33" s="23">
        <f t="shared" si="6"/>
        <v>3725.77</v>
      </c>
      <c r="Q33" s="14">
        <f t="shared" si="7"/>
        <v>-2.0991999995203514E-3</v>
      </c>
    </row>
    <row r="34" spans="1:20" ht="36">
      <c r="A34" s="34" t="s">
        <v>88</v>
      </c>
      <c r="B34" s="25" t="s">
        <v>89</v>
      </c>
      <c r="C34" s="34" t="s">
        <v>31</v>
      </c>
      <c r="D34" s="35">
        <v>108</v>
      </c>
      <c r="E34" s="35">
        <v>14.66</v>
      </c>
      <c r="F34" s="19">
        <f t="shared" si="3"/>
        <v>18.669510000000002</v>
      </c>
      <c r="G34" s="36">
        <v>4953</v>
      </c>
      <c r="H34" s="18" t="s">
        <v>90</v>
      </c>
      <c r="I34" s="21">
        <f t="shared" si="9"/>
        <v>1583.28</v>
      </c>
      <c r="J34" s="22">
        <f t="shared" si="10"/>
        <v>2016.3070800000003</v>
      </c>
      <c r="K34" s="14">
        <f>'[1]BM 03'!M34</f>
        <v>107.48</v>
      </c>
      <c r="L34" s="14">
        <f>'[1]Memória 04'!E27</f>
        <v>0</v>
      </c>
      <c r="M34" s="14">
        <f t="shared" si="2"/>
        <v>107.48</v>
      </c>
      <c r="N34" s="14">
        <f t="shared" si="4"/>
        <v>2006.6</v>
      </c>
      <c r="O34" s="14">
        <f t="shared" si="5"/>
        <v>0</v>
      </c>
      <c r="P34" s="23">
        <f t="shared" si="6"/>
        <v>2006.6</v>
      </c>
      <c r="Q34" s="14">
        <f t="shared" si="7"/>
        <v>9.7070800000003601</v>
      </c>
    </row>
    <row r="35" spans="1:20" ht="24">
      <c r="A35" s="34" t="s">
        <v>91</v>
      </c>
      <c r="B35" s="25" t="s">
        <v>92</v>
      </c>
      <c r="C35" s="34" t="s">
        <v>31</v>
      </c>
      <c r="D35" s="35">
        <v>25.62</v>
      </c>
      <c r="E35" s="35">
        <v>23.4</v>
      </c>
      <c r="F35" s="19">
        <f t="shared" si="3"/>
        <v>29.799899999999997</v>
      </c>
      <c r="G35" s="36">
        <v>98561</v>
      </c>
      <c r="H35" s="18" t="s">
        <v>85</v>
      </c>
      <c r="I35" s="21">
        <f t="shared" si="9"/>
        <v>599.50800000000004</v>
      </c>
      <c r="J35" s="22">
        <f t="shared" si="10"/>
        <v>763.47343799999999</v>
      </c>
      <c r="K35" s="14">
        <f>'[1]BM 03'!M35</f>
        <v>0</v>
      </c>
      <c r="L35" s="14">
        <f>'[1]Memória 04'!E28</f>
        <v>0</v>
      </c>
      <c r="M35" s="14">
        <f t="shared" si="2"/>
        <v>0</v>
      </c>
      <c r="N35" s="14">
        <f t="shared" si="4"/>
        <v>0</v>
      </c>
      <c r="O35" s="14">
        <f t="shared" si="5"/>
        <v>0</v>
      </c>
      <c r="P35" s="23">
        <f t="shared" si="6"/>
        <v>0</v>
      </c>
      <c r="Q35" s="14">
        <f t="shared" si="7"/>
        <v>763.47343799999999</v>
      </c>
    </row>
    <row r="36" spans="1:20" ht="25.5" customHeight="1">
      <c r="A36" s="17" t="s">
        <v>93</v>
      </c>
      <c r="B36" s="25" t="s">
        <v>94</v>
      </c>
      <c r="C36" s="17" t="s">
        <v>45</v>
      </c>
      <c r="D36" s="19">
        <v>10</v>
      </c>
      <c r="E36" s="19">
        <v>73.42</v>
      </c>
      <c r="F36" s="19">
        <f t="shared" si="3"/>
        <v>93.500370000000004</v>
      </c>
      <c r="G36" s="17" t="s">
        <v>95</v>
      </c>
      <c r="H36" s="20" t="s">
        <v>33</v>
      </c>
      <c r="I36" s="21">
        <f t="shared" si="9"/>
        <v>734.2</v>
      </c>
      <c r="J36" s="22">
        <f t="shared" si="10"/>
        <v>935.00369999999998</v>
      </c>
      <c r="K36" s="14">
        <f>'[1]BM 03'!M36</f>
        <v>0</v>
      </c>
      <c r="L36" s="14">
        <f>'[1]Memória 04'!E29</f>
        <v>0</v>
      </c>
      <c r="M36" s="14">
        <f t="shared" si="2"/>
        <v>0</v>
      </c>
      <c r="N36" s="14">
        <f t="shared" si="4"/>
        <v>0</v>
      </c>
      <c r="O36" s="14">
        <f t="shared" si="5"/>
        <v>0</v>
      </c>
      <c r="P36" s="23">
        <f t="shared" si="6"/>
        <v>0</v>
      </c>
      <c r="Q36" s="14">
        <f t="shared" si="7"/>
        <v>935.00369999999998</v>
      </c>
    </row>
    <row r="37" spans="1:20" ht="12.75" customHeight="1">
      <c r="A37" s="28" t="s">
        <v>96</v>
      </c>
      <c r="B37" s="139" t="s">
        <v>97</v>
      </c>
      <c r="C37" s="140"/>
      <c r="D37" s="140"/>
      <c r="E37" s="140"/>
      <c r="F37" s="140"/>
      <c r="G37" s="141"/>
      <c r="H37" s="37"/>
      <c r="I37" s="30">
        <f>SUM(I38:I49)</f>
        <v>120481.71239999999</v>
      </c>
      <c r="J37" s="31">
        <f>SUM(J38:J49)</f>
        <v>153433.46074140002</v>
      </c>
      <c r="K37" s="14">
        <f>'[1]BM 03'!M37</f>
        <v>0</v>
      </c>
      <c r="L37" s="14">
        <f>'[1]Memória 04'!E30</f>
        <v>0</v>
      </c>
      <c r="M37" s="31"/>
      <c r="N37" s="31">
        <f t="shared" ref="N37:Q37" si="11">SUM(N38:N49)</f>
        <v>110926.42</v>
      </c>
      <c r="O37" s="31">
        <f t="shared" si="11"/>
        <v>28137.66</v>
      </c>
      <c r="P37" s="31">
        <f t="shared" si="11"/>
        <v>139064.07</v>
      </c>
      <c r="Q37" s="31">
        <f t="shared" si="11"/>
        <v>14369.390741399997</v>
      </c>
    </row>
    <row r="38" spans="1:20" ht="45.75" customHeight="1">
      <c r="A38" s="34" t="s">
        <v>98</v>
      </c>
      <c r="B38" s="25" t="s">
        <v>99</v>
      </c>
      <c r="C38" s="34" t="s">
        <v>72</v>
      </c>
      <c r="D38" s="35">
        <v>872.7</v>
      </c>
      <c r="E38" s="35">
        <v>13.7</v>
      </c>
      <c r="F38" s="19">
        <f t="shared" si="3"/>
        <v>17.446950000000001</v>
      </c>
      <c r="G38" s="36">
        <v>92775</v>
      </c>
      <c r="H38" s="18" t="s">
        <v>85</v>
      </c>
      <c r="I38" s="38">
        <f>E38*D38</f>
        <v>11955.99</v>
      </c>
      <c r="J38" s="39">
        <f>F38*D38</f>
        <v>15225.953265000002</v>
      </c>
      <c r="K38" s="14">
        <f>'[1]BM 03'!M38</f>
        <v>468.10000000000008</v>
      </c>
      <c r="L38" s="14">
        <f>'[1]Memória 04'!E31</f>
        <v>275.09999999999997</v>
      </c>
      <c r="M38" s="14">
        <f t="shared" si="2"/>
        <v>743.2</v>
      </c>
      <c r="N38" s="14">
        <f t="shared" si="4"/>
        <v>8166.92</v>
      </c>
      <c r="O38" s="14">
        <f t="shared" si="5"/>
        <v>4799.66</v>
      </c>
      <c r="P38" s="23">
        <f t="shared" si="6"/>
        <v>12966.57</v>
      </c>
      <c r="Q38" s="14">
        <f t="shared" si="7"/>
        <v>2259.3832650000022</v>
      </c>
    </row>
    <row r="39" spans="1:20" ht="45.75" customHeight="1">
      <c r="A39" s="17" t="s">
        <v>100</v>
      </c>
      <c r="B39" s="25" t="s">
        <v>101</v>
      </c>
      <c r="C39" s="17" t="s">
        <v>72</v>
      </c>
      <c r="D39" s="19">
        <v>85.8</v>
      </c>
      <c r="E39" s="19">
        <v>13.26</v>
      </c>
      <c r="F39" s="19">
        <f t="shared" si="3"/>
        <v>16.886610000000001</v>
      </c>
      <c r="G39" s="33">
        <v>92776</v>
      </c>
      <c r="H39" s="18" t="s">
        <v>85</v>
      </c>
      <c r="I39" s="38">
        <f t="shared" ref="I39:I49" si="12">E39*D39</f>
        <v>1137.7079999999999</v>
      </c>
      <c r="J39" s="39">
        <f t="shared" ref="J39:J49" si="13">F39*D39</f>
        <v>1448.871138</v>
      </c>
      <c r="K39" s="14">
        <f>'[1]BM 03'!M39</f>
        <v>54.300000000000004</v>
      </c>
      <c r="L39" s="14">
        <f>'[1]Memória 04'!E32</f>
        <v>31.5</v>
      </c>
      <c r="M39" s="14">
        <f t="shared" si="2"/>
        <v>85.800000000000011</v>
      </c>
      <c r="N39" s="14">
        <f t="shared" si="4"/>
        <v>916.94</v>
      </c>
      <c r="O39" s="14">
        <f t="shared" si="5"/>
        <v>531.92999999999995</v>
      </c>
      <c r="P39" s="23">
        <f t="shared" si="6"/>
        <v>1448.87</v>
      </c>
      <c r="Q39" s="14">
        <f t="shared" si="7"/>
        <v>1.138000000082684E-3</v>
      </c>
    </row>
    <row r="40" spans="1:20" ht="45.75" customHeight="1">
      <c r="A40" s="17" t="s">
        <v>102</v>
      </c>
      <c r="B40" s="25" t="s">
        <v>103</v>
      </c>
      <c r="C40" s="17" t="s">
        <v>72</v>
      </c>
      <c r="D40" s="19">
        <v>930.9</v>
      </c>
      <c r="E40" s="19">
        <v>12.66</v>
      </c>
      <c r="F40" s="19">
        <f t="shared" si="3"/>
        <v>16.122510000000002</v>
      </c>
      <c r="G40" s="33">
        <v>92777</v>
      </c>
      <c r="H40" s="18" t="s">
        <v>85</v>
      </c>
      <c r="I40" s="38">
        <f t="shared" si="12"/>
        <v>11785.194</v>
      </c>
      <c r="J40" s="39">
        <f t="shared" si="13"/>
        <v>15008.444559000001</v>
      </c>
      <c r="K40" s="14">
        <f>'[1]BM 03'!M40</f>
        <v>460.25</v>
      </c>
      <c r="L40" s="14">
        <f>'[1]Memória 04'!E33</f>
        <v>249.20000000000002</v>
      </c>
      <c r="M40" s="14">
        <f t="shared" si="2"/>
        <v>709.45</v>
      </c>
      <c r="N40" s="14">
        <f t="shared" si="4"/>
        <v>7420.39</v>
      </c>
      <c r="O40" s="14">
        <f t="shared" si="5"/>
        <v>4017.73</v>
      </c>
      <c r="P40" s="23">
        <f t="shared" si="6"/>
        <v>11438.11</v>
      </c>
      <c r="Q40" s="14">
        <f t="shared" si="7"/>
        <v>3570.3345590000008</v>
      </c>
    </row>
    <row r="41" spans="1:20" ht="45.75" customHeight="1">
      <c r="A41" s="17" t="s">
        <v>104</v>
      </c>
      <c r="B41" s="25" t="s">
        <v>105</v>
      </c>
      <c r="C41" s="17" t="s">
        <v>72</v>
      </c>
      <c r="D41" s="19">
        <v>980.4</v>
      </c>
      <c r="E41" s="19">
        <v>11.4</v>
      </c>
      <c r="F41" s="19">
        <f t="shared" si="3"/>
        <v>14.517900000000001</v>
      </c>
      <c r="G41" s="33">
        <v>92778</v>
      </c>
      <c r="H41" s="18" t="s">
        <v>85</v>
      </c>
      <c r="I41" s="38">
        <f t="shared" si="12"/>
        <v>11176.56</v>
      </c>
      <c r="J41" s="39">
        <f t="shared" si="13"/>
        <v>14233.34916</v>
      </c>
      <c r="K41" s="14">
        <f>'[1]BM 03'!M41</f>
        <v>594.35</v>
      </c>
      <c r="L41" s="14">
        <f>'[1]Memória 04'!E34</f>
        <v>253</v>
      </c>
      <c r="M41" s="14">
        <f t="shared" si="2"/>
        <v>847.35</v>
      </c>
      <c r="N41" s="14">
        <f t="shared" si="4"/>
        <v>8628.7099999999991</v>
      </c>
      <c r="O41" s="14">
        <f t="shared" si="5"/>
        <v>3673.03</v>
      </c>
      <c r="P41" s="23">
        <f t="shared" si="6"/>
        <v>12301.74</v>
      </c>
      <c r="Q41" s="14">
        <f t="shared" si="7"/>
        <v>1931.60916</v>
      </c>
    </row>
    <row r="42" spans="1:20" ht="45.75" customHeight="1">
      <c r="A42" s="17" t="s">
        <v>106</v>
      </c>
      <c r="B42" s="25" t="s">
        <v>107</v>
      </c>
      <c r="C42" s="17" t="s">
        <v>72</v>
      </c>
      <c r="D42" s="19">
        <v>427.5</v>
      </c>
      <c r="E42" s="19">
        <v>9.65</v>
      </c>
      <c r="F42" s="19">
        <f t="shared" si="3"/>
        <v>12.289275</v>
      </c>
      <c r="G42" s="33">
        <v>92779</v>
      </c>
      <c r="H42" s="18" t="s">
        <v>85</v>
      </c>
      <c r="I42" s="38">
        <f t="shared" si="12"/>
        <v>4125.375</v>
      </c>
      <c r="J42" s="39">
        <f t="shared" si="13"/>
        <v>5253.6650625000002</v>
      </c>
      <c r="K42" s="14">
        <f>'[1]BM 03'!M42</f>
        <v>347.5</v>
      </c>
      <c r="L42" s="14">
        <f>'[1]Memória 04'!E35</f>
        <v>80</v>
      </c>
      <c r="M42" s="14">
        <f t="shared" si="2"/>
        <v>427.5</v>
      </c>
      <c r="N42" s="14">
        <f t="shared" si="4"/>
        <v>4270.5200000000004</v>
      </c>
      <c r="O42" s="14">
        <f t="shared" si="5"/>
        <v>983.14</v>
      </c>
      <c r="P42" s="23">
        <f t="shared" si="6"/>
        <v>5253.67</v>
      </c>
      <c r="Q42" s="14">
        <f t="shared" si="7"/>
        <v>-4.9374999998690328E-3</v>
      </c>
    </row>
    <row r="43" spans="1:20" ht="46.7" customHeight="1">
      <c r="A43" s="34" t="s">
        <v>108</v>
      </c>
      <c r="B43" s="25" t="s">
        <v>109</v>
      </c>
      <c r="C43" s="34" t="s">
        <v>72</v>
      </c>
      <c r="D43" s="35">
        <v>368</v>
      </c>
      <c r="E43" s="35">
        <v>8.8699999999999992</v>
      </c>
      <c r="F43" s="19">
        <f t="shared" si="3"/>
        <v>11.295945</v>
      </c>
      <c r="G43" s="36">
        <v>92764</v>
      </c>
      <c r="H43" s="18" t="s">
        <v>85</v>
      </c>
      <c r="I43" s="38">
        <f t="shared" si="12"/>
        <v>3264.16</v>
      </c>
      <c r="J43" s="39">
        <f t="shared" si="13"/>
        <v>4156.9077600000001</v>
      </c>
      <c r="K43" s="14">
        <f>'[1]BM 03'!M43</f>
        <v>368</v>
      </c>
      <c r="L43" s="14">
        <f>'[1]Memória 04'!E36</f>
        <v>0</v>
      </c>
      <c r="M43" s="14">
        <f t="shared" si="2"/>
        <v>368</v>
      </c>
      <c r="N43" s="14">
        <f t="shared" si="4"/>
        <v>4156.91</v>
      </c>
      <c r="O43" s="14">
        <f t="shared" si="5"/>
        <v>0</v>
      </c>
      <c r="P43" s="23">
        <f t="shared" si="6"/>
        <v>4156.91</v>
      </c>
      <c r="Q43" s="14">
        <f t="shared" si="7"/>
        <v>-2.2399999998015119E-3</v>
      </c>
    </row>
    <row r="44" spans="1:20" ht="45.75" customHeight="1">
      <c r="A44" s="17" t="s">
        <v>110</v>
      </c>
      <c r="B44" s="25" t="s">
        <v>111</v>
      </c>
      <c r="C44" s="17" t="s">
        <v>72</v>
      </c>
      <c r="D44" s="19">
        <v>97</v>
      </c>
      <c r="E44" s="19">
        <v>10.18</v>
      </c>
      <c r="F44" s="19">
        <f t="shared" si="3"/>
        <v>12.964230000000001</v>
      </c>
      <c r="G44" s="33">
        <v>92765</v>
      </c>
      <c r="H44" s="18" t="s">
        <v>85</v>
      </c>
      <c r="I44" s="38">
        <f t="shared" si="12"/>
        <v>987.45999999999992</v>
      </c>
      <c r="J44" s="39">
        <f t="shared" si="13"/>
        <v>1257.5303100000001</v>
      </c>
      <c r="K44" s="14">
        <f>'[1]BM 03'!M44</f>
        <v>97</v>
      </c>
      <c r="L44" s="14">
        <f>'[1]Memória 04'!E37</f>
        <v>0</v>
      </c>
      <c r="M44" s="14">
        <f t="shared" si="2"/>
        <v>97</v>
      </c>
      <c r="N44" s="14">
        <f t="shared" si="4"/>
        <v>1257.53</v>
      </c>
      <c r="O44" s="14">
        <f t="shared" si="5"/>
        <v>0</v>
      </c>
      <c r="P44" s="23">
        <f t="shared" si="6"/>
        <v>1257.53</v>
      </c>
      <c r="Q44" s="14">
        <f t="shared" si="7"/>
        <v>3.1000000012681994E-4</v>
      </c>
    </row>
    <row r="45" spans="1:20" ht="34.35" customHeight="1">
      <c r="A45" s="34" t="s">
        <v>112</v>
      </c>
      <c r="B45" s="25" t="s">
        <v>113</v>
      </c>
      <c r="C45" s="34" t="s">
        <v>31</v>
      </c>
      <c r="D45" s="35">
        <v>678.66</v>
      </c>
      <c r="E45" s="35">
        <v>36.54</v>
      </c>
      <c r="F45" s="19">
        <f t="shared" si="3"/>
        <v>46.53369</v>
      </c>
      <c r="G45" s="40">
        <v>3366</v>
      </c>
      <c r="H45" s="18" t="s">
        <v>90</v>
      </c>
      <c r="I45" s="38">
        <f t="shared" si="12"/>
        <v>24798.236399999998</v>
      </c>
      <c r="J45" s="39">
        <f t="shared" si="13"/>
        <v>31580.5540554</v>
      </c>
      <c r="K45" s="14">
        <f>'[1]BM 03'!M45</f>
        <v>378.59000000000003</v>
      </c>
      <c r="L45" s="14">
        <f>'[1]Memória 04'!E38</f>
        <v>198.25</v>
      </c>
      <c r="M45" s="14">
        <f t="shared" si="2"/>
        <v>576.84</v>
      </c>
      <c r="N45" s="14">
        <f t="shared" si="4"/>
        <v>17617.189999999999</v>
      </c>
      <c r="O45" s="14">
        <f t="shared" si="5"/>
        <v>9225.2999999999993</v>
      </c>
      <c r="P45" s="23">
        <f t="shared" si="6"/>
        <v>26842.49</v>
      </c>
      <c r="Q45" s="14">
        <f t="shared" si="7"/>
        <v>4738.0640553999983</v>
      </c>
    </row>
    <row r="46" spans="1:20" ht="34.35" customHeight="1">
      <c r="A46" s="34" t="s">
        <v>114</v>
      </c>
      <c r="B46" s="18" t="s">
        <v>115</v>
      </c>
      <c r="C46" s="34" t="s">
        <v>59</v>
      </c>
      <c r="D46" s="35">
        <v>48.93</v>
      </c>
      <c r="E46" s="35">
        <v>292.66000000000003</v>
      </c>
      <c r="F46" s="19">
        <f t="shared" si="3"/>
        <v>372.70251000000002</v>
      </c>
      <c r="G46" s="36">
        <v>94966</v>
      </c>
      <c r="H46" s="18" t="s">
        <v>85</v>
      </c>
      <c r="I46" s="38">
        <f t="shared" si="12"/>
        <v>14319.853800000001</v>
      </c>
      <c r="J46" s="39">
        <f t="shared" si="13"/>
        <v>18236.3338143</v>
      </c>
      <c r="K46" s="14">
        <f>'[1]BM 03'!M46</f>
        <v>39.47</v>
      </c>
      <c r="L46" s="14">
        <f>'[1]Memória 04'!E39</f>
        <v>9.4600000000000009</v>
      </c>
      <c r="M46" s="14">
        <f>K46+L46</f>
        <v>48.93</v>
      </c>
      <c r="N46" s="14">
        <f t="shared" si="4"/>
        <v>14710.57</v>
      </c>
      <c r="O46" s="14">
        <f t="shared" si="5"/>
        <v>3525.77</v>
      </c>
      <c r="P46" s="23">
        <f t="shared" si="6"/>
        <v>18236.330000000002</v>
      </c>
      <c r="Q46" s="14">
        <f t="shared" si="7"/>
        <v>3.8142999983392656E-3</v>
      </c>
      <c r="S46" s="67"/>
      <c r="T46" s="67"/>
    </row>
    <row r="47" spans="1:20" ht="25.5" customHeight="1">
      <c r="A47" s="17" t="s">
        <v>116</v>
      </c>
      <c r="B47" s="25" t="s">
        <v>117</v>
      </c>
      <c r="C47" s="17" t="s">
        <v>59</v>
      </c>
      <c r="D47" s="19">
        <v>48.93</v>
      </c>
      <c r="E47" s="19">
        <v>114.64</v>
      </c>
      <c r="F47" s="19">
        <f t="shared" si="3"/>
        <v>145.99404000000001</v>
      </c>
      <c r="G47" s="33">
        <v>92873</v>
      </c>
      <c r="H47" s="25" t="s">
        <v>60</v>
      </c>
      <c r="I47" s="38">
        <f t="shared" si="12"/>
        <v>5609.3352000000004</v>
      </c>
      <c r="J47" s="39">
        <f t="shared" si="13"/>
        <v>7143.4883772000003</v>
      </c>
      <c r="K47" s="14">
        <f>'[1]BM 03'!M47</f>
        <v>39.47</v>
      </c>
      <c r="L47" s="14">
        <f>'[1]Memória 04'!E40</f>
        <v>9.4600000000000009</v>
      </c>
      <c r="M47" s="14">
        <f t="shared" si="2"/>
        <v>48.93</v>
      </c>
      <c r="N47" s="14">
        <f t="shared" si="4"/>
        <v>5762.38</v>
      </c>
      <c r="O47" s="14">
        <f t="shared" si="5"/>
        <v>1381.1</v>
      </c>
      <c r="P47" s="23">
        <f t="shared" si="6"/>
        <v>7143.49</v>
      </c>
      <c r="Q47" s="14">
        <f t="shared" si="7"/>
        <v>-1.6227999994953279E-3</v>
      </c>
      <c r="S47" s="96"/>
    </row>
    <row r="48" spans="1:20" ht="45.75" customHeight="1">
      <c r="A48" s="17" t="s">
        <v>118</v>
      </c>
      <c r="B48" s="18" t="s">
        <v>119</v>
      </c>
      <c r="C48" s="17" t="s">
        <v>31</v>
      </c>
      <c r="D48" s="19">
        <v>281</v>
      </c>
      <c r="E48" s="19">
        <v>106.24</v>
      </c>
      <c r="F48" s="19">
        <f t="shared" si="3"/>
        <v>135.29664</v>
      </c>
      <c r="G48" s="17" t="s">
        <v>120</v>
      </c>
      <c r="H48" s="17" t="s">
        <v>121</v>
      </c>
      <c r="I48" s="38">
        <f t="shared" si="12"/>
        <v>29853.439999999999</v>
      </c>
      <c r="J48" s="39">
        <f t="shared" si="13"/>
        <v>38018.355839999997</v>
      </c>
      <c r="K48" s="14">
        <f>'[1]BM 03'!M48</f>
        <v>281</v>
      </c>
      <c r="L48" s="14">
        <f>'[1]Memória 04'!E41</f>
        <v>0</v>
      </c>
      <c r="M48" s="14">
        <f t="shared" si="2"/>
        <v>281</v>
      </c>
      <c r="N48" s="14">
        <f t="shared" si="4"/>
        <v>38018.36</v>
      </c>
      <c r="O48" s="14">
        <f t="shared" si="5"/>
        <v>0</v>
      </c>
      <c r="P48" s="23">
        <f t="shared" si="6"/>
        <v>38018.36</v>
      </c>
      <c r="Q48" s="14">
        <f t="shared" si="7"/>
        <v>-4.1600000040489249E-3</v>
      </c>
    </row>
    <row r="49" spans="1:17" ht="25.5" customHeight="1">
      <c r="A49" s="17" t="s">
        <v>122</v>
      </c>
      <c r="B49" s="25" t="s">
        <v>94</v>
      </c>
      <c r="C49" s="17" t="s">
        <v>45</v>
      </c>
      <c r="D49" s="19">
        <v>20</v>
      </c>
      <c r="E49" s="19">
        <v>73.42</v>
      </c>
      <c r="F49" s="19">
        <f t="shared" si="3"/>
        <v>93.500370000000004</v>
      </c>
      <c r="G49" s="17" t="s">
        <v>95</v>
      </c>
      <c r="H49" s="20" t="s">
        <v>33</v>
      </c>
      <c r="I49" s="38">
        <f t="shared" si="12"/>
        <v>1468.4</v>
      </c>
      <c r="J49" s="39">
        <f t="shared" si="13"/>
        <v>1870.0074</v>
      </c>
      <c r="K49" s="14">
        <f>'[1]BM 03'!M49</f>
        <v>0</v>
      </c>
      <c r="L49" s="14">
        <f>'[1]Memória 04'!E42</f>
        <v>0</v>
      </c>
      <c r="M49" s="14">
        <f t="shared" si="2"/>
        <v>0</v>
      </c>
      <c r="N49" s="14">
        <f t="shared" si="4"/>
        <v>0</v>
      </c>
      <c r="O49" s="14">
        <f t="shared" si="5"/>
        <v>0</v>
      </c>
      <c r="P49" s="23">
        <f t="shared" si="6"/>
        <v>0</v>
      </c>
      <c r="Q49" s="14">
        <f t="shared" si="7"/>
        <v>1870.0074</v>
      </c>
    </row>
    <row r="50" spans="1:17" ht="14.25" customHeight="1">
      <c r="A50" s="28" t="s">
        <v>123</v>
      </c>
      <c r="B50" s="139" t="s">
        <v>124</v>
      </c>
      <c r="C50" s="140"/>
      <c r="D50" s="140"/>
      <c r="E50" s="140"/>
      <c r="F50" s="140"/>
      <c r="G50" s="141"/>
      <c r="H50" s="29"/>
      <c r="I50" s="30">
        <f>SUM(I51:I57)</f>
        <v>44178.369400000011</v>
      </c>
      <c r="J50" s="31">
        <f>SUM(J51:J57)</f>
        <v>56261.153430900013</v>
      </c>
      <c r="K50" s="14">
        <f>'[1]BM 03'!M50</f>
        <v>0</v>
      </c>
      <c r="L50" s="14">
        <f>'[1]Memória 04'!E43</f>
        <v>0</v>
      </c>
      <c r="M50" s="31"/>
      <c r="N50" s="31">
        <f t="shared" ref="N50:Q50" si="14">SUM(N51:N57)</f>
        <v>21796.260000000002</v>
      </c>
      <c r="O50" s="31">
        <f t="shared" si="14"/>
        <v>26663.82</v>
      </c>
      <c r="P50" s="31">
        <f t="shared" si="14"/>
        <v>48460.08</v>
      </c>
      <c r="Q50" s="31">
        <f t="shared" si="14"/>
        <v>7801.0734309000127</v>
      </c>
    </row>
    <row r="51" spans="1:17" ht="57.2" customHeight="1">
      <c r="A51" s="34" t="s">
        <v>125</v>
      </c>
      <c r="B51" s="25" t="s">
        <v>126</v>
      </c>
      <c r="C51" s="34" t="s">
        <v>31</v>
      </c>
      <c r="D51" s="35">
        <v>888.69</v>
      </c>
      <c r="E51" s="35">
        <v>45.2</v>
      </c>
      <c r="F51" s="35">
        <f t="shared" si="3"/>
        <v>57.562200000000004</v>
      </c>
      <c r="G51" s="36">
        <v>87503</v>
      </c>
      <c r="H51" s="41" t="s">
        <v>85</v>
      </c>
      <c r="I51" s="38">
        <f>E51*D51</f>
        <v>40168.788000000008</v>
      </c>
      <c r="J51" s="39">
        <f>F51*D51</f>
        <v>51154.951518000009</v>
      </c>
      <c r="K51" s="14">
        <f>'[1]BM 03'!M51</f>
        <v>356.31</v>
      </c>
      <c r="L51" s="14">
        <f>'[1]Memória 04'!E44</f>
        <v>439.73</v>
      </c>
      <c r="M51" s="14">
        <f t="shared" si="2"/>
        <v>796.04</v>
      </c>
      <c r="N51" s="14">
        <f t="shared" si="4"/>
        <v>20509.990000000002</v>
      </c>
      <c r="O51" s="14">
        <f t="shared" si="5"/>
        <v>25311.83</v>
      </c>
      <c r="P51" s="23">
        <f t="shared" si="6"/>
        <v>45821.81</v>
      </c>
      <c r="Q51" s="14">
        <f t="shared" si="7"/>
        <v>5333.1415180000113</v>
      </c>
    </row>
    <row r="52" spans="1:17" ht="25.5" customHeight="1">
      <c r="A52" s="17" t="s">
        <v>127</v>
      </c>
      <c r="B52" s="18" t="s">
        <v>128</v>
      </c>
      <c r="C52" s="17" t="s">
        <v>129</v>
      </c>
      <c r="D52" s="19">
        <v>21.9</v>
      </c>
      <c r="E52" s="19">
        <v>21.73</v>
      </c>
      <c r="F52" s="19">
        <f t="shared" si="3"/>
        <v>27.673155000000001</v>
      </c>
      <c r="G52" s="33">
        <v>93184</v>
      </c>
      <c r="H52" s="25" t="s">
        <v>60</v>
      </c>
      <c r="I52" s="38">
        <f t="shared" ref="I52:I57" si="15">E52*D52</f>
        <v>475.887</v>
      </c>
      <c r="J52" s="39">
        <f t="shared" ref="J52:J57" si="16">F52*D52</f>
        <v>606.04209449999996</v>
      </c>
      <c r="K52" s="14">
        <f>'[1]BM 03'!M52</f>
        <v>8.07</v>
      </c>
      <c r="L52" s="14">
        <f>'[1]Memória 04'!E45</f>
        <v>7.9</v>
      </c>
      <c r="M52" s="14">
        <f t="shared" si="2"/>
        <v>15.97</v>
      </c>
      <c r="N52" s="14">
        <f t="shared" si="4"/>
        <v>223.32</v>
      </c>
      <c r="O52" s="14">
        <f t="shared" si="5"/>
        <v>218.62</v>
      </c>
      <c r="P52" s="23">
        <f t="shared" si="6"/>
        <v>441.94</v>
      </c>
      <c r="Q52" s="14">
        <f t="shared" si="7"/>
        <v>164.10209449999996</v>
      </c>
    </row>
    <row r="53" spans="1:17" ht="25.5" customHeight="1">
      <c r="A53" s="17" t="s">
        <v>130</v>
      </c>
      <c r="B53" s="18" t="s">
        <v>131</v>
      </c>
      <c r="C53" s="17" t="s">
        <v>129</v>
      </c>
      <c r="D53" s="19">
        <v>5.84</v>
      </c>
      <c r="E53" s="19">
        <v>38.11</v>
      </c>
      <c r="F53" s="19">
        <f t="shared" si="3"/>
        <v>48.533085</v>
      </c>
      <c r="G53" s="33">
        <v>93185</v>
      </c>
      <c r="H53" s="25" t="s">
        <v>60</v>
      </c>
      <c r="I53" s="38">
        <f t="shared" si="15"/>
        <v>222.5624</v>
      </c>
      <c r="J53" s="39">
        <f t="shared" si="16"/>
        <v>283.43321639999999</v>
      </c>
      <c r="K53" s="14">
        <f>'[1]BM 03'!M53</f>
        <v>5.84</v>
      </c>
      <c r="L53" s="14">
        <f>'[1]Memória 04'!E46</f>
        <v>0</v>
      </c>
      <c r="M53" s="14">
        <f t="shared" si="2"/>
        <v>5.84</v>
      </c>
      <c r="N53" s="14">
        <f t="shared" si="4"/>
        <v>283.43</v>
      </c>
      <c r="O53" s="14">
        <f t="shared" si="5"/>
        <v>0</v>
      </c>
      <c r="P53" s="23">
        <f t="shared" si="6"/>
        <v>283.43</v>
      </c>
      <c r="Q53" s="14">
        <f t="shared" si="7"/>
        <v>3.2163999999852422E-3</v>
      </c>
    </row>
    <row r="54" spans="1:17" ht="25.5" customHeight="1">
      <c r="A54" s="17" t="s">
        <v>132</v>
      </c>
      <c r="B54" s="18" t="s">
        <v>133</v>
      </c>
      <c r="C54" s="17" t="s">
        <v>129</v>
      </c>
      <c r="D54" s="19">
        <v>12.9</v>
      </c>
      <c r="E54" s="19">
        <v>29.71</v>
      </c>
      <c r="F54" s="19">
        <f t="shared" si="3"/>
        <v>37.835684999999998</v>
      </c>
      <c r="G54" s="33">
        <v>93182</v>
      </c>
      <c r="H54" s="25" t="s">
        <v>60</v>
      </c>
      <c r="I54" s="38">
        <f t="shared" si="15"/>
        <v>383.25900000000001</v>
      </c>
      <c r="J54" s="39">
        <f t="shared" si="16"/>
        <v>488.08033649999999</v>
      </c>
      <c r="K54" s="14">
        <f>'[1]BM 03'!M54</f>
        <v>5</v>
      </c>
      <c r="L54" s="14">
        <f>'[1]Memória 04'!E47</f>
        <v>0.7</v>
      </c>
      <c r="M54" s="14">
        <f t="shared" si="2"/>
        <v>5.7</v>
      </c>
      <c r="N54" s="14">
        <f t="shared" si="4"/>
        <v>189.18</v>
      </c>
      <c r="O54" s="14">
        <f t="shared" si="5"/>
        <v>26.48</v>
      </c>
      <c r="P54" s="23">
        <f t="shared" si="6"/>
        <v>215.66</v>
      </c>
      <c r="Q54" s="14">
        <f t="shared" si="7"/>
        <v>272.42033649999996</v>
      </c>
    </row>
    <row r="55" spans="1:17" ht="25.5" customHeight="1">
      <c r="A55" s="17" t="s">
        <v>134</v>
      </c>
      <c r="B55" s="25" t="s">
        <v>135</v>
      </c>
      <c r="C55" s="17" t="s">
        <v>129</v>
      </c>
      <c r="D55" s="19">
        <v>34.6</v>
      </c>
      <c r="E55" s="19">
        <v>38.630000000000003</v>
      </c>
      <c r="F55" s="19">
        <f t="shared" si="3"/>
        <v>49.195305000000005</v>
      </c>
      <c r="G55" s="33">
        <v>93183</v>
      </c>
      <c r="H55" s="25" t="s">
        <v>60</v>
      </c>
      <c r="I55" s="38">
        <f t="shared" si="15"/>
        <v>1336.5980000000002</v>
      </c>
      <c r="J55" s="39">
        <f t="shared" si="16"/>
        <v>1702.1575530000002</v>
      </c>
      <c r="K55" s="14">
        <f>'[1]BM 03'!M55</f>
        <v>12</v>
      </c>
      <c r="L55" s="14">
        <f>'[1]Memória 04'!E48</f>
        <v>22.5</v>
      </c>
      <c r="M55" s="14">
        <f t="shared" si="2"/>
        <v>34.5</v>
      </c>
      <c r="N55" s="14">
        <f t="shared" si="4"/>
        <v>590.34</v>
      </c>
      <c r="O55" s="14">
        <f t="shared" si="5"/>
        <v>1106.8900000000001</v>
      </c>
      <c r="P55" s="23">
        <f t="shared" si="6"/>
        <v>1697.24</v>
      </c>
      <c r="Q55" s="14">
        <f t="shared" si="7"/>
        <v>4.9175530000002254</v>
      </c>
    </row>
    <row r="56" spans="1:17" ht="25.5" customHeight="1">
      <c r="A56" s="17" t="s">
        <v>136</v>
      </c>
      <c r="B56" s="25" t="s">
        <v>137</v>
      </c>
      <c r="C56" s="17" t="s">
        <v>129</v>
      </c>
      <c r="D56" s="19">
        <v>12.9</v>
      </c>
      <c r="E56" s="19">
        <v>29.13</v>
      </c>
      <c r="F56" s="19">
        <f t="shared" si="3"/>
        <v>37.097054999999997</v>
      </c>
      <c r="G56" s="33">
        <v>93194</v>
      </c>
      <c r="H56" s="25" t="s">
        <v>60</v>
      </c>
      <c r="I56" s="38">
        <f t="shared" si="15"/>
        <v>375.77699999999999</v>
      </c>
      <c r="J56" s="39">
        <f t="shared" si="16"/>
        <v>478.5520095</v>
      </c>
      <c r="K56" s="14">
        <f>'[1]BM 03'!M56</f>
        <v>0</v>
      </c>
      <c r="L56" s="14">
        <f>'[1]Memória 04'!E49</f>
        <v>0</v>
      </c>
      <c r="M56" s="14">
        <f t="shared" si="2"/>
        <v>0</v>
      </c>
      <c r="N56" s="14">
        <f t="shared" si="4"/>
        <v>0</v>
      </c>
      <c r="O56" s="14">
        <f t="shared" si="5"/>
        <v>0</v>
      </c>
      <c r="P56" s="23">
        <f t="shared" si="6"/>
        <v>0</v>
      </c>
      <c r="Q56" s="14">
        <f t="shared" si="7"/>
        <v>478.5520095</v>
      </c>
    </row>
    <row r="57" spans="1:17" ht="25.5" customHeight="1">
      <c r="A57" s="17" t="s">
        <v>138</v>
      </c>
      <c r="B57" s="25" t="s">
        <v>139</v>
      </c>
      <c r="C57" s="17" t="s">
        <v>129</v>
      </c>
      <c r="D57" s="19">
        <v>34.6</v>
      </c>
      <c r="E57" s="19">
        <v>35.130000000000003</v>
      </c>
      <c r="F57" s="19">
        <f t="shared" si="3"/>
        <v>44.738055000000003</v>
      </c>
      <c r="G57" s="33">
        <v>93183</v>
      </c>
      <c r="H57" s="25" t="s">
        <v>60</v>
      </c>
      <c r="I57" s="38">
        <f t="shared" si="15"/>
        <v>1215.498</v>
      </c>
      <c r="J57" s="39">
        <f t="shared" si="16"/>
        <v>1547.9367030000001</v>
      </c>
      <c r="K57" s="14">
        <f>'[1]BM 03'!M57</f>
        <v>0</v>
      </c>
      <c r="L57" s="14">
        <f>'[1]Memória 04'!E50</f>
        <v>0</v>
      </c>
      <c r="M57" s="14">
        <f t="shared" si="2"/>
        <v>0</v>
      </c>
      <c r="N57" s="14">
        <f t="shared" si="4"/>
        <v>0</v>
      </c>
      <c r="O57" s="14">
        <f t="shared" si="5"/>
        <v>0</v>
      </c>
      <c r="P57" s="23">
        <f t="shared" si="6"/>
        <v>0</v>
      </c>
      <c r="Q57" s="14">
        <f t="shared" si="7"/>
        <v>1547.9367030000001</v>
      </c>
    </row>
    <row r="58" spans="1:17" ht="14.25" customHeight="1">
      <c r="A58" s="28" t="s">
        <v>140</v>
      </c>
      <c r="B58" s="139" t="s">
        <v>141</v>
      </c>
      <c r="C58" s="140"/>
      <c r="D58" s="140"/>
      <c r="E58" s="140"/>
      <c r="F58" s="140"/>
      <c r="G58" s="141"/>
      <c r="H58" s="29"/>
      <c r="I58" s="30">
        <f>SUM(I59:I69)</f>
        <v>97919.82</v>
      </c>
      <c r="J58" s="31">
        <f>SUM(J59:J69)</f>
        <v>124700.89077</v>
      </c>
      <c r="K58" s="14">
        <f>'[1]BM 03'!M58</f>
        <v>0</v>
      </c>
      <c r="L58" s="14">
        <f>'[1]Memória 04'!E51</f>
        <v>0</v>
      </c>
      <c r="M58" s="31"/>
      <c r="N58" s="31">
        <f t="shared" ref="N58:Q58" si="17">SUM(N59:N69)</f>
        <v>4810.66</v>
      </c>
      <c r="O58" s="31">
        <f t="shared" si="17"/>
        <v>17710.45</v>
      </c>
      <c r="P58" s="31">
        <f t="shared" si="17"/>
        <v>22521.11</v>
      </c>
      <c r="Q58" s="31">
        <f t="shared" si="17"/>
        <v>102179.78076999998</v>
      </c>
    </row>
    <row r="59" spans="1:17" ht="46.7" customHeight="1">
      <c r="A59" s="17" t="s">
        <v>142</v>
      </c>
      <c r="B59" s="25" t="s">
        <v>143</v>
      </c>
      <c r="C59" s="17" t="s">
        <v>31</v>
      </c>
      <c r="D59" s="27">
        <v>2121.38</v>
      </c>
      <c r="E59" s="19">
        <v>3.66</v>
      </c>
      <c r="F59" s="19">
        <f t="shared" si="3"/>
        <v>4.6610100000000001</v>
      </c>
      <c r="G59" s="42">
        <v>87894</v>
      </c>
      <c r="H59" s="18" t="s">
        <v>85</v>
      </c>
      <c r="I59" s="21">
        <f>E59*D59</f>
        <v>7764.2508000000007</v>
      </c>
      <c r="J59" s="22">
        <f>D59*F59</f>
        <v>9887.7733938000001</v>
      </c>
      <c r="K59" s="14">
        <f>'[1]BM 03'!M59</f>
        <v>636.69000000000005</v>
      </c>
      <c r="L59" s="14">
        <f>'[1]Memória 04'!E52</f>
        <v>879.46</v>
      </c>
      <c r="M59" s="14">
        <f t="shared" si="2"/>
        <v>1516.15</v>
      </c>
      <c r="N59" s="14">
        <f t="shared" si="4"/>
        <v>2967.62</v>
      </c>
      <c r="O59" s="14">
        <f t="shared" si="5"/>
        <v>4099.17</v>
      </c>
      <c r="P59" s="23">
        <f t="shared" si="6"/>
        <v>7066.79</v>
      </c>
      <c r="Q59" s="14">
        <f t="shared" si="7"/>
        <v>2820.9833938000002</v>
      </c>
    </row>
    <row r="60" spans="1:17" ht="25.5" customHeight="1">
      <c r="A60" s="17" t="s">
        <v>144</v>
      </c>
      <c r="B60" s="25" t="s">
        <v>145</v>
      </c>
      <c r="C60" s="17" t="s">
        <v>31</v>
      </c>
      <c r="D60" s="27">
        <v>2121.38</v>
      </c>
      <c r="E60" s="19">
        <v>19.059999999999999</v>
      </c>
      <c r="F60" s="19">
        <f t="shared" si="3"/>
        <v>24.272909999999996</v>
      </c>
      <c r="G60" s="42">
        <v>87529</v>
      </c>
      <c r="H60" s="25" t="s">
        <v>60</v>
      </c>
      <c r="I60" s="21">
        <f t="shared" ref="I60:I69" si="18">E60*D60</f>
        <v>40433.502800000002</v>
      </c>
      <c r="J60" s="22">
        <f t="shared" ref="J60:J69" si="19">D60*F60</f>
        <v>51492.065815799993</v>
      </c>
      <c r="K60" s="14">
        <f>'[1]BM 03'!M60</f>
        <v>75.930000000000007</v>
      </c>
      <c r="L60" s="14">
        <f>'[1]Memória 04'!E53</f>
        <v>560.76</v>
      </c>
      <c r="M60" s="14">
        <f t="shared" si="2"/>
        <v>636.69000000000005</v>
      </c>
      <c r="N60" s="14">
        <f t="shared" si="4"/>
        <v>1843.04</v>
      </c>
      <c r="O60" s="14">
        <f t="shared" si="5"/>
        <v>13611.28</v>
      </c>
      <c r="P60" s="23">
        <f t="shared" si="6"/>
        <v>15454.32</v>
      </c>
      <c r="Q60" s="14">
        <f t="shared" si="7"/>
        <v>36037.745815799994</v>
      </c>
    </row>
    <row r="61" spans="1:17" ht="57.2" customHeight="1">
      <c r="A61" s="34" t="s">
        <v>146</v>
      </c>
      <c r="B61" s="25" t="s">
        <v>147</v>
      </c>
      <c r="C61" s="34" t="s">
        <v>31</v>
      </c>
      <c r="D61" s="35">
        <v>245.51</v>
      </c>
      <c r="E61" s="35">
        <v>43.54</v>
      </c>
      <c r="F61" s="19">
        <f t="shared" si="3"/>
        <v>55.448189999999997</v>
      </c>
      <c r="G61" s="43">
        <v>87273</v>
      </c>
      <c r="H61" s="18" t="s">
        <v>85</v>
      </c>
      <c r="I61" s="21">
        <f t="shared" si="18"/>
        <v>10689.5054</v>
      </c>
      <c r="J61" s="22">
        <f t="shared" si="19"/>
        <v>13613.0851269</v>
      </c>
      <c r="K61" s="14">
        <f>'[1]BM 03'!M61</f>
        <v>0</v>
      </c>
      <c r="L61" s="14">
        <f>'[1]Memória 04'!E54</f>
        <v>0</v>
      </c>
      <c r="M61" s="14">
        <f t="shared" si="2"/>
        <v>0</v>
      </c>
      <c r="N61" s="14">
        <f t="shared" si="4"/>
        <v>0</v>
      </c>
      <c r="O61" s="14">
        <f t="shared" si="5"/>
        <v>0</v>
      </c>
      <c r="P61" s="23">
        <f t="shared" si="6"/>
        <v>0</v>
      </c>
      <c r="Q61" s="14">
        <f t="shared" si="7"/>
        <v>13613.0851269</v>
      </c>
    </row>
    <row r="62" spans="1:17" ht="25.5" customHeight="1">
      <c r="A62" s="17" t="s">
        <v>148</v>
      </c>
      <c r="B62" s="25" t="s">
        <v>149</v>
      </c>
      <c r="C62" s="17" t="s">
        <v>31</v>
      </c>
      <c r="D62" s="27">
        <v>1740.15</v>
      </c>
      <c r="E62" s="19">
        <v>1.59</v>
      </c>
      <c r="F62" s="19">
        <f t="shared" si="3"/>
        <v>2.0248650000000001</v>
      </c>
      <c r="G62" s="42">
        <v>88485</v>
      </c>
      <c r="H62" s="25" t="s">
        <v>60</v>
      </c>
      <c r="I62" s="21">
        <f t="shared" si="18"/>
        <v>2766.8385000000003</v>
      </c>
      <c r="J62" s="22">
        <f t="shared" si="19"/>
        <v>3523.5688297500005</v>
      </c>
      <c r="K62" s="14">
        <f>'[1]BM 03'!M62</f>
        <v>0</v>
      </c>
      <c r="L62" s="14">
        <f>'[1]Memória 04'!E55</f>
        <v>0</v>
      </c>
      <c r="M62" s="14">
        <f t="shared" si="2"/>
        <v>0</v>
      </c>
      <c r="N62" s="14">
        <f t="shared" si="4"/>
        <v>0</v>
      </c>
      <c r="O62" s="14">
        <f t="shared" si="5"/>
        <v>0</v>
      </c>
      <c r="P62" s="23">
        <f t="shared" si="6"/>
        <v>0</v>
      </c>
      <c r="Q62" s="14">
        <f t="shared" si="7"/>
        <v>3523.5688297500005</v>
      </c>
    </row>
    <row r="63" spans="1:17" ht="34.35" customHeight="1">
      <c r="A63" s="34" t="s">
        <v>150</v>
      </c>
      <c r="B63" s="25" t="s">
        <v>151</v>
      </c>
      <c r="C63" s="34" t="s">
        <v>31</v>
      </c>
      <c r="D63" s="35">
        <v>804</v>
      </c>
      <c r="E63" s="35">
        <v>11.5</v>
      </c>
      <c r="F63" s="19">
        <f t="shared" si="3"/>
        <v>14.645250000000001</v>
      </c>
      <c r="G63" s="36">
        <v>8624</v>
      </c>
      <c r="H63" s="18" t="s">
        <v>90</v>
      </c>
      <c r="I63" s="21">
        <f t="shared" si="18"/>
        <v>9246</v>
      </c>
      <c r="J63" s="22">
        <f t="shared" si="19"/>
        <v>11774.781000000001</v>
      </c>
      <c r="K63" s="14">
        <f>'[1]BM 03'!M63</f>
        <v>0</v>
      </c>
      <c r="L63" s="14">
        <f>'[1]Memória 04'!E56</f>
        <v>0</v>
      </c>
      <c r="M63" s="14">
        <f t="shared" si="2"/>
        <v>0</v>
      </c>
      <c r="N63" s="14">
        <f t="shared" si="4"/>
        <v>0</v>
      </c>
      <c r="O63" s="14">
        <f t="shared" si="5"/>
        <v>0</v>
      </c>
      <c r="P63" s="23">
        <f t="shared" si="6"/>
        <v>0</v>
      </c>
      <c r="Q63" s="14">
        <f t="shared" si="7"/>
        <v>11774.781000000001</v>
      </c>
    </row>
    <row r="64" spans="1:17" ht="25.5" customHeight="1">
      <c r="A64" s="17" t="s">
        <v>152</v>
      </c>
      <c r="B64" s="25" t="s">
        <v>153</v>
      </c>
      <c r="C64" s="17" t="s">
        <v>31</v>
      </c>
      <c r="D64" s="19">
        <v>936.15</v>
      </c>
      <c r="E64" s="19">
        <v>8.2799999999999994</v>
      </c>
      <c r="F64" s="19">
        <f t="shared" si="3"/>
        <v>10.54458</v>
      </c>
      <c r="G64" s="42">
        <v>88497</v>
      </c>
      <c r="H64" s="25" t="s">
        <v>60</v>
      </c>
      <c r="I64" s="21">
        <f t="shared" si="18"/>
        <v>7751.3219999999992</v>
      </c>
      <c r="J64" s="22">
        <f t="shared" si="19"/>
        <v>9871.308567</v>
      </c>
      <c r="K64" s="14">
        <f>'[1]BM 03'!M64</f>
        <v>0</v>
      </c>
      <c r="L64" s="14">
        <f>'[1]Memória 04'!E57</f>
        <v>0</v>
      </c>
      <c r="M64" s="14">
        <f t="shared" si="2"/>
        <v>0</v>
      </c>
      <c r="N64" s="14">
        <f t="shared" si="4"/>
        <v>0</v>
      </c>
      <c r="O64" s="14">
        <f t="shared" si="5"/>
        <v>0</v>
      </c>
      <c r="P64" s="23">
        <f t="shared" si="6"/>
        <v>0</v>
      </c>
      <c r="Q64" s="14">
        <f t="shared" si="7"/>
        <v>9871.308567</v>
      </c>
    </row>
    <row r="65" spans="1:17" ht="25.5" customHeight="1">
      <c r="A65" s="17" t="s">
        <v>154</v>
      </c>
      <c r="B65" s="18" t="s">
        <v>155</v>
      </c>
      <c r="C65" s="17" t="s">
        <v>31</v>
      </c>
      <c r="D65" s="19">
        <v>61.32</v>
      </c>
      <c r="E65" s="19">
        <v>10.85</v>
      </c>
      <c r="F65" s="19">
        <f t="shared" si="3"/>
        <v>13.817475</v>
      </c>
      <c r="G65" s="42">
        <v>102213</v>
      </c>
      <c r="H65" s="25" t="s">
        <v>60</v>
      </c>
      <c r="I65" s="21">
        <f t="shared" si="18"/>
        <v>665.322</v>
      </c>
      <c r="J65" s="22">
        <f t="shared" si="19"/>
        <v>847.28756699999997</v>
      </c>
      <c r="K65" s="14">
        <f>'[1]BM 03'!M65</f>
        <v>0</v>
      </c>
      <c r="L65" s="14">
        <f>'[1]Memória 04'!E58</f>
        <v>0</v>
      </c>
      <c r="M65" s="14">
        <f t="shared" si="2"/>
        <v>0</v>
      </c>
      <c r="N65" s="14">
        <f t="shared" si="4"/>
        <v>0</v>
      </c>
      <c r="O65" s="14">
        <f t="shared" si="5"/>
        <v>0</v>
      </c>
      <c r="P65" s="23">
        <f t="shared" si="6"/>
        <v>0</v>
      </c>
      <c r="Q65" s="14">
        <f t="shared" si="7"/>
        <v>847.28756699999997</v>
      </c>
    </row>
    <row r="66" spans="1:17" ht="34.35" customHeight="1">
      <c r="A66" s="34" t="s">
        <v>156</v>
      </c>
      <c r="B66" s="25" t="s">
        <v>157</v>
      </c>
      <c r="C66" s="34" t="s">
        <v>31</v>
      </c>
      <c r="D66" s="35">
        <v>17</v>
      </c>
      <c r="E66" s="35">
        <v>5.44</v>
      </c>
      <c r="F66" s="19">
        <f t="shared" si="3"/>
        <v>6.9278400000000007</v>
      </c>
      <c r="G66" s="43">
        <v>100723</v>
      </c>
      <c r="H66" s="18" t="s">
        <v>85</v>
      </c>
      <c r="I66" s="21">
        <f t="shared" si="18"/>
        <v>92.48</v>
      </c>
      <c r="J66" s="22">
        <f t="shared" si="19"/>
        <v>117.77328000000001</v>
      </c>
      <c r="K66" s="14">
        <f>'[1]BM 03'!M66</f>
        <v>0</v>
      </c>
      <c r="L66" s="14">
        <f>'[1]Memória 04'!E59</f>
        <v>0</v>
      </c>
      <c r="M66" s="14">
        <f t="shared" si="2"/>
        <v>0</v>
      </c>
      <c r="N66" s="14">
        <f t="shared" si="4"/>
        <v>0</v>
      </c>
      <c r="O66" s="14">
        <f t="shared" si="5"/>
        <v>0</v>
      </c>
      <c r="P66" s="23">
        <f t="shared" si="6"/>
        <v>0</v>
      </c>
      <c r="Q66" s="14">
        <f t="shared" si="7"/>
        <v>117.77328000000001</v>
      </c>
    </row>
    <row r="67" spans="1:17" ht="25.5" customHeight="1">
      <c r="A67" s="17" t="s">
        <v>158</v>
      </c>
      <c r="B67" s="25" t="s">
        <v>159</v>
      </c>
      <c r="C67" s="17" t="s">
        <v>31</v>
      </c>
      <c r="D67" s="19">
        <v>454</v>
      </c>
      <c r="E67" s="19">
        <v>9.75</v>
      </c>
      <c r="F67" s="19">
        <f t="shared" si="3"/>
        <v>12.416625</v>
      </c>
      <c r="G67" s="42">
        <v>88488</v>
      </c>
      <c r="H67" s="25" t="s">
        <v>60</v>
      </c>
      <c r="I67" s="21">
        <f t="shared" si="18"/>
        <v>4426.5</v>
      </c>
      <c r="J67" s="22">
        <f t="shared" si="19"/>
        <v>5637.1477500000001</v>
      </c>
      <c r="K67" s="14">
        <f>'[1]BM 03'!M67</f>
        <v>0</v>
      </c>
      <c r="L67" s="14">
        <f>'[1]Memória 04'!E60</f>
        <v>0</v>
      </c>
      <c r="M67" s="14">
        <f t="shared" si="2"/>
        <v>0</v>
      </c>
      <c r="N67" s="14">
        <f t="shared" si="4"/>
        <v>0</v>
      </c>
      <c r="O67" s="14">
        <f t="shared" si="5"/>
        <v>0</v>
      </c>
      <c r="P67" s="23">
        <f t="shared" si="6"/>
        <v>0</v>
      </c>
      <c r="Q67" s="14">
        <f t="shared" si="7"/>
        <v>5637.1477500000001</v>
      </c>
    </row>
    <row r="68" spans="1:17" ht="25.5" customHeight="1">
      <c r="A68" s="17" t="s">
        <v>160</v>
      </c>
      <c r="B68" s="25" t="s">
        <v>161</v>
      </c>
      <c r="C68" s="17" t="s">
        <v>31</v>
      </c>
      <c r="D68" s="19">
        <v>804</v>
      </c>
      <c r="E68" s="19">
        <v>8.68</v>
      </c>
      <c r="F68" s="19">
        <f t="shared" si="3"/>
        <v>11.053979999999999</v>
      </c>
      <c r="G68" s="42">
        <v>88489</v>
      </c>
      <c r="H68" s="25" t="s">
        <v>60</v>
      </c>
      <c r="I68" s="21">
        <f t="shared" si="18"/>
        <v>6978.7199999999993</v>
      </c>
      <c r="J68" s="22">
        <f t="shared" si="19"/>
        <v>8887.3999199999998</v>
      </c>
      <c r="K68" s="14">
        <f>'[1]BM 03'!M68</f>
        <v>0</v>
      </c>
      <c r="L68" s="14">
        <f>'[1]Memória 04'!E61</f>
        <v>0</v>
      </c>
      <c r="M68" s="14">
        <f t="shared" si="2"/>
        <v>0</v>
      </c>
      <c r="N68" s="14">
        <f t="shared" si="4"/>
        <v>0</v>
      </c>
      <c r="O68" s="14">
        <f t="shared" si="5"/>
        <v>0</v>
      </c>
      <c r="P68" s="23">
        <f t="shared" si="6"/>
        <v>0</v>
      </c>
      <c r="Q68" s="14">
        <f t="shared" si="7"/>
        <v>8887.3999199999998</v>
      </c>
    </row>
    <row r="69" spans="1:17" ht="25.5" customHeight="1">
      <c r="A69" s="17" t="s">
        <v>162</v>
      </c>
      <c r="B69" s="25" t="s">
        <v>163</v>
      </c>
      <c r="C69" s="17" t="s">
        <v>31</v>
      </c>
      <c r="D69" s="19">
        <v>936.15</v>
      </c>
      <c r="E69" s="19">
        <v>7.59</v>
      </c>
      <c r="F69" s="19">
        <f t="shared" si="3"/>
        <v>9.6658650000000002</v>
      </c>
      <c r="G69" s="42">
        <v>88487</v>
      </c>
      <c r="H69" s="25" t="s">
        <v>60</v>
      </c>
      <c r="I69" s="21">
        <f t="shared" si="18"/>
        <v>7105.3784999999998</v>
      </c>
      <c r="J69" s="22">
        <f t="shared" si="19"/>
        <v>9048.69951975</v>
      </c>
      <c r="K69" s="14">
        <f>'[1]BM 03'!M69</f>
        <v>0</v>
      </c>
      <c r="L69" s="14">
        <f>'[1]Memória 04'!E62</f>
        <v>0</v>
      </c>
      <c r="M69" s="14">
        <f t="shared" si="2"/>
        <v>0</v>
      </c>
      <c r="N69" s="14">
        <f t="shared" si="4"/>
        <v>0</v>
      </c>
      <c r="O69" s="14">
        <f t="shared" si="5"/>
        <v>0</v>
      </c>
      <c r="P69" s="23">
        <f t="shared" si="6"/>
        <v>0</v>
      </c>
      <c r="Q69" s="14">
        <f t="shared" si="7"/>
        <v>9048.69951975</v>
      </c>
    </row>
    <row r="70" spans="1:17" ht="12.75" customHeight="1">
      <c r="A70" s="28" t="s">
        <v>164</v>
      </c>
      <c r="B70" s="139" t="s">
        <v>165</v>
      </c>
      <c r="C70" s="140"/>
      <c r="D70" s="140"/>
      <c r="E70" s="140"/>
      <c r="F70" s="140"/>
      <c r="G70" s="141"/>
      <c r="H70" s="37"/>
      <c r="I70" s="30">
        <f>SUM(I71:I74)</f>
        <v>15458.0825</v>
      </c>
      <c r="J70" s="31">
        <f>SUM(J71:J74)</f>
        <v>19685.86806375</v>
      </c>
      <c r="K70" s="14">
        <f>'[1]BM 03'!M70</f>
        <v>0</v>
      </c>
      <c r="L70" s="14">
        <f>'[1]Memória 04'!E63</f>
        <v>0</v>
      </c>
      <c r="M70" s="31"/>
      <c r="N70" s="31">
        <f t="shared" ref="N70:Q70" si="20">SUM(N71:N74)</f>
        <v>0</v>
      </c>
      <c r="O70" s="31">
        <f t="shared" si="20"/>
        <v>0</v>
      </c>
      <c r="P70" s="31">
        <f t="shared" si="20"/>
        <v>0</v>
      </c>
      <c r="Q70" s="31">
        <f t="shared" si="20"/>
        <v>19685.86806375</v>
      </c>
    </row>
    <row r="71" spans="1:17" ht="34.35" customHeight="1">
      <c r="A71" s="34" t="s">
        <v>166</v>
      </c>
      <c r="B71" s="25" t="s">
        <v>167</v>
      </c>
      <c r="C71" s="34" t="s">
        <v>31</v>
      </c>
      <c r="D71" s="35">
        <v>244.09</v>
      </c>
      <c r="E71" s="35">
        <v>9.98</v>
      </c>
      <c r="F71" s="19">
        <f t="shared" si="3"/>
        <v>12.709530000000001</v>
      </c>
      <c r="G71" s="43">
        <v>92544</v>
      </c>
      <c r="H71" s="18" t="s">
        <v>85</v>
      </c>
      <c r="I71" s="38">
        <f>E71*D71</f>
        <v>2436.0182</v>
      </c>
      <c r="J71" s="39">
        <f>D71*F71</f>
        <v>3102.2691777000005</v>
      </c>
      <c r="K71" s="14">
        <f>'[1]BM 03'!M71</f>
        <v>0</v>
      </c>
      <c r="L71" s="14">
        <f>'[1]Memória 04'!E64</f>
        <v>0</v>
      </c>
      <c r="M71" s="14">
        <f t="shared" si="2"/>
        <v>0</v>
      </c>
      <c r="N71" s="14">
        <f t="shared" si="4"/>
        <v>0</v>
      </c>
      <c r="O71" s="14">
        <f t="shared" si="5"/>
        <v>0</v>
      </c>
      <c r="P71" s="23">
        <f t="shared" si="6"/>
        <v>0</v>
      </c>
      <c r="Q71" s="14">
        <f t="shared" si="7"/>
        <v>3102.2691777000005</v>
      </c>
    </row>
    <row r="72" spans="1:17" ht="45.75" customHeight="1">
      <c r="A72" s="17" t="s">
        <v>168</v>
      </c>
      <c r="B72" s="25" t="s">
        <v>169</v>
      </c>
      <c r="C72" s="17" t="s">
        <v>31</v>
      </c>
      <c r="D72" s="19">
        <v>244.09</v>
      </c>
      <c r="E72" s="19">
        <v>37.020000000000003</v>
      </c>
      <c r="F72" s="19">
        <f t="shared" si="3"/>
        <v>47.144970000000001</v>
      </c>
      <c r="G72" s="42">
        <v>94207</v>
      </c>
      <c r="H72" s="18" t="s">
        <v>85</v>
      </c>
      <c r="I72" s="38">
        <f t="shared" ref="I72:I74" si="21">E72*D72</f>
        <v>9036.2118000000009</v>
      </c>
      <c r="J72" s="39">
        <f t="shared" ref="J72:J74" si="22">D72*F72</f>
        <v>11507.615727300001</v>
      </c>
      <c r="K72" s="14">
        <f>'[1]BM 03'!M72</f>
        <v>0</v>
      </c>
      <c r="L72" s="14">
        <f>'[1]Memória 04'!E65</f>
        <v>0</v>
      </c>
      <c r="M72" s="14">
        <f t="shared" si="2"/>
        <v>0</v>
      </c>
      <c r="N72" s="14">
        <f t="shared" si="4"/>
        <v>0</v>
      </c>
      <c r="O72" s="14">
        <f t="shared" si="5"/>
        <v>0</v>
      </c>
      <c r="P72" s="23">
        <f t="shared" si="6"/>
        <v>0</v>
      </c>
      <c r="Q72" s="14">
        <f t="shared" si="7"/>
        <v>11507.615727300001</v>
      </c>
    </row>
    <row r="73" spans="1:17" ht="34.35" customHeight="1">
      <c r="A73" s="34" t="s">
        <v>170</v>
      </c>
      <c r="B73" s="25" t="s">
        <v>171</v>
      </c>
      <c r="C73" s="34" t="s">
        <v>129</v>
      </c>
      <c r="D73" s="35">
        <v>73.319999999999993</v>
      </c>
      <c r="E73" s="35">
        <v>24.96</v>
      </c>
      <c r="F73" s="19">
        <f t="shared" si="3"/>
        <v>31.786560000000001</v>
      </c>
      <c r="G73" s="43">
        <v>100435</v>
      </c>
      <c r="H73" s="18" t="s">
        <v>85</v>
      </c>
      <c r="I73" s="38">
        <f t="shared" si="21"/>
        <v>1830.0672</v>
      </c>
      <c r="J73" s="39">
        <f t="shared" si="22"/>
        <v>2330.5905791999999</v>
      </c>
      <c r="K73" s="14">
        <f>'[1]BM 03'!M73</f>
        <v>0</v>
      </c>
      <c r="L73" s="14">
        <f>'[1]Memória 04'!E66</f>
        <v>0</v>
      </c>
      <c r="M73" s="14">
        <f t="shared" si="2"/>
        <v>0</v>
      </c>
      <c r="N73" s="14">
        <f t="shared" si="4"/>
        <v>0</v>
      </c>
      <c r="O73" s="14">
        <f t="shared" si="5"/>
        <v>0</v>
      </c>
      <c r="P73" s="23">
        <f t="shared" si="6"/>
        <v>0</v>
      </c>
      <c r="Q73" s="14">
        <f t="shared" si="7"/>
        <v>2330.5905791999999</v>
      </c>
    </row>
    <row r="74" spans="1:17" ht="36" customHeight="1">
      <c r="A74" s="34" t="s">
        <v>172</v>
      </c>
      <c r="B74" s="25" t="s">
        <v>173</v>
      </c>
      <c r="C74" s="34" t="s">
        <v>129</v>
      </c>
      <c r="D74" s="35">
        <v>18.09</v>
      </c>
      <c r="E74" s="35">
        <v>119.17</v>
      </c>
      <c r="F74" s="19">
        <f t="shared" si="3"/>
        <v>151.76299499999999</v>
      </c>
      <c r="G74" s="43">
        <v>94229</v>
      </c>
      <c r="H74" s="18" t="s">
        <v>85</v>
      </c>
      <c r="I74" s="38">
        <f t="shared" si="21"/>
        <v>2155.7853</v>
      </c>
      <c r="J74" s="39">
        <f t="shared" si="22"/>
        <v>2745.3925795499999</v>
      </c>
      <c r="K74" s="14">
        <f>'[1]BM 03'!M74</f>
        <v>0</v>
      </c>
      <c r="L74" s="14">
        <f>'[1]Memória 04'!E67</f>
        <v>0</v>
      </c>
      <c r="M74" s="14">
        <f t="shared" si="2"/>
        <v>0</v>
      </c>
      <c r="N74" s="14">
        <f t="shared" si="4"/>
        <v>0</v>
      </c>
      <c r="O74" s="14">
        <f t="shared" si="5"/>
        <v>0</v>
      </c>
      <c r="P74" s="23">
        <f t="shared" si="6"/>
        <v>0</v>
      </c>
      <c r="Q74" s="14">
        <f t="shared" si="7"/>
        <v>2745.3925795499999</v>
      </c>
    </row>
    <row r="75" spans="1:17" ht="12.75" customHeight="1">
      <c r="A75" s="28" t="s">
        <v>174</v>
      </c>
      <c r="B75" s="139" t="s">
        <v>175</v>
      </c>
      <c r="C75" s="140"/>
      <c r="D75" s="140"/>
      <c r="E75" s="140"/>
      <c r="F75" s="140"/>
      <c r="G75" s="141"/>
      <c r="H75" s="37"/>
      <c r="I75" s="30">
        <f>SUM(I77:I93)</f>
        <v>57385.086700000007</v>
      </c>
      <c r="J75" s="31">
        <f>SUM(J77:J93)</f>
        <v>73079.907912449999</v>
      </c>
      <c r="K75" s="14">
        <f>'[1]BM 03'!M75</f>
        <v>0</v>
      </c>
      <c r="L75" s="14">
        <f>'[1]Memória 04'!E68</f>
        <v>0</v>
      </c>
      <c r="M75" s="31"/>
      <c r="N75" s="31">
        <f t="shared" ref="N75:Q75" si="23">SUM(N77:N93)</f>
        <v>4979.7</v>
      </c>
      <c r="O75" s="31">
        <f t="shared" si="23"/>
        <v>6107.5599999999995</v>
      </c>
      <c r="P75" s="31">
        <f t="shared" si="23"/>
        <v>11087.27</v>
      </c>
      <c r="Q75" s="31">
        <f t="shared" si="23"/>
        <v>61992.637912450002</v>
      </c>
    </row>
    <row r="76" spans="1:17" ht="12.75" customHeight="1">
      <c r="A76" s="17" t="s">
        <v>176</v>
      </c>
      <c r="B76" s="44" t="s">
        <v>177</v>
      </c>
      <c r="C76" s="37"/>
      <c r="D76" s="37"/>
      <c r="E76" s="37"/>
      <c r="F76" s="19"/>
      <c r="G76" s="37"/>
      <c r="H76" s="37"/>
      <c r="I76" s="45"/>
      <c r="J76" s="46"/>
      <c r="K76" s="14">
        <f>'[1]BM 03'!M76</f>
        <v>0</v>
      </c>
      <c r="L76" s="14">
        <f>'[1]Memória 04'!E69</f>
        <v>0</v>
      </c>
      <c r="M76" s="14">
        <f t="shared" ref="M76:M139" si="24">K76+L76</f>
        <v>0</v>
      </c>
      <c r="N76" s="14">
        <f t="shared" si="4"/>
        <v>0</v>
      </c>
      <c r="O76" s="14">
        <f t="shared" si="5"/>
        <v>0</v>
      </c>
      <c r="P76" s="23">
        <f t="shared" si="6"/>
        <v>0</v>
      </c>
      <c r="Q76" s="14">
        <f t="shared" si="7"/>
        <v>0</v>
      </c>
    </row>
    <row r="77" spans="1:17" ht="34.35" customHeight="1">
      <c r="A77" s="34" t="s">
        <v>178</v>
      </c>
      <c r="B77" s="18" t="s">
        <v>179</v>
      </c>
      <c r="C77" s="34" t="s">
        <v>31</v>
      </c>
      <c r="D77" s="35">
        <v>177.46</v>
      </c>
      <c r="E77" s="47">
        <v>35.840000000000003</v>
      </c>
      <c r="F77" s="19">
        <f t="shared" ref="F77:F140" si="25">E77+E77*27.35/100</f>
        <v>45.642240000000001</v>
      </c>
      <c r="G77" s="43">
        <v>92396</v>
      </c>
      <c r="H77" s="18" t="s">
        <v>85</v>
      </c>
      <c r="I77" s="38">
        <f>D77*E77</f>
        <v>6360.166400000001</v>
      </c>
      <c r="J77" s="39">
        <f>D77*F77</f>
        <v>8099.6719104000003</v>
      </c>
      <c r="K77" s="14">
        <f>'[1]BM 03'!M77</f>
        <v>0</v>
      </c>
      <c r="L77" s="14">
        <f>'[1]Memória 04'!E70</f>
        <v>0</v>
      </c>
      <c r="M77" s="14">
        <f t="shared" si="24"/>
        <v>0</v>
      </c>
      <c r="N77" s="14">
        <f t="shared" ref="N77:N140" si="26">ROUND(K77*F77,2)</f>
        <v>0</v>
      </c>
      <c r="O77" s="14">
        <f t="shared" ref="O77:O140" si="27">ROUND(L77*F77,2)</f>
        <v>0</v>
      </c>
      <c r="P77" s="23">
        <f t="shared" ref="P77:P140" si="28">ROUND(M77*F77,2)</f>
        <v>0</v>
      </c>
      <c r="Q77" s="14">
        <f t="shared" ref="Q77:Q140" si="29">J77-P77</f>
        <v>8099.6719104000003</v>
      </c>
    </row>
    <row r="78" spans="1:17" ht="25.5" customHeight="1">
      <c r="A78" s="17" t="s">
        <v>180</v>
      </c>
      <c r="B78" s="18" t="s">
        <v>181</v>
      </c>
      <c r="C78" s="17" t="s">
        <v>31</v>
      </c>
      <c r="D78" s="19">
        <v>69.650000000000006</v>
      </c>
      <c r="E78" s="19">
        <v>8.26</v>
      </c>
      <c r="F78" s="19">
        <f t="shared" si="25"/>
        <v>10.51911</v>
      </c>
      <c r="G78" s="42">
        <v>98504</v>
      </c>
      <c r="H78" s="25" t="s">
        <v>60</v>
      </c>
      <c r="I78" s="38">
        <f t="shared" ref="I78:I93" si="30">D78*E78</f>
        <v>575.30900000000008</v>
      </c>
      <c r="J78" s="39">
        <f t="shared" ref="J78:J93" si="31">D78*F78</f>
        <v>732.65601149999998</v>
      </c>
      <c r="K78" s="14">
        <f>'[1]BM 03'!M78</f>
        <v>0</v>
      </c>
      <c r="L78" s="14">
        <f>'[1]Memória 04'!E71</f>
        <v>0</v>
      </c>
      <c r="M78" s="14">
        <f t="shared" si="24"/>
        <v>0</v>
      </c>
      <c r="N78" s="14">
        <f t="shared" si="26"/>
        <v>0</v>
      </c>
      <c r="O78" s="14">
        <f t="shared" si="27"/>
        <v>0</v>
      </c>
      <c r="P78" s="23">
        <f t="shared" si="28"/>
        <v>0</v>
      </c>
      <c r="Q78" s="14">
        <f t="shared" si="29"/>
        <v>732.65601149999998</v>
      </c>
    </row>
    <row r="79" spans="1:17" ht="34.35" customHeight="1">
      <c r="A79" s="34" t="s">
        <v>182</v>
      </c>
      <c r="B79" s="25" t="s">
        <v>183</v>
      </c>
      <c r="C79" s="34" t="s">
        <v>31</v>
      </c>
      <c r="D79" s="35">
        <v>24.22</v>
      </c>
      <c r="E79" s="35">
        <v>14.68</v>
      </c>
      <c r="F79" s="19">
        <f t="shared" si="25"/>
        <v>18.694980000000001</v>
      </c>
      <c r="G79" s="48">
        <v>3637</v>
      </c>
      <c r="H79" s="18" t="s">
        <v>90</v>
      </c>
      <c r="I79" s="38">
        <f t="shared" si="30"/>
        <v>355.5496</v>
      </c>
      <c r="J79" s="39">
        <f t="shared" si="31"/>
        <v>452.79241560000003</v>
      </c>
      <c r="K79" s="14">
        <f>'[1]BM 03'!M79</f>
        <v>0</v>
      </c>
      <c r="L79" s="14">
        <f>'[1]Memória 04'!E72</f>
        <v>0</v>
      </c>
      <c r="M79" s="14">
        <f t="shared" si="24"/>
        <v>0</v>
      </c>
      <c r="N79" s="14">
        <f t="shared" si="26"/>
        <v>0</v>
      </c>
      <c r="O79" s="14">
        <f t="shared" si="27"/>
        <v>0</v>
      </c>
      <c r="P79" s="23">
        <f t="shared" si="28"/>
        <v>0</v>
      </c>
      <c r="Q79" s="14">
        <f t="shared" si="29"/>
        <v>452.79241560000003</v>
      </c>
    </row>
    <row r="80" spans="1:17" ht="25.5" customHeight="1">
      <c r="A80" s="17" t="s">
        <v>184</v>
      </c>
      <c r="B80" s="25" t="s">
        <v>185</v>
      </c>
      <c r="C80" s="17" t="s">
        <v>31</v>
      </c>
      <c r="D80" s="19">
        <v>24.22</v>
      </c>
      <c r="E80" s="19">
        <v>45.82</v>
      </c>
      <c r="F80" s="19">
        <f t="shared" si="25"/>
        <v>58.351770000000002</v>
      </c>
      <c r="G80" s="42">
        <v>101747</v>
      </c>
      <c r="H80" s="25" t="s">
        <v>60</v>
      </c>
      <c r="I80" s="38">
        <f t="shared" si="30"/>
        <v>1109.7603999999999</v>
      </c>
      <c r="J80" s="39">
        <f t="shared" si="31"/>
        <v>1413.2798694000001</v>
      </c>
      <c r="K80" s="14">
        <f>'[1]BM 03'!M80</f>
        <v>0</v>
      </c>
      <c r="L80" s="14">
        <f>'[1]Memória 04'!E73</f>
        <v>0</v>
      </c>
      <c r="M80" s="14">
        <f t="shared" si="24"/>
        <v>0</v>
      </c>
      <c r="N80" s="14">
        <f t="shared" si="26"/>
        <v>0</v>
      </c>
      <c r="O80" s="14">
        <f t="shared" si="27"/>
        <v>0</v>
      </c>
      <c r="P80" s="23">
        <f t="shared" si="28"/>
        <v>0</v>
      </c>
      <c r="Q80" s="14">
        <f t="shared" si="29"/>
        <v>1413.2798694000001</v>
      </c>
    </row>
    <row r="81" spans="1:17" ht="45.75" customHeight="1">
      <c r="A81" s="17" t="s">
        <v>186</v>
      </c>
      <c r="B81" s="18" t="s">
        <v>187</v>
      </c>
      <c r="C81" s="17" t="s">
        <v>31</v>
      </c>
      <c r="D81" s="19">
        <v>24.22</v>
      </c>
      <c r="E81" s="19">
        <v>25.33</v>
      </c>
      <c r="F81" s="19">
        <f t="shared" si="25"/>
        <v>32.257754999999996</v>
      </c>
      <c r="G81" s="42">
        <v>87630</v>
      </c>
      <c r="H81" s="18" t="s">
        <v>85</v>
      </c>
      <c r="I81" s="38">
        <f t="shared" si="30"/>
        <v>613.49259999999992</v>
      </c>
      <c r="J81" s="39">
        <f t="shared" si="31"/>
        <v>781.28282609999985</v>
      </c>
      <c r="K81" s="14">
        <f>'[1]BM 03'!M81</f>
        <v>0</v>
      </c>
      <c r="L81" s="14">
        <f>'[1]Memória 04'!E74</f>
        <v>0</v>
      </c>
      <c r="M81" s="14">
        <f t="shared" si="24"/>
        <v>0</v>
      </c>
      <c r="N81" s="14">
        <f t="shared" si="26"/>
        <v>0</v>
      </c>
      <c r="O81" s="14">
        <f t="shared" si="27"/>
        <v>0</v>
      </c>
      <c r="P81" s="23">
        <f t="shared" si="28"/>
        <v>0</v>
      </c>
      <c r="Q81" s="14">
        <f t="shared" si="29"/>
        <v>781.28282609999985</v>
      </c>
    </row>
    <row r="82" spans="1:17" ht="45.75" customHeight="1">
      <c r="A82" s="17" t="s">
        <v>188</v>
      </c>
      <c r="B82" s="25" t="s">
        <v>189</v>
      </c>
      <c r="C82" s="17" t="s">
        <v>31</v>
      </c>
      <c r="D82" s="19">
        <v>24.22</v>
      </c>
      <c r="E82" s="19">
        <v>116.07</v>
      </c>
      <c r="F82" s="19">
        <f t="shared" si="25"/>
        <v>147.815145</v>
      </c>
      <c r="G82" s="42">
        <v>12439</v>
      </c>
      <c r="H82" s="18" t="s">
        <v>90</v>
      </c>
      <c r="I82" s="38">
        <f t="shared" si="30"/>
        <v>2811.2153999999996</v>
      </c>
      <c r="J82" s="39">
        <f t="shared" si="31"/>
        <v>3580.0828118999998</v>
      </c>
      <c r="K82" s="14">
        <f>'[1]BM 03'!M82</f>
        <v>0</v>
      </c>
      <c r="L82" s="14">
        <f>'[1]Memória 04'!E75</f>
        <v>0</v>
      </c>
      <c r="M82" s="14">
        <f t="shared" si="24"/>
        <v>0</v>
      </c>
      <c r="N82" s="14">
        <f t="shared" si="26"/>
        <v>0</v>
      </c>
      <c r="O82" s="14">
        <f t="shared" si="27"/>
        <v>0</v>
      </c>
      <c r="P82" s="23">
        <f t="shared" si="28"/>
        <v>0</v>
      </c>
      <c r="Q82" s="14">
        <f t="shared" si="29"/>
        <v>3580.0828118999998</v>
      </c>
    </row>
    <row r="83" spans="1:17" ht="25.5" customHeight="1">
      <c r="A83" s="17" t="s">
        <v>190</v>
      </c>
      <c r="B83" s="18" t="s">
        <v>191</v>
      </c>
      <c r="C83" s="17" t="s">
        <v>59</v>
      </c>
      <c r="D83" s="19">
        <v>2.92</v>
      </c>
      <c r="E83" s="19">
        <v>294.7</v>
      </c>
      <c r="F83" s="19">
        <f t="shared" si="25"/>
        <v>375.30044999999996</v>
      </c>
      <c r="G83" s="49" t="s">
        <v>192</v>
      </c>
      <c r="H83" s="20" t="s">
        <v>33</v>
      </c>
      <c r="I83" s="38">
        <f t="shared" si="30"/>
        <v>860.524</v>
      </c>
      <c r="J83" s="39">
        <f t="shared" si="31"/>
        <v>1095.8773139999998</v>
      </c>
      <c r="K83" s="14">
        <f>'[1]BM 03'!M83</f>
        <v>0</v>
      </c>
      <c r="L83" s="14">
        <f>'[1]Memória 04'!E76</f>
        <v>0</v>
      </c>
      <c r="M83" s="14">
        <f t="shared" si="24"/>
        <v>0</v>
      </c>
      <c r="N83" s="14">
        <f t="shared" si="26"/>
        <v>0</v>
      </c>
      <c r="O83" s="14">
        <f t="shared" si="27"/>
        <v>0</v>
      </c>
      <c r="P83" s="23">
        <f t="shared" si="28"/>
        <v>0</v>
      </c>
      <c r="Q83" s="14">
        <f t="shared" si="29"/>
        <v>1095.8773139999998</v>
      </c>
    </row>
    <row r="84" spans="1:17" ht="34.35" customHeight="1">
      <c r="A84" s="34" t="s">
        <v>193</v>
      </c>
      <c r="B84" s="25" t="s">
        <v>194</v>
      </c>
      <c r="C84" s="34" t="s">
        <v>31</v>
      </c>
      <c r="D84" s="35">
        <v>12.84</v>
      </c>
      <c r="E84" s="35">
        <v>257.94</v>
      </c>
      <c r="F84" s="19">
        <f t="shared" si="25"/>
        <v>328.48658999999998</v>
      </c>
      <c r="G84" s="48">
        <v>168</v>
      </c>
      <c r="H84" s="18" t="s">
        <v>90</v>
      </c>
      <c r="I84" s="38">
        <f t="shared" si="30"/>
        <v>3311.9495999999999</v>
      </c>
      <c r="J84" s="39">
        <f t="shared" si="31"/>
        <v>4217.7678155999993</v>
      </c>
      <c r="K84" s="14">
        <f>'[1]BM 03'!M84</f>
        <v>0</v>
      </c>
      <c r="L84" s="14">
        <f>'[1]Memória 04'!E77</f>
        <v>0</v>
      </c>
      <c r="M84" s="14">
        <f t="shared" si="24"/>
        <v>0</v>
      </c>
      <c r="N84" s="14">
        <f t="shared" si="26"/>
        <v>0</v>
      </c>
      <c r="O84" s="14">
        <f t="shared" si="27"/>
        <v>0</v>
      </c>
      <c r="P84" s="23">
        <f t="shared" si="28"/>
        <v>0</v>
      </c>
      <c r="Q84" s="14">
        <f t="shared" si="29"/>
        <v>4217.7678155999993</v>
      </c>
    </row>
    <row r="85" spans="1:17" ht="25.5" customHeight="1">
      <c r="A85" s="17" t="s">
        <v>195</v>
      </c>
      <c r="B85" s="18" t="s">
        <v>196</v>
      </c>
      <c r="C85" s="17" t="s">
        <v>59</v>
      </c>
      <c r="D85" s="19">
        <v>0.2</v>
      </c>
      <c r="E85" s="27">
        <v>1630.6</v>
      </c>
      <c r="F85" s="19">
        <f t="shared" si="25"/>
        <v>2076.5690999999997</v>
      </c>
      <c r="G85" s="50">
        <v>9787</v>
      </c>
      <c r="H85" s="20" t="s">
        <v>36</v>
      </c>
      <c r="I85" s="38">
        <f t="shared" si="30"/>
        <v>326.12</v>
      </c>
      <c r="J85" s="39">
        <f t="shared" si="31"/>
        <v>415.31381999999996</v>
      </c>
      <c r="K85" s="14">
        <f>'[1]BM 03'!M85</f>
        <v>0</v>
      </c>
      <c r="L85" s="14">
        <f>'[1]Memória 04'!E78</f>
        <v>0</v>
      </c>
      <c r="M85" s="14">
        <f t="shared" si="24"/>
        <v>0</v>
      </c>
      <c r="N85" s="14">
        <f t="shared" si="26"/>
        <v>0</v>
      </c>
      <c r="O85" s="14">
        <f t="shared" si="27"/>
        <v>0</v>
      </c>
      <c r="P85" s="23">
        <f t="shared" si="28"/>
        <v>0</v>
      </c>
      <c r="Q85" s="14">
        <f t="shared" si="29"/>
        <v>415.31381999999996</v>
      </c>
    </row>
    <row r="86" spans="1:17" ht="25.5" customHeight="1">
      <c r="A86" s="17" t="s">
        <v>1144</v>
      </c>
      <c r="B86" s="25" t="s">
        <v>198</v>
      </c>
      <c r="C86" s="17" t="s">
        <v>31</v>
      </c>
      <c r="D86" s="19">
        <v>73.150000000000006</v>
      </c>
      <c r="E86" s="19">
        <v>27.66</v>
      </c>
      <c r="F86" s="19">
        <f t="shared" si="25"/>
        <v>35.225009999999997</v>
      </c>
      <c r="G86" s="42">
        <v>92391</v>
      </c>
      <c r="H86" s="25" t="s">
        <v>60</v>
      </c>
      <c r="I86" s="38">
        <f t="shared" si="30"/>
        <v>2023.3290000000002</v>
      </c>
      <c r="J86" s="39">
        <f t="shared" si="31"/>
        <v>2576.7094815</v>
      </c>
      <c r="K86" s="14">
        <f>'[1]BM 03'!M86</f>
        <v>0</v>
      </c>
      <c r="L86" s="14">
        <f>'[1]Memória 04'!E79</f>
        <v>0</v>
      </c>
      <c r="M86" s="14">
        <f t="shared" si="24"/>
        <v>0</v>
      </c>
      <c r="N86" s="14">
        <f t="shared" si="26"/>
        <v>0</v>
      </c>
      <c r="O86" s="14">
        <f t="shared" si="27"/>
        <v>0</v>
      </c>
      <c r="P86" s="23">
        <f t="shared" si="28"/>
        <v>0</v>
      </c>
      <c r="Q86" s="14">
        <f t="shared" si="29"/>
        <v>2576.7094815</v>
      </c>
    </row>
    <row r="87" spans="1:17" ht="12.75" customHeight="1">
      <c r="A87" s="28" t="s">
        <v>199</v>
      </c>
      <c r="B87" s="44" t="s">
        <v>200</v>
      </c>
      <c r="C87" s="29"/>
      <c r="D87" s="29"/>
      <c r="E87" s="29"/>
      <c r="F87" s="19"/>
      <c r="G87" s="29"/>
      <c r="H87" s="29"/>
      <c r="I87" s="38"/>
      <c r="J87" s="39"/>
      <c r="K87" s="14">
        <f>'[1]BM 03'!M87</f>
        <v>0</v>
      </c>
      <c r="L87" s="14">
        <f>'[1]Memória 04'!E80</f>
        <v>0</v>
      </c>
      <c r="M87" s="14">
        <f t="shared" si="24"/>
        <v>0</v>
      </c>
      <c r="N87" s="14">
        <f t="shared" si="26"/>
        <v>0</v>
      </c>
      <c r="O87" s="14">
        <f t="shared" si="27"/>
        <v>0</v>
      </c>
      <c r="P87" s="23">
        <f t="shared" si="28"/>
        <v>0</v>
      </c>
      <c r="Q87" s="14">
        <f t="shared" si="29"/>
        <v>0</v>
      </c>
    </row>
    <row r="88" spans="1:17" ht="25.5" customHeight="1">
      <c r="A88" s="17" t="s">
        <v>201</v>
      </c>
      <c r="B88" s="25" t="s">
        <v>202</v>
      </c>
      <c r="C88" s="17" t="s">
        <v>59</v>
      </c>
      <c r="D88" s="19">
        <v>12.02</v>
      </c>
      <c r="E88" s="19">
        <v>89.52</v>
      </c>
      <c r="F88" s="19">
        <f t="shared" si="25"/>
        <v>114.00371999999999</v>
      </c>
      <c r="G88" s="42">
        <v>96622</v>
      </c>
      <c r="H88" s="25" t="s">
        <v>60</v>
      </c>
      <c r="I88" s="38">
        <f t="shared" si="30"/>
        <v>1076.0303999999999</v>
      </c>
      <c r="J88" s="39">
        <f t="shared" si="31"/>
        <v>1370.3247143999997</v>
      </c>
      <c r="K88" s="14">
        <f>'[1]BM 03'!M88</f>
        <v>5.4</v>
      </c>
      <c r="L88" s="14">
        <f>'[1]Memória 04'!E81</f>
        <v>6.62</v>
      </c>
      <c r="M88" s="14">
        <f t="shared" si="24"/>
        <v>12.02</v>
      </c>
      <c r="N88" s="14">
        <f t="shared" si="26"/>
        <v>615.62</v>
      </c>
      <c r="O88" s="14">
        <f t="shared" si="27"/>
        <v>754.7</v>
      </c>
      <c r="P88" s="23">
        <f t="shared" si="28"/>
        <v>1370.32</v>
      </c>
      <c r="Q88" s="14">
        <f t="shared" si="29"/>
        <v>4.7143999997842911E-3</v>
      </c>
    </row>
    <row r="89" spans="1:17" ht="25.5" customHeight="1">
      <c r="A89" s="17" t="s">
        <v>203</v>
      </c>
      <c r="B89" s="25" t="s">
        <v>204</v>
      </c>
      <c r="C89" s="17" t="s">
        <v>31</v>
      </c>
      <c r="D89" s="19">
        <v>240.47</v>
      </c>
      <c r="E89" s="19">
        <v>17.05</v>
      </c>
      <c r="F89" s="19">
        <f t="shared" si="25"/>
        <v>21.713175</v>
      </c>
      <c r="G89" s="42">
        <v>95241</v>
      </c>
      <c r="H89" s="25" t="s">
        <v>60</v>
      </c>
      <c r="I89" s="38">
        <f t="shared" si="30"/>
        <v>4100.0135</v>
      </c>
      <c r="J89" s="39">
        <f t="shared" si="31"/>
        <v>5221.3671922499998</v>
      </c>
      <c r="K89" s="14">
        <f>'[1]BM 03'!M89</f>
        <v>108</v>
      </c>
      <c r="L89" s="14">
        <f>'[1]Memória 04'!E82</f>
        <v>132.47</v>
      </c>
      <c r="M89" s="14">
        <f t="shared" si="24"/>
        <v>240.47</v>
      </c>
      <c r="N89" s="14">
        <f t="shared" si="26"/>
        <v>2345.02</v>
      </c>
      <c r="O89" s="14">
        <f t="shared" si="27"/>
        <v>2876.34</v>
      </c>
      <c r="P89" s="23">
        <f t="shared" si="28"/>
        <v>5221.37</v>
      </c>
      <c r="Q89" s="14">
        <f t="shared" si="29"/>
        <v>-2.8077500001018052E-3</v>
      </c>
    </row>
    <row r="90" spans="1:17" ht="36">
      <c r="A90" s="34" t="s">
        <v>205</v>
      </c>
      <c r="B90" s="25" t="s">
        <v>183</v>
      </c>
      <c r="C90" s="34" t="s">
        <v>31</v>
      </c>
      <c r="D90" s="35">
        <v>240.47</v>
      </c>
      <c r="E90" s="35">
        <v>14.68</v>
      </c>
      <c r="F90" s="19">
        <f t="shared" si="25"/>
        <v>18.694980000000001</v>
      </c>
      <c r="G90" s="48">
        <v>3637</v>
      </c>
      <c r="H90" s="18" t="s">
        <v>90</v>
      </c>
      <c r="I90" s="38">
        <f t="shared" si="30"/>
        <v>3530.0996</v>
      </c>
      <c r="J90" s="39">
        <f t="shared" si="31"/>
        <v>4495.5818405999999</v>
      </c>
      <c r="K90" s="14">
        <f>'[1]BM 03'!M90</f>
        <v>108</v>
      </c>
      <c r="L90" s="14">
        <f>'[1]Memória 04'!E83</f>
        <v>132.47</v>
      </c>
      <c r="M90" s="14">
        <f t="shared" si="24"/>
        <v>240.47</v>
      </c>
      <c r="N90" s="14">
        <f t="shared" si="26"/>
        <v>2019.06</v>
      </c>
      <c r="O90" s="14">
        <f t="shared" si="27"/>
        <v>2476.52</v>
      </c>
      <c r="P90" s="23">
        <f t="shared" si="28"/>
        <v>4495.58</v>
      </c>
      <c r="Q90" s="14">
        <f t="shared" si="29"/>
        <v>1.8405999999231426E-3</v>
      </c>
    </row>
    <row r="91" spans="1:17" ht="46.5" customHeight="1">
      <c r="A91" s="34" t="s">
        <v>206</v>
      </c>
      <c r="B91" s="18" t="s">
        <v>207</v>
      </c>
      <c r="C91" s="34" t="s">
        <v>31</v>
      </c>
      <c r="D91" s="35">
        <v>496.09</v>
      </c>
      <c r="E91" s="35">
        <v>20.46</v>
      </c>
      <c r="F91" s="19">
        <f t="shared" si="25"/>
        <v>26.055810000000001</v>
      </c>
      <c r="G91" s="36">
        <v>87620</v>
      </c>
      <c r="H91" s="18" t="s">
        <v>85</v>
      </c>
      <c r="I91" s="38">
        <f t="shared" si="30"/>
        <v>10150.001399999999</v>
      </c>
      <c r="J91" s="39">
        <f t="shared" si="31"/>
        <v>12926.0267829</v>
      </c>
      <c r="K91" s="14">
        <f>'[1]BM 03'!M91</f>
        <v>0</v>
      </c>
      <c r="L91" s="14">
        <f>'[1]Memória 04'!E84</f>
        <v>0</v>
      </c>
      <c r="M91" s="14">
        <f t="shared" si="24"/>
        <v>0</v>
      </c>
      <c r="N91" s="14">
        <f t="shared" si="26"/>
        <v>0</v>
      </c>
      <c r="O91" s="14">
        <f t="shared" si="27"/>
        <v>0</v>
      </c>
      <c r="P91" s="23">
        <f t="shared" si="28"/>
        <v>0</v>
      </c>
      <c r="Q91" s="14">
        <f t="shared" si="29"/>
        <v>12926.0267829</v>
      </c>
    </row>
    <row r="92" spans="1:17" ht="45.75" customHeight="1">
      <c r="A92" s="17" t="s">
        <v>208</v>
      </c>
      <c r="B92" s="18" t="s">
        <v>209</v>
      </c>
      <c r="C92" s="17" t="s">
        <v>31</v>
      </c>
      <c r="D92" s="19">
        <v>499.69</v>
      </c>
      <c r="E92" s="19">
        <v>36.42</v>
      </c>
      <c r="F92" s="19">
        <f t="shared" si="25"/>
        <v>46.380870000000002</v>
      </c>
      <c r="G92" s="33">
        <v>87250</v>
      </c>
      <c r="H92" s="18" t="s">
        <v>85</v>
      </c>
      <c r="I92" s="38">
        <f t="shared" si="30"/>
        <v>18198.709800000001</v>
      </c>
      <c r="J92" s="39">
        <f t="shared" si="31"/>
        <v>23176.056930300001</v>
      </c>
      <c r="K92" s="14">
        <f>'[1]BM 03'!M92</f>
        <v>0</v>
      </c>
      <c r="L92" s="14">
        <f>'[1]Memória 04'!E85</f>
        <v>0</v>
      </c>
      <c r="M92" s="14">
        <f t="shared" si="24"/>
        <v>0</v>
      </c>
      <c r="N92" s="14">
        <f t="shared" si="26"/>
        <v>0</v>
      </c>
      <c r="O92" s="14">
        <f t="shared" si="27"/>
        <v>0</v>
      </c>
      <c r="P92" s="23">
        <f t="shared" si="28"/>
        <v>0</v>
      </c>
      <c r="Q92" s="14">
        <f t="shared" si="29"/>
        <v>23176.056930300001</v>
      </c>
    </row>
    <row r="93" spans="1:17" ht="25.5" customHeight="1">
      <c r="A93" s="17" t="s">
        <v>210</v>
      </c>
      <c r="B93" s="25" t="s">
        <v>211</v>
      </c>
      <c r="C93" s="17" t="s">
        <v>129</v>
      </c>
      <c r="D93" s="19">
        <v>378.4</v>
      </c>
      <c r="E93" s="19">
        <v>5.24</v>
      </c>
      <c r="F93" s="19">
        <f t="shared" si="25"/>
        <v>6.6731400000000001</v>
      </c>
      <c r="G93" s="33">
        <v>88649</v>
      </c>
      <c r="H93" s="25" t="s">
        <v>60</v>
      </c>
      <c r="I93" s="38">
        <f t="shared" si="30"/>
        <v>1982.816</v>
      </c>
      <c r="J93" s="39">
        <f t="shared" si="31"/>
        <v>2525.116176</v>
      </c>
      <c r="K93" s="14">
        <f>'[1]BM 03'!M93</f>
        <v>0</v>
      </c>
      <c r="L93" s="14">
        <f>'[1]Memória 04'!E86</f>
        <v>0</v>
      </c>
      <c r="M93" s="14">
        <f t="shared" si="24"/>
        <v>0</v>
      </c>
      <c r="N93" s="14">
        <f t="shared" si="26"/>
        <v>0</v>
      </c>
      <c r="O93" s="14">
        <f t="shared" si="27"/>
        <v>0</v>
      </c>
      <c r="P93" s="23">
        <f t="shared" si="28"/>
        <v>0</v>
      </c>
      <c r="Q93" s="14">
        <f t="shared" si="29"/>
        <v>2525.116176</v>
      </c>
    </row>
    <row r="94" spans="1:17" ht="12" customHeight="1">
      <c r="A94" s="29"/>
      <c r="B94" s="29"/>
      <c r="C94" s="29"/>
      <c r="D94" s="29"/>
      <c r="E94" s="29"/>
      <c r="F94" s="19"/>
      <c r="G94" s="29"/>
      <c r="H94" s="29"/>
      <c r="I94" s="51"/>
      <c r="J94" s="52"/>
      <c r="K94" s="14">
        <f>'[1]BM 03'!M94</f>
        <v>0</v>
      </c>
      <c r="L94" s="14">
        <f>'[1]Memória 04'!E87</f>
        <v>0</v>
      </c>
      <c r="M94" s="14">
        <f t="shared" si="24"/>
        <v>0</v>
      </c>
      <c r="N94" s="14">
        <f t="shared" si="26"/>
        <v>0</v>
      </c>
      <c r="O94" s="14">
        <f t="shared" si="27"/>
        <v>0</v>
      </c>
      <c r="P94" s="23">
        <f t="shared" si="28"/>
        <v>0</v>
      </c>
      <c r="Q94" s="14">
        <f t="shared" si="29"/>
        <v>0</v>
      </c>
    </row>
    <row r="95" spans="1:17" ht="12.75" customHeight="1">
      <c r="A95" s="28" t="s">
        <v>212</v>
      </c>
      <c r="B95" s="139" t="s">
        <v>213</v>
      </c>
      <c r="C95" s="140"/>
      <c r="D95" s="140"/>
      <c r="E95" s="140"/>
      <c r="F95" s="140"/>
      <c r="G95" s="141"/>
      <c r="H95" s="37"/>
      <c r="I95" s="53">
        <f>SUM(I96:I164)</f>
        <v>31389.573300000011</v>
      </c>
      <c r="J95" s="54">
        <f>SUM(J96:J164)</f>
        <v>39974.621597550009</v>
      </c>
      <c r="K95" s="14">
        <f>'[1]BM 03'!M95</f>
        <v>0</v>
      </c>
      <c r="L95" s="14">
        <f>'[1]Memória 04'!E88</f>
        <v>0</v>
      </c>
      <c r="M95" s="54"/>
      <c r="N95" s="31">
        <f t="shared" ref="N95:Q95" si="32">SUM(N96:N164)</f>
        <v>0</v>
      </c>
      <c r="O95" s="31">
        <f t="shared" si="32"/>
        <v>4553.1099999999997</v>
      </c>
      <c r="P95" s="31">
        <f t="shared" si="32"/>
        <v>4553.1099999999997</v>
      </c>
      <c r="Q95" s="31">
        <f t="shared" si="32"/>
        <v>35421.511597550001</v>
      </c>
    </row>
    <row r="96" spans="1:17" ht="45.75" customHeight="1">
      <c r="A96" s="34" t="s">
        <v>214</v>
      </c>
      <c r="B96" s="18" t="s">
        <v>215</v>
      </c>
      <c r="C96" s="34" t="s">
        <v>45</v>
      </c>
      <c r="D96" s="35">
        <v>1</v>
      </c>
      <c r="E96" s="35">
        <v>289.06</v>
      </c>
      <c r="F96" s="19">
        <f t="shared" si="25"/>
        <v>368.11790999999999</v>
      </c>
      <c r="G96" s="36">
        <v>98108</v>
      </c>
      <c r="H96" s="18" t="s">
        <v>85</v>
      </c>
      <c r="I96" s="55">
        <f>D96*E96</f>
        <v>289.06</v>
      </c>
      <c r="J96" s="56">
        <f>F96*D96</f>
        <v>368.11790999999999</v>
      </c>
      <c r="K96" s="14">
        <f>'[1]BM 03'!M96</f>
        <v>0</v>
      </c>
      <c r="L96" s="14">
        <f>'[1]Memória 04'!E89</f>
        <v>0</v>
      </c>
      <c r="M96" s="14">
        <f t="shared" si="24"/>
        <v>0</v>
      </c>
      <c r="N96" s="14">
        <f t="shared" si="26"/>
        <v>0</v>
      </c>
      <c r="O96" s="14">
        <f t="shared" si="27"/>
        <v>0</v>
      </c>
      <c r="P96" s="23">
        <f t="shared" si="28"/>
        <v>0</v>
      </c>
      <c r="Q96" s="14">
        <f t="shared" si="29"/>
        <v>368.11790999999999</v>
      </c>
    </row>
    <row r="97" spans="1:17" ht="25.5" customHeight="1">
      <c r="A97" s="17" t="s">
        <v>216</v>
      </c>
      <c r="B97" s="25" t="s">
        <v>217</v>
      </c>
      <c r="C97" s="17" t="s">
        <v>45</v>
      </c>
      <c r="D97" s="19">
        <v>2</v>
      </c>
      <c r="E97" s="19">
        <v>587.02</v>
      </c>
      <c r="F97" s="19">
        <f t="shared" si="25"/>
        <v>747.56997000000001</v>
      </c>
      <c r="G97" s="33">
        <v>88503</v>
      </c>
      <c r="H97" s="25" t="s">
        <v>60</v>
      </c>
      <c r="I97" s="55">
        <f t="shared" ref="I97:I160" si="33">D97*E97</f>
        <v>1174.04</v>
      </c>
      <c r="J97" s="56">
        <f t="shared" ref="J97:J160" si="34">F97*D97</f>
        <v>1495.13994</v>
      </c>
      <c r="K97" s="14">
        <f>'[1]BM 03'!M97</f>
        <v>0</v>
      </c>
      <c r="L97" s="14">
        <f>'[1]Memória 04'!E90</f>
        <v>0</v>
      </c>
      <c r="M97" s="14">
        <f t="shared" si="24"/>
        <v>0</v>
      </c>
      <c r="N97" s="14">
        <f t="shared" si="26"/>
        <v>0</v>
      </c>
      <c r="O97" s="14">
        <f t="shared" si="27"/>
        <v>0</v>
      </c>
      <c r="P97" s="23">
        <f t="shared" si="28"/>
        <v>0</v>
      </c>
      <c r="Q97" s="14">
        <f t="shared" si="29"/>
        <v>1495.13994</v>
      </c>
    </row>
    <row r="98" spans="1:17" ht="34.35" customHeight="1">
      <c r="A98" s="34" t="s">
        <v>218</v>
      </c>
      <c r="B98" s="25" t="s">
        <v>219</v>
      </c>
      <c r="C98" s="34" t="s">
        <v>45</v>
      </c>
      <c r="D98" s="35">
        <v>7</v>
      </c>
      <c r="E98" s="35">
        <v>43.53</v>
      </c>
      <c r="F98" s="19">
        <f t="shared" si="25"/>
        <v>55.435455000000005</v>
      </c>
      <c r="G98" s="40">
        <v>1699</v>
      </c>
      <c r="H98" s="18" t="s">
        <v>90</v>
      </c>
      <c r="I98" s="55">
        <f t="shared" si="33"/>
        <v>304.71000000000004</v>
      </c>
      <c r="J98" s="56">
        <f t="shared" si="34"/>
        <v>388.04818500000005</v>
      </c>
      <c r="K98" s="14">
        <f>'[1]BM 03'!M98</f>
        <v>0</v>
      </c>
      <c r="L98" s="14">
        <f>'[1]Memória 04'!E91</f>
        <v>0</v>
      </c>
      <c r="M98" s="14">
        <f t="shared" si="24"/>
        <v>0</v>
      </c>
      <c r="N98" s="14">
        <f t="shared" si="26"/>
        <v>0</v>
      </c>
      <c r="O98" s="14">
        <f t="shared" si="27"/>
        <v>0</v>
      </c>
      <c r="P98" s="23">
        <f t="shared" si="28"/>
        <v>0</v>
      </c>
      <c r="Q98" s="14">
        <f t="shared" si="29"/>
        <v>388.04818500000005</v>
      </c>
    </row>
    <row r="99" spans="1:17" ht="34.35" customHeight="1">
      <c r="A99" s="34" t="s">
        <v>220</v>
      </c>
      <c r="B99" s="25" t="s">
        <v>221</v>
      </c>
      <c r="C99" s="34" t="s">
        <v>45</v>
      </c>
      <c r="D99" s="35">
        <v>17</v>
      </c>
      <c r="E99" s="35">
        <v>6.17</v>
      </c>
      <c r="F99" s="19">
        <f t="shared" si="25"/>
        <v>7.8574950000000001</v>
      </c>
      <c r="G99" s="36">
        <v>89709</v>
      </c>
      <c r="H99" s="18" t="s">
        <v>85</v>
      </c>
      <c r="I99" s="55">
        <f t="shared" si="33"/>
        <v>104.89</v>
      </c>
      <c r="J99" s="56">
        <f t="shared" si="34"/>
        <v>133.577415</v>
      </c>
      <c r="K99" s="14">
        <f>'[1]BM 03'!M99</f>
        <v>0</v>
      </c>
      <c r="L99" s="14">
        <f>'[1]Memória 04'!E92</f>
        <v>0</v>
      </c>
      <c r="M99" s="14">
        <f t="shared" si="24"/>
        <v>0</v>
      </c>
      <c r="N99" s="14">
        <f t="shared" si="26"/>
        <v>0</v>
      </c>
      <c r="O99" s="14">
        <f t="shared" si="27"/>
        <v>0</v>
      </c>
      <c r="P99" s="23">
        <f t="shared" si="28"/>
        <v>0</v>
      </c>
      <c r="Q99" s="14">
        <f t="shared" si="29"/>
        <v>133.577415</v>
      </c>
    </row>
    <row r="100" spans="1:17" ht="36">
      <c r="A100" s="34" t="s">
        <v>222</v>
      </c>
      <c r="B100" s="25" t="s">
        <v>223</v>
      </c>
      <c r="C100" s="34" t="s">
        <v>45</v>
      </c>
      <c r="D100" s="35">
        <v>15</v>
      </c>
      <c r="E100" s="35">
        <v>6.82</v>
      </c>
      <c r="F100" s="19">
        <f t="shared" si="25"/>
        <v>8.6852700000000009</v>
      </c>
      <c r="G100" s="36">
        <v>89546</v>
      </c>
      <c r="H100" s="18" t="s">
        <v>85</v>
      </c>
      <c r="I100" s="55">
        <f t="shared" si="33"/>
        <v>102.30000000000001</v>
      </c>
      <c r="J100" s="56">
        <f t="shared" si="34"/>
        <v>130.27905000000001</v>
      </c>
      <c r="K100" s="14">
        <f>'[1]BM 03'!M100</f>
        <v>0</v>
      </c>
      <c r="L100" s="14">
        <f>'[1]Memória 04'!E93</f>
        <v>0</v>
      </c>
      <c r="M100" s="14">
        <f t="shared" si="24"/>
        <v>0</v>
      </c>
      <c r="N100" s="14">
        <f t="shared" si="26"/>
        <v>0</v>
      </c>
      <c r="O100" s="14">
        <f t="shared" si="27"/>
        <v>0</v>
      </c>
      <c r="P100" s="23">
        <f t="shared" si="28"/>
        <v>0</v>
      </c>
      <c r="Q100" s="14">
        <f t="shared" si="29"/>
        <v>130.27905000000001</v>
      </c>
    </row>
    <row r="101" spans="1:17" ht="36">
      <c r="A101" s="34" t="s">
        <v>224</v>
      </c>
      <c r="B101" s="25" t="s">
        <v>225</v>
      </c>
      <c r="C101" s="34" t="s">
        <v>45</v>
      </c>
      <c r="D101" s="35">
        <v>17</v>
      </c>
      <c r="E101" s="35">
        <v>3.96</v>
      </c>
      <c r="F101" s="19">
        <f t="shared" si="25"/>
        <v>5.0430600000000005</v>
      </c>
      <c r="G101" s="36">
        <v>89726</v>
      </c>
      <c r="H101" s="18" t="s">
        <v>85</v>
      </c>
      <c r="I101" s="55">
        <f t="shared" si="33"/>
        <v>67.319999999999993</v>
      </c>
      <c r="J101" s="56">
        <f t="shared" si="34"/>
        <v>85.732020000000006</v>
      </c>
      <c r="K101" s="14">
        <f>'[1]BM 03'!M101</f>
        <v>0</v>
      </c>
      <c r="L101" s="14">
        <f>'[1]Memória 04'!E94</f>
        <v>10</v>
      </c>
      <c r="M101" s="14">
        <f t="shared" si="24"/>
        <v>10</v>
      </c>
      <c r="N101" s="14">
        <f t="shared" si="26"/>
        <v>0</v>
      </c>
      <c r="O101" s="14">
        <f t="shared" si="27"/>
        <v>50.43</v>
      </c>
      <c r="P101" s="23">
        <f t="shared" si="28"/>
        <v>50.43</v>
      </c>
      <c r="Q101" s="14">
        <f t="shared" si="29"/>
        <v>35.302020000000006</v>
      </c>
    </row>
    <row r="102" spans="1:17" ht="36">
      <c r="A102" s="34" t="s">
        <v>226</v>
      </c>
      <c r="B102" s="25" t="s">
        <v>227</v>
      </c>
      <c r="C102" s="34" t="s">
        <v>45</v>
      </c>
      <c r="D102" s="35">
        <v>11</v>
      </c>
      <c r="E102" s="35">
        <v>4.38</v>
      </c>
      <c r="F102" s="19">
        <f t="shared" si="25"/>
        <v>5.5779300000000003</v>
      </c>
      <c r="G102" s="36">
        <v>89802</v>
      </c>
      <c r="H102" s="18" t="s">
        <v>85</v>
      </c>
      <c r="I102" s="55">
        <f t="shared" si="33"/>
        <v>48.18</v>
      </c>
      <c r="J102" s="56">
        <f t="shared" si="34"/>
        <v>61.357230000000001</v>
      </c>
      <c r="K102" s="14">
        <f>'[1]BM 03'!M102</f>
        <v>0</v>
      </c>
      <c r="L102" s="14">
        <f>'[1]Memória 04'!E95</f>
        <v>8</v>
      </c>
      <c r="M102" s="14">
        <f t="shared" si="24"/>
        <v>8</v>
      </c>
      <c r="N102" s="14">
        <f t="shared" si="26"/>
        <v>0</v>
      </c>
      <c r="O102" s="14">
        <f t="shared" si="27"/>
        <v>44.62</v>
      </c>
      <c r="P102" s="23">
        <f t="shared" si="28"/>
        <v>44.62</v>
      </c>
      <c r="Q102" s="14">
        <f t="shared" si="29"/>
        <v>16.737230000000004</v>
      </c>
    </row>
    <row r="103" spans="1:17" ht="34.35" customHeight="1">
      <c r="A103" s="34" t="s">
        <v>228</v>
      </c>
      <c r="B103" s="25" t="s">
        <v>229</v>
      </c>
      <c r="C103" s="34" t="s">
        <v>45</v>
      </c>
      <c r="D103" s="35">
        <v>9</v>
      </c>
      <c r="E103" s="35">
        <v>8.82</v>
      </c>
      <c r="F103" s="19">
        <f t="shared" si="25"/>
        <v>11.23227</v>
      </c>
      <c r="G103" s="36">
        <v>89806</v>
      </c>
      <c r="H103" s="18" t="s">
        <v>85</v>
      </c>
      <c r="I103" s="55">
        <f t="shared" si="33"/>
        <v>79.38</v>
      </c>
      <c r="J103" s="56">
        <f t="shared" si="34"/>
        <v>101.09043</v>
      </c>
      <c r="K103" s="14">
        <f>'[1]BM 03'!M103</f>
        <v>0</v>
      </c>
      <c r="L103" s="14">
        <f>'[1]Memória 04'!E96</f>
        <v>5</v>
      </c>
      <c r="M103" s="14">
        <f t="shared" si="24"/>
        <v>5</v>
      </c>
      <c r="N103" s="14">
        <f t="shared" si="26"/>
        <v>0</v>
      </c>
      <c r="O103" s="14">
        <f t="shared" si="27"/>
        <v>56.16</v>
      </c>
      <c r="P103" s="23">
        <f t="shared" si="28"/>
        <v>56.16</v>
      </c>
      <c r="Q103" s="14">
        <f t="shared" si="29"/>
        <v>44.930430000000001</v>
      </c>
    </row>
    <row r="104" spans="1:17" ht="34.35" customHeight="1">
      <c r="A104" s="34" t="s">
        <v>230</v>
      </c>
      <c r="B104" s="25" t="s">
        <v>231</v>
      </c>
      <c r="C104" s="34" t="s">
        <v>45</v>
      </c>
      <c r="D104" s="35">
        <v>16</v>
      </c>
      <c r="E104" s="35">
        <v>10.94</v>
      </c>
      <c r="F104" s="19">
        <f t="shared" si="25"/>
        <v>13.932089999999999</v>
      </c>
      <c r="G104" s="36">
        <v>89810</v>
      </c>
      <c r="H104" s="18" t="s">
        <v>85</v>
      </c>
      <c r="I104" s="55">
        <f t="shared" si="33"/>
        <v>175.04</v>
      </c>
      <c r="J104" s="56">
        <f t="shared" si="34"/>
        <v>222.91343999999998</v>
      </c>
      <c r="K104" s="14">
        <f>'[1]BM 03'!M104</f>
        <v>0</v>
      </c>
      <c r="L104" s="14">
        <f>'[1]Memória 04'!E97</f>
        <v>12</v>
      </c>
      <c r="M104" s="14">
        <f t="shared" si="24"/>
        <v>12</v>
      </c>
      <c r="N104" s="14">
        <f t="shared" si="26"/>
        <v>0</v>
      </c>
      <c r="O104" s="14">
        <f t="shared" si="27"/>
        <v>167.19</v>
      </c>
      <c r="P104" s="23">
        <f t="shared" si="28"/>
        <v>167.19</v>
      </c>
      <c r="Q104" s="14">
        <f t="shared" si="29"/>
        <v>55.723439999999982</v>
      </c>
    </row>
    <row r="105" spans="1:17" ht="34.35" customHeight="1">
      <c r="A105" s="34" t="s">
        <v>232</v>
      </c>
      <c r="B105" s="25" t="s">
        <v>233</v>
      </c>
      <c r="C105" s="34" t="s">
        <v>45</v>
      </c>
      <c r="D105" s="35">
        <v>26</v>
      </c>
      <c r="E105" s="35">
        <v>5.74</v>
      </c>
      <c r="F105" s="19">
        <f t="shared" si="25"/>
        <v>7.3098900000000002</v>
      </c>
      <c r="G105" s="36">
        <v>89724</v>
      </c>
      <c r="H105" s="18" t="s">
        <v>85</v>
      </c>
      <c r="I105" s="55">
        <f t="shared" si="33"/>
        <v>149.24</v>
      </c>
      <c r="J105" s="56">
        <f t="shared" si="34"/>
        <v>190.05714</v>
      </c>
      <c r="K105" s="14">
        <f>'[1]BM 03'!M105</f>
        <v>0</v>
      </c>
      <c r="L105" s="14">
        <f>'[1]Memória 04'!E98</f>
        <v>16</v>
      </c>
      <c r="M105" s="14">
        <f t="shared" si="24"/>
        <v>16</v>
      </c>
      <c r="N105" s="14">
        <f t="shared" si="26"/>
        <v>0</v>
      </c>
      <c r="O105" s="14">
        <f t="shared" si="27"/>
        <v>116.96</v>
      </c>
      <c r="P105" s="23">
        <f t="shared" si="28"/>
        <v>116.96</v>
      </c>
      <c r="Q105" s="14">
        <f t="shared" si="29"/>
        <v>73.09714000000001</v>
      </c>
    </row>
    <row r="106" spans="1:17" ht="35.25" customHeight="1">
      <c r="A106" s="57" t="s">
        <v>234</v>
      </c>
      <c r="B106" s="25" t="s">
        <v>235</v>
      </c>
      <c r="C106" s="34" t="s">
        <v>45</v>
      </c>
      <c r="D106" s="35">
        <v>19</v>
      </c>
      <c r="E106" s="35">
        <v>3.96</v>
      </c>
      <c r="F106" s="19">
        <f t="shared" si="25"/>
        <v>5.0430600000000005</v>
      </c>
      <c r="G106" s="36">
        <v>89801</v>
      </c>
      <c r="H106" s="18" t="s">
        <v>85</v>
      </c>
      <c r="I106" s="55">
        <f t="shared" si="33"/>
        <v>75.239999999999995</v>
      </c>
      <c r="J106" s="56">
        <f t="shared" si="34"/>
        <v>95.818140000000014</v>
      </c>
      <c r="K106" s="14">
        <f>'[1]BM 03'!M106</f>
        <v>0</v>
      </c>
      <c r="L106" s="14">
        <f>'[1]Memória 04'!E99</f>
        <v>14</v>
      </c>
      <c r="M106" s="14">
        <f t="shared" si="24"/>
        <v>14</v>
      </c>
      <c r="N106" s="14">
        <f t="shared" si="26"/>
        <v>0</v>
      </c>
      <c r="O106" s="14">
        <f t="shared" si="27"/>
        <v>70.599999999999994</v>
      </c>
      <c r="P106" s="23">
        <f t="shared" si="28"/>
        <v>70.599999999999994</v>
      </c>
      <c r="Q106" s="14">
        <f t="shared" si="29"/>
        <v>25.21814000000002</v>
      </c>
    </row>
    <row r="107" spans="1:17" ht="34.35" customHeight="1">
      <c r="A107" s="57" t="s">
        <v>236</v>
      </c>
      <c r="B107" s="25" t="s">
        <v>237</v>
      </c>
      <c r="C107" s="34" t="s">
        <v>45</v>
      </c>
      <c r="D107" s="35">
        <v>10</v>
      </c>
      <c r="E107" s="35">
        <v>8.2200000000000006</v>
      </c>
      <c r="F107" s="19">
        <f t="shared" si="25"/>
        <v>10.468170000000001</v>
      </c>
      <c r="G107" s="36">
        <v>89805</v>
      </c>
      <c r="H107" s="18" t="s">
        <v>85</v>
      </c>
      <c r="I107" s="55">
        <f t="shared" si="33"/>
        <v>82.2</v>
      </c>
      <c r="J107" s="56">
        <f t="shared" si="34"/>
        <v>104.68170000000001</v>
      </c>
      <c r="K107" s="14">
        <f>'[1]BM 03'!M107</f>
        <v>0</v>
      </c>
      <c r="L107" s="14">
        <f>'[1]Memória 04'!E100</f>
        <v>5</v>
      </c>
      <c r="M107" s="14">
        <f t="shared" si="24"/>
        <v>5</v>
      </c>
      <c r="N107" s="14">
        <f t="shared" si="26"/>
        <v>0</v>
      </c>
      <c r="O107" s="14">
        <f t="shared" si="27"/>
        <v>52.34</v>
      </c>
      <c r="P107" s="23">
        <f t="shared" si="28"/>
        <v>52.34</v>
      </c>
      <c r="Q107" s="14">
        <f t="shared" si="29"/>
        <v>52.341700000000003</v>
      </c>
    </row>
    <row r="108" spans="1:17" ht="34.35" customHeight="1">
      <c r="A108" s="57" t="s">
        <v>238</v>
      </c>
      <c r="B108" s="25" t="s">
        <v>239</v>
      </c>
      <c r="C108" s="34" t="s">
        <v>45</v>
      </c>
      <c r="D108" s="35">
        <v>12</v>
      </c>
      <c r="E108" s="35">
        <v>14.12</v>
      </c>
      <c r="F108" s="19">
        <f t="shared" si="25"/>
        <v>17.981819999999999</v>
      </c>
      <c r="G108" s="36">
        <v>89744</v>
      </c>
      <c r="H108" s="18" t="s">
        <v>85</v>
      </c>
      <c r="I108" s="55">
        <f t="shared" si="33"/>
        <v>169.44</v>
      </c>
      <c r="J108" s="56">
        <f t="shared" si="34"/>
        <v>215.78183999999999</v>
      </c>
      <c r="K108" s="14">
        <f>'[1]BM 03'!M108</f>
        <v>0</v>
      </c>
      <c r="L108" s="14">
        <f>'[1]Memória 04'!E101</f>
        <v>7</v>
      </c>
      <c r="M108" s="14">
        <f t="shared" si="24"/>
        <v>7</v>
      </c>
      <c r="N108" s="14">
        <f t="shared" si="26"/>
        <v>0</v>
      </c>
      <c r="O108" s="14">
        <f t="shared" si="27"/>
        <v>125.87</v>
      </c>
      <c r="P108" s="23">
        <f t="shared" si="28"/>
        <v>125.87</v>
      </c>
      <c r="Q108" s="14">
        <f t="shared" si="29"/>
        <v>89.911839999999984</v>
      </c>
    </row>
    <row r="109" spans="1:17" ht="45.75" customHeight="1">
      <c r="A109" s="58" t="s">
        <v>240</v>
      </c>
      <c r="B109" s="18" t="s">
        <v>241</v>
      </c>
      <c r="C109" s="17" t="s">
        <v>45</v>
      </c>
      <c r="D109" s="19">
        <v>5</v>
      </c>
      <c r="E109" s="19">
        <v>12.7</v>
      </c>
      <c r="F109" s="19">
        <f t="shared" si="25"/>
        <v>16.173449999999999</v>
      </c>
      <c r="G109" s="33">
        <v>89785</v>
      </c>
      <c r="H109" s="18" t="s">
        <v>85</v>
      </c>
      <c r="I109" s="55">
        <f t="shared" si="33"/>
        <v>63.5</v>
      </c>
      <c r="J109" s="56">
        <f t="shared" si="34"/>
        <v>80.867249999999999</v>
      </c>
      <c r="K109" s="14">
        <f>'[1]BM 03'!M109</f>
        <v>0</v>
      </c>
      <c r="L109" s="14">
        <f>'[1]Memória 04'!E102</f>
        <v>4</v>
      </c>
      <c r="M109" s="14">
        <f t="shared" si="24"/>
        <v>4</v>
      </c>
      <c r="N109" s="14">
        <f t="shared" si="26"/>
        <v>0</v>
      </c>
      <c r="O109" s="14">
        <f t="shared" si="27"/>
        <v>64.69</v>
      </c>
      <c r="P109" s="23">
        <f t="shared" si="28"/>
        <v>64.69</v>
      </c>
      <c r="Q109" s="14">
        <f t="shared" si="29"/>
        <v>16.177250000000001</v>
      </c>
    </row>
    <row r="110" spans="1:17" ht="25.5" customHeight="1">
      <c r="A110" s="58" t="s">
        <v>242</v>
      </c>
      <c r="B110" s="25" t="s">
        <v>243</v>
      </c>
      <c r="C110" s="17" t="s">
        <v>45</v>
      </c>
      <c r="D110" s="19">
        <v>2</v>
      </c>
      <c r="E110" s="19">
        <v>20.9</v>
      </c>
      <c r="F110" s="19">
        <f t="shared" si="25"/>
        <v>26.616149999999998</v>
      </c>
      <c r="G110" s="17" t="s">
        <v>244</v>
      </c>
      <c r="H110" s="20" t="s">
        <v>33</v>
      </c>
      <c r="I110" s="55">
        <f t="shared" si="33"/>
        <v>41.8</v>
      </c>
      <c r="J110" s="56">
        <f t="shared" si="34"/>
        <v>53.232299999999995</v>
      </c>
      <c r="K110" s="14">
        <f>'[1]BM 03'!M110</f>
        <v>0</v>
      </c>
      <c r="L110" s="14">
        <f>'[1]Memória 04'!E103</f>
        <v>1</v>
      </c>
      <c r="M110" s="14">
        <f t="shared" si="24"/>
        <v>1</v>
      </c>
      <c r="N110" s="14">
        <f t="shared" si="26"/>
        <v>0</v>
      </c>
      <c r="O110" s="14">
        <f t="shared" si="27"/>
        <v>26.62</v>
      </c>
      <c r="P110" s="23">
        <f t="shared" si="28"/>
        <v>26.62</v>
      </c>
      <c r="Q110" s="14">
        <f t="shared" si="29"/>
        <v>26.612299999999994</v>
      </c>
    </row>
    <row r="111" spans="1:17" ht="45.75" customHeight="1">
      <c r="A111" s="58" t="s">
        <v>245</v>
      </c>
      <c r="B111" s="18" t="s">
        <v>246</v>
      </c>
      <c r="C111" s="17" t="s">
        <v>45</v>
      </c>
      <c r="D111" s="19">
        <v>12</v>
      </c>
      <c r="E111" s="19">
        <v>17.64</v>
      </c>
      <c r="F111" s="19">
        <f t="shared" si="25"/>
        <v>22.46454</v>
      </c>
      <c r="G111" s="33">
        <v>89830</v>
      </c>
      <c r="H111" s="18" t="s">
        <v>85</v>
      </c>
      <c r="I111" s="55">
        <f t="shared" si="33"/>
        <v>211.68</v>
      </c>
      <c r="J111" s="56">
        <f t="shared" si="34"/>
        <v>269.57447999999999</v>
      </c>
      <c r="K111" s="14">
        <f>'[1]BM 03'!M111</f>
        <v>0</v>
      </c>
      <c r="L111" s="14">
        <f>'[1]Memória 04'!E104</f>
        <v>8</v>
      </c>
      <c r="M111" s="14">
        <f t="shared" si="24"/>
        <v>8</v>
      </c>
      <c r="N111" s="14">
        <f t="shared" si="26"/>
        <v>0</v>
      </c>
      <c r="O111" s="14">
        <f t="shared" si="27"/>
        <v>179.72</v>
      </c>
      <c r="P111" s="23">
        <f t="shared" si="28"/>
        <v>179.72</v>
      </c>
      <c r="Q111" s="14">
        <f t="shared" si="29"/>
        <v>89.854479999999995</v>
      </c>
    </row>
    <row r="112" spans="1:17" ht="25.5" customHeight="1">
      <c r="A112" s="58" t="s">
        <v>247</v>
      </c>
      <c r="B112" s="25" t="s">
        <v>248</v>
      </c>
      <c r="C112" s="17" t="s">
        <v>45</v>
      </c>
      <c r="D112" s="19">
        <v>16</v>
      </c>
      <c r="E112" s="19">
        <v>11.11</v>
      </c>
      <c r="F112" s="19">
        <f t="shared" si="25"/>
        <v>14.148584999999999</v>
      </c>
      <c r="G112" s="33">
        <v>3659</v>
      </c>
      <c r="H112" s="25" t="s">
        <v>60</v>
      </c>
      <c r="I112" s="55">
        <f t="shared" si="33"/>
        <v>177.76</v>
      </c>
      <c r="J112" s="56">
        <f t="shared" si="34"/>
        <v>226.37735999999998</v>
      </c>
      <c r="K112" s="14">
        <f>'[1]BM 03'!M112</f>
        <v>0</v>
      </c>
      <c r="L112" s="14">
        <f>'[1]Memória 04'!E105</f>
        <v>10</v>
      </c>
      <c r="M112" s="14">
        <f t="shared" si="24"/>
        <v>10</v>
      </c>
      <c r="N112" s="14">
        <f t="shared" si="26"/>
        <v>0</v>
      </c>
      <c r="O112" s="14">
        <f t="shared" si="27"/>
        <v>141.49</v>
      </c>
      <c r="P112" s="23">
        <f t="shared" si="28"/>
        <v>141.49</v>
      </c>
      <c r="Q112" s="14">
        <f t="shared" si="29"/>
        <v>84.887359999999973</v>
      </c>
    </row>
    <row r="113" spans="1:17" ht="45.75" customHeight="1">
      <c r="A113" s="58" t="s">
        <v>249</v>
      </c>
      <c r="B113" s="18" t="s">
        <v>250</v>
      </c>
      <c r="C113" s="17" t="s">
        <v>45</v>
      </c>
      <c r="D113" s="19">
        <v>10</v>
      </c>
      <c r="E113" s="19">
        <v>27.57</v>
      </c>
      <c r="F113" s="19">
        <f t="shared" si="25"/>
        <v>35.110395000000004</v>
      </c>
      <c r="G113" s="33">
        <v>89797</v>
      </c>
      <c r="H113" s="18" t="s">
        <v>85</v>
      </c>
      <c r="I113" s="55">
        <f t="shared" si="33"/>
        <v>275.7</v>
      </c>
      <c r="J113" s="56">
        <f t="shared" si="34"/>
        <v>351.10395000000005</v>
      </c>
      <c r="K113" s="14">
        <f>'[1]BM 03'!M113</f>
        <v>0</v>
      </c>
      <c r="L113" s="14">
        <f>'[1]Memória 04'!E106</f>
        <v>6</v>
      </c>
      <c r="M113" s="14">
        <f t="shared" si="24"/>
        <v>6</v>
      </c>
      <c r="N113" s="14">
        <f t="shared" si="26"/>
        <v>0</v>
      </c>
      <c r="O113" s="14">
        <f t="shared" si="27"/>
        <v>210.66</v>
      </c>
      <c r="P113" s="23">
        <f t="shared" si="28"/>
        <v>210.66</v>
      </c>
      <c r="Q113" s="14">
        <f t="shared" si="29"/>
        <v>140.44395000000006</v>
      </c>
    </row>
    <row r="114" spans="1:17" ht="34.35" customHeight="1">
      <c r="A114" s="57" t="s">
        <v>251</v>
      </c>
      <c r="B114" s="25" t="s">
        <v>252</v>
      </c>
      <c r="C114" s="34" t="s">
        <v>45</v>
      </c>
      <c r="D114" s="35">
        <v>55</v>
      </c>
      <c r="E114" s="35">
        <v>3.98</v>
      </c>
      <c r="F114" s="19">
        <f t="shared" si="25"/>
        <v>5.06853</v>
      </c>
      <c r="G114" s="36">
        <v>89813</v>
      </c>
      <c r="H114" s="18" t="s">
        <v>85</v>
      </c>
      <c r="I114" s="55">
        <f t="shared" si="33"/>
        <v>218.9</v>
      </c>
      <c r="J114" s="56">
        <f t="shared" si="34"/>
        <v>278.76915000000002</v>
      </c>
      <c r="K114" s="14">
        <f>'[1]BM 03'!M114</f>
        <v>0</v>
      </c>
      <c r="L114" s="14">
        <f>'[1]Memória 04'!E107</f>
        <v>35</v>
      </c>
      <c r="M114" s="14">
        <f t="shared" si="24"/>
        <v>35</v>
      </c>
      <c r="N114" s="14">
        <f t="shared" si="26"/>
        <v>0</v>
      </c>
      <c r="O114" s="14">
        <f t="shared" si="27"/>
        <v>177.4</v>
      </c>
      <c r="P114" s="23">
        <f t="shared" si="28"/>
        <v>177.4</v>
      </c>
      <c r="Q114" s="14">
        <f t="shared" si="29"/>
        <v>101.36915000000002</v>
      </c>
    </row>
    <row r="115" spans="1:17" ht="34.35" customHeight="1">
      <c r="A115" s="57" t="s">
        <v>253</v>
      </c>
      <c r="B115" s="25" t="s">
        <v>254</v>
      </c>
      <c r="C115" s="34" t="s">
        <v>45</v>
      </c>
      <c r="D115" s="35">
        <v>37</v>
      </c>
      <c r="E115" s="35">
        <v>7</v>
      </c>
      <c r="F115" s="19">
        <f t="shared" si="25"/>
        <v>8.9145000000000003</v>
      </c>
      <c r="G115" s="36">
        <v>89817</v>
      </c>
      <c r="H115" s="18" t="s">
        <v>85</v>
      </c>
      <c r="I115" s="55">
        <f t="shared" si="33"/>
        <v>259</v>
      </c>
      <c r="J115" s="56">
        <f t="shared" si="34"/>
        <v>329.8365</v>
      </c>
      <c r="K115" s="14">
        <f>'[1]BM 03'!M115</f>
        <v>0</v>
      </c>
      <c r="L115" s="14">
        <f>'[1]Memória 04'!E108</f>
        <v>25</v>
      </c>
      <c r="M115" s="14">
        <f t="shared" si="24"/>
        <v>25</v>
      </c>
      <c r="N115" s="14">
        <f t="shared" si="26"/>
        <v>0</v>
      </c>
      <c r="O115" s="14">
        <f t="shared" si="27"/>
        <v>222.86</v>
      </c>
      <c r="P115" s="23">
        <f t="shared" si="28"/>
        <v>222.86</v>
      </c>
      <c r="Q115" s="14">
        <f t="shared" si="29"/>
        <v>106.97649999999999</v>
      </c>
    </row>
    <row r="116" spans="1:17" ht="34.35" customHeight="1">
      <c r="A116" s="57" t="s">
        <v>255</v>
      </c>
      <c r="B116" s="25" t="s">
        <v>256</v>
      </c>
      <c r="C116" s="34" t="s">
        <v>45</v>
      </c>
      <c r="D116" s="35">
        <v>73</v>
      </c>
      <c r="E116" s="35">
        <v>8.66</v>
      </c>
      <c r="F116" s="19">
        <f t="shared" si="25"/>
        <v>11.028510000000001</v>
      </c>
      <c r="G116" s="36">
        <v>89821</v>
      </c>
      <c r="H116" s="18" t="s">
        <v>85</v>
      </c>
      <c r="I116" s="55">
        <f t="shared" si="33"/>
        <v>632.18000000000006</v>
      </c>
      <c r="J116" s="56">
        <f t="shared" si="34"/>
        <v>805.08123000000001</v>
      </c>
      <c r="K116" s="14">
        <f>'[1]BM 03'!M116</f>
        <v>0</v>
      </c>
      <c r="L116" s="14">
        <f>'[1]Memória 04'!E109</f>
        <v>55</v>
      </c>
      <c r="M116" s="14">
        <f t="shared" si="24"/>
        <v>55</v>
      </c>
      <c r="N116" s="14">
        <f t="shared" si="26"/>
        <v>0</v>
      </c>
      <c r="O116" s="14">
        <f t="shared" si="27"/>
        <v>606.57000000000005</v>
      </c>
      <c r="P116" s="23">
        <f t="shared" si="28"/>
        <v>606.57000000000005</v>
      </c>
      <c r="Q116" s="14">
        <f t="shared" si="29"/>
        <v>198.51122999999995</v>
      </c>
    </row>
    <row r="117" spans="1:17" ht="25.5" customHeight="1">
      <c r="A117" s="58" t="s">
        <v>257</v>
      </c>
      <c r="B117" s="25" t="s">
        <v>258</v>
      </c>
      <c r="C117" s="17" t="s">
        <v>45</v>
      </c>
      <c r="D117" s="19">
        <v>1</v>
      </c>
      <c r="E117" s="19">
        <v>12.45</v>
      </c>
      <c r="F117" s="19">
        <f t="shared" si="25"/>
        <v>15.855074999999999</v>
      </c>
      <c r="G117" s="24">
        <v>1654</v>
      </c>
      <c r="H117" s="20" t="s">
        <v>36</v>
      </c>
      <c r="I117" s="55">
        <f t="shared" si="33"/>
        <v>12.45</v>
      </c>
      <c r="J117" s="56">
        <f t="shared" si="34"/>
        <v>15.855074999999999</v>
      </c>
      <c r="K117" s="14">
        <f>'[1]BM 03'!M117</f>
        <v>0</v>
      </c>
      <c r="L117" s="14">
        <f>'[1]Memória 04'!E110</f>
        <v>1</v>
      </c>
      <c r="M117" s="14">
        <f t="shared" si="24"/>
        <v>1</v>
      </c>
      <c r="N117" s="14">
        <f t="shared" si="26"/>
        <v>0</v>
      </c>
      <c r="O117" s="14">
        <f t="shared" si="27"/>
        <v>15.86</v>
      </c>
      <c r="P117" s="23">
        <f t="shared" si="28"/>
        <v>15.86</v>
      </c>
      <c r="Q117" s="14">
        <f t="shared" si="29"/>
        <v>-4.9250000000000682E-3</v>
      </c>
    </row>
    <row r="118" spans="1:17" ht="25.5" customHeight="1">
      <c r="A118" s="58" t="s">
        <v>259</v>
      </c>
      <c r="B118" s="25" t="s">
        <v>260</v>
      </c>
      <c r="C118" s="17" t="s">
        <v>45</v>
      </c>
      <c r="D118" s="19">
        <v>4</v>
      </c>
      <c r="E118" s="19">
        <v>13.18</v>
      </c>
      <c r="F118" s="19">
        <f t="shared" si="25"/>
        <v>16.78473</v>
      </c>
      <c r="G118" s="24">
        <v>1582</v>
      </c>
      <c r="H118" s="20" t="s">
        <v>36</v>
      </c>
      <c r="I118" s="55">
        <f t="shared" si="33"/>
        <v>52.72</v>
      </c>
      <c r="J118" s="56">
        <f t="shared" si="34"/>
        <v>67.138919999999999</v>
      </c>
      <c r="K118" s="14">
        <f>'[1]BM 03'!M118</f>
        <v>0</v>
      </c>
      <c r="L118" s="14">
        <f>'[1]Memória 04'!E111</f>
        <v>4</v>
      </c>
      <c r="M118" s="14">
        <f t="shared" si="24"/>
        <v>4</v>
      </c>
      <c r="N118" s="14">
        <f t="shared" si="26"/>
        <v>0</v>
      </c>
      <c r="O118" s="14">
        <f t="shared" si="27"/>
        <v>67.14</v>
      </c>
      <c r="P118" s="23">
        <f t="shared" si="28"/>
        <v>67.14</v>
      </c>
      <c r="Q118" s="14">
        <f t="shared" si="29"/>
        <v>-1.0800000000017462E-3</v>
      </c>
    </row>
    <row r="119" spans="1:17" ht="25.5" customHeight="1">
      <c r="A119" s="58" t="s">
        <v>261</v>
      </c>
      <c r="B119" s="25" t="s">
        <v>262</v>
      </c>
      <c r="C119" s="17" t="s">
        <v>45</v>
      </c>
      <c r="D119" s="19">
        <v>8</v>
      </c>
      <c r="E119" s="19">
        <v>14.66</v>
      </c>
      <c r="F119" s="19">
        <f t="shared" si="25"/>
        <v>18.669510000000002</v>
      </c>
      <c r="G119" s="24">
        <v>1583</v>
      </c>
      <c r="H119" s="20" t="s">
        <v>36</v>
      </c>
      <c r="I119" s="55">
        <f t="shared" si="33"/>
        <v>117.28</v>
      </c>
      <c r="J119" s="56">
        <f t="shared" si="34"/>
        <v>149.35608000000002</v>
      </c>
      <c r="K119" s="14">
        <f>'[1]BM 03'!M119</f>
        <v>0</v>
      </c>
      <c r="L119" s="14">
        <f>'[1]Memória 04'!E112</f>
        <v>5</v>
      </c>
      <c r="M119" s="14">
        <f t="shared" si="24"/>
        <v>5</v>
      </c>
      <c r="N119" s="14">
        <f t="shared" si="26"/>
        <v>0</v>
      </c>
      <c r="O119" s="14">
        <f t="shared" si="27"/>
        <v>93.35</v>
      </c>
      <c r="P119" s="23">
        <f t="shared" si="28"/>
        <v>93.35</v>
      </c>
      <c r="Q119" s="14">
        <f t="shared" si="29"/>
        <v>56.006080000000026</v>
      </c>
    </row>
    <row r="120" spans="1:17" ht="35.25" customHeight="1">
      <c r="A120" s="57" t="s">
        <v>263</v>
      </c>
      <c r="B120" s="25" t="s">
        <v>264</v>
      </c>
      <c r="C120" s="34" t="s">
        <v>45</v>
      </c>
      <c r="D120" s="35">
        <v>5</v>
      </c>
      <c r="E120" s="35">
        <v>8.85</v>
      </c>
      <c r="F120" s="19">
        <f t="shared" si="25"/>
        <v>11.270474999999999</v>
      </c>
      <c r="G120" s="36">
        <v>89825</v>
      </c>
      <c r="H120" s="18" t="s">
        <v>85</v>
      </c>
      <c r="I120" s="55">
        <f t="shared" si="33"/>
        <v>44.25</v>
      </c>
      <c r="J120" s="56">
        <f t="shared" si="34"/>
        <v>56.352374999999995</v>
      </c>
      <c r="K120" s="14">
        <f>'[1]BM 03'!M120</f>
        <v>0</v>
      </c>
      <c r="L120" s="14">
        <f>'[1]Memória 04'!E113</f>
        <v>4</v>
      </c>
      <c r="M120" s="14">
        <f t="shared" si="24"/>
        <v>4</v>
      </c>
      <c r="N120" s="14">
        <f t="shared" si="26"/>
        <v>0</v>
      </c>
      <c r="O120" s="14">
        <f t="shared" si="27"/>
        <v>45.08</v>
      </c>
      <c r="P120" s="23">
        <f t="shared" si="28"/>
        <v>45.08</v>
      </c>
      <c r="Q120" s="14">
        <f t="shared" si="29"/>
        <v>11.272374999999997</v>
      </c>
    </row>
    <row r="121" spans="1:17" ht="25.5" customHeight="1">
      <c r="A121" s="58" t="s">
        <v>265</v>
      </c>
      <c r="B121" s="25" t="s">
        <v>266</v>
      </c>
      <c r="C121" s="17" t="s">
        <v>45</v>
      </c>
      <c r="D121" s="19">
        <v>2</v>
      </c>
      <c r="E121" s="19">
        <v>28.02</v>
      </c>
      <c r="F121" s="19">
        <f t="shared" si="25"/>
        <v>35.68347</v>
      </c>
      <c r="G121" s="24">
        <v>1661</v>
      </c>
      <c r="H121" s="20" t="s">
        <v>36</v>
      </c>
      <c r="I121" s="55">
        <f t="shared" si="33"/>
        <v>56.04</v>
      </c>
      <c r="J121" s="56">
        <f t="shared" si="34"/>
        <v>71.36694</v>
      </c>
      <c r="K121" s="14">
        <f>'[1]BM 03'!M121</f>
        <v>0</v>
      </c>
      <c r="L121" s="14">
        <f>'[1]Memória 04'!E114</f>
        <v>2</v>
      </c>
      <c r="M121" s="14">
        <f t="shared" si="24"/>
        <v>2</v>
      </c>
      <c r="N121" s="14">
        <f t="shared" si="26"/>
        <v>0</v>
      </c>
      <c r="O121" s="14">
        <f t="shared" si="27"/>
        <v>71.37</v>
      </c>
      <c r="P121" s="23">
        <f t="shared" si="28"/>
        <v>71.37</v>
      </c>
      <c r="Q121" s="14">
        <f t="shared" si="29"/>
        <v>-3.0600000000049477E-3</v>
      </c>
    </row>
    <row r="122" spans="1:17" ht="25.5" customHeight="1">
      <c r="A122" s="58" t="s">
        <v>267</v>
      </c>
      <c r="B122" s="25" t="s">
        <v>268</v>
      </c>
      <c r="C122" s="17" t="s">
        <v>45</v>
      </c>
      <c r="D122" s="19">
        <v>8</v>
      </c>
      <c r="E122" s="19">
        <v>29.25</v>
      </c>
      <c r="F122" s="19">
        <f t="shared" si="25"/>
        <v>37.249875000000003</v>
      </c>
      <c r="G122" s="24">
        <v>1662</v>
      </c>
      <c r="H122" s="20" t="s">
        <v>36</v>
      </c>
      <c r="I122" s="55">
        <f t="shared" si="33"/>
        <v>234</v>
      </c>
      <c r="J122" s="56">
        <f t="shared" si="34"/>
        <v>297.99900000000002</v>
      </c>
      <c r="K122" s="14">
        <f>'[1]BM 03'!M122</f>
        <v>0</v>
      </c>
      <c r="L122" s="14">
        <f>'[1]Memória 04'!E115</f>
        <v>5</v>
      </c>
      <c r="M122" s="14">
        <f t="shared" si="24"/>
        <v>5</v>
      </c>
      <c r="N122" s="14">
        <f t="shared" si="26"/>
        <v>0</v>
      </c>
      <c r="O122" s="14">
        <f t="shared" si="27"/>
        <v>186.25</v>
      </c>
      <c r="P122" s="23">
        <f t="shared" si="28"/>
        <v>186.25</v>
      </c>
      <c r="Q122" s="14">
        <f t="shared" si="29"/>
        <v>111.74900000000002</v>
      </c>
    </row>
    <row r="123" spans="1:17" ht="34.35" customHeight="1">
      <c r="A123" s="57" t="s">
        <v>269</v>
      </c>
      <c r="B123" s="25" t="s">
        <v>270</v>
      </c>
      <c r="C123" s="34" t="s">
        <v>45</v>
      </c>
      <c r="D123" s="35">
        <v>1</v>
      </c>
      <c r="E123" s="35">
        <v>23.7</v>
      </c>
      <c r="F123" s="19">
        <f t="shared" si="25"/>
        <v>30.181950000000001</v>
      </c>
      <c r="G123" s="36">
        <v>89796</v>
      </c>
      <c r="H123" s="18" t="s">
        <v>85</v>
      </c>
      <c r="I123" s="55">
        <f t="shared" si="33"/>
        <v>23.7</v>
      </c>
      <c r="J123" s="56">
        <f t="shared" si="34"/>
        <v>30.181950000000001</v>
      </c>
      <c r="K123" s="14">
        <f>'[1]BM 03'!M123</f>
        <v>0</v>
      </c>
      <c r="L123" s="14">
        <f>'[1]Memória 04'!E116</f>
        <v>1</v>
      </c>
      <c r="M123" s="14">
        <f t="shared" si="24"/>
        <v>1</v>
      </c>
      <c r="N123" s="14">
        <f t="shared" si="26"/>
        <v>0</v>
      </c>
      <c r="O123" s="14">
        <f t="shared" si="27"/>
        <v>30.18</v>
      </c>
      <c r="P123" s="23">
        <f t="shared" si="28"/>
        <v>30.18</v>
      </c>
      <c r="Q123" s="14">
        <f t="shared" si="29"/>
        <v>1.9500000000007844E-3</v>
      </c>
    </row>
    <row r="124" spans="1:17" ht="34.35" customHeight="1">
      <c r="A124" s="57" t="s">
        <v>271</v>
      </c>
      <c r="B124" s="25" t="s">
        <v>272</v>
      </c>
      <c r="C124" s="34" t="s">
        <v>129</v>
      </c>
      <c r="D124" s="35">
        <v>28.67</v>
      </c>
      <c r="E124" s="35">
        <v>11.15</v>
      </c>
      <c r="F124" s="19">
        <f t="shared" si="25"/>
        <v>14.199525000000001</v>
      </c>
      <c r="G124" s="36">
        <v>89711</v>
      </c>
      <c r="H124" s="18" t="s">
        <v>85</v>
      </c>
      <c r="I124" s="55">
        <f t="shared" si="33"/>
        <v>319.6705</v>
      </c>
      <c r="J124" s="56">
        <f t="shared" si="34"/>
        <v>407.10038175000005</v>
      </c>
      <c r="K124" s="14">
        <f>'[1]BM 03'!M124</f>
        <v>0</v>
      </c>
      <c r="L124" s="14">
        <f>'[1]Memória 04'!E117</f>
        <v>19</v>
      </c>
      <c r="M124" s="14">
        <f t="shared" si="24"/>
        <v>19</v>
      </c>
      <c r="N124" s="14">
        <f t="shared" si="26"/>
        <v>0</v>
      </c>
      <c r="O124" s="14">
        <f t="shared" si="27"/>
        <v>269.79000000000002</v>
      </c>
      <c r="P124" s="23">
        <f t="shared" si="28"/>
        <v>269.79000000000002</v>
      </c>
      <c r="Q124" s="14">
        <f t="shared" si="29"/>
        <v>137.31038175000003</v>
      </c>
    </row>
    <row r="125" spans="1:17" ht="34.35" customHeight="1">
      <c r="A125" s="57" t="s">
        <v>273</v>
      </c>
      <c r="B125" s="25" t="s">
        <v>274</v>
      </c>
      <c r="C125" s="34" t="s">
        <v>129</v>
      </c>
      <c r="D125" s="35">
        <v>35.71</v>
      </c>
      <c r="E125" s="35">
        <v>7.92</v>
      </c>
      <c r="F125" s="19">
        <f t="shared" si="25"/>
        <v>10.086120000000001</v>
      </c>
      <c r="G125" s="36">
        <v>89798</v>
      </c>
      <c r="H125" s="18" t="s">
        <v>85</v>
      </c>
      <c r="I125" s="55">
        <f t="shared" si="33"/>
        <v>282.82319999999999</v>
      </c>
      <c r="J125" s="56">
        <f t="shared" si="34"/>
        <v>360.17534520000004</v>
      </c>
      <c r="K125" s="14">
        <f>'[1]BM 03'!M125</f>
        <v>0</v>
      </c>
      <c r="L125" s="14">
        <f>'[1]Memória 04'!E118</f>
        <v>25</v>
      </c>
      <c r="M125" s="14">
        <f t="shared" si="24"/>
        <v>25</v>
      </c>
      <c r="N125" s="14">
        <f t="shared" si="26"/>
        <v>0</v>
      </c>
      <c r="O125" s="14">
        <f t="shared" si="27"/>
        <v>252.15</v>
      </c>
      <c r="P125" s="23">
        <f t="shared" si="28"/>
        <v>252.15</v>
      </c>
      <c r="Q125" s="14">
        <f t="shared" si="29"/>
        <v>108.02534520000003</v>
      </c>
    </row>
    <row r="126" spans="1:17" ht="34.35" customHeight="1">
      <c r="A126" s="57" t="s">
        <v>275</v>
      </c>
      <c r="B126" s="25" t="s">
        <v>276</v>
      </c>
      <c r="C126" s="34" t="s">
        <v>129</v>
      </c>
      <c r="D126" s="35">
        <v>28.66</v>
      </c>
      <c r="E126" s="35">
        <v>12.67</v>
      </c>
      <c r="F126" s="19">
        <f t="shared" si="25"/>
        <v>16.135245000000001</v>
      </c>
      <c r="G126" s="36">
        <v>89799</v>
      </c>
      <c r="H126" s="18" t="s">
        <v>85</v>
      </c>
      <c r="I126" s="55">
        <f t="shared" si="33"/>
        <v>363.12220000000002</v>
      </c>
      <c r="J126" s="56">
        <f t="shared" si="34"/>
        <v>462.43612170000006</v>
      </c>
      <c r="K126" s="14">
        <f>'[1]BM 03'!M126</f>
        <v>0</v>
      </c>
      <c r="L126" s="14">
        <f>'[1]Memória 04'!E119</f>
        <v>14</v>
      </c>
      <c r="M126" s="14">
        <f t="shared" si="24"/>
        <v>14</v>
      </c>
      <c r="N126" s="14">
        <f t="shared" si="26"/>
        <v>0</v>
      </c>
      <c r="O126" s="14">
        <f t="shared" si="27"/>
        <v>225.89</v>
      </c>
      <c r="P126" s="23">
        <f t="shared" si="28"/>
        <v>225.89</v>
      </c>
      <c r="Q126" s="14">
        <f t="shared" si="29"/>
        <v>236.54612170000007</v>
      </c>
    </row>
    <row r="127" spans="1:17" ht="34.35" customHeight="1">
      <c r="A127" s="57" t="s">
        <v>277</v>
      </c>
      <c r="B127" s="25" t="s">
        <v>278</v>
      </c>
      <c r="C127" s="34" t="s">
        <v>129</v>
      </c>
      <c r="D127" s="35">
        <v>61.87</v>
      </c>
      <c r="E127" s="35">
        <v>15.42</v>
      </c>
      <c r="F127" s="19">
        <f t="shared" si="25"/>
        <v>19.637370000000001</v>
      </c>
      <c r="G127" s="36">
        <v>89800</v>
      </c>
      <c r="H127" s="18" t="s">
        <v>85</v>
      </c>
      <c r="I127" s="55">
        <f t="shared" si="33"/>
        <v>954.03539999999998</v>
      </c>
      <c r="J127" s="56">
        <f t="shared" si="34"/>
        <v>1214.9640818999999</v>
      </c>
      <c r="K127" s="14">
        <f>'[1]BM 03'!M127</f>
        <v>0</v>
      </c>
      <c r="L127" s="14">
        <f>'[1]Memória 04'!E120</f>
        <v>50</v>
      </c>
      <c r="M127" s="14">
        <f t="shared" si="24"/>
        <v>50</v>
      </c>
      <c r="N127" s="14">
        <f t="shared" si="26"/>
        <v>0</v>
      </c>
      <c r="O127" s="14">
        <f t="shared" si="27"/>
        <v>981.87</v>
      </c>
      <c r="P127" s="23">
        <f t="shared" si="28"/>
        <v>981.87</v>
      </c>
      <c r="Q127" s="14">
        <f t="shared" si="29"/>
        <v>233.09408189999988</v>
      </c>
    </row>
    <row r="128" spans="1:17" ht="25.5" customHeight="1">
      <c r="A128" s="58" t="s">
        <v>279</v>
      </c>
      <c r="B128" s="25" t="s">
        <v>280</v>
      </c>
      <c r="C128" s="17" t="s">
        <v>129</v>
      </c>
      <c r="D128" s="19">
        <v>135</v>
      </c>
      <c r="E128" s="19">
        <v>5.85</v>
      </c>
      <c r="F128" s="19">
        <f t="shared" si="25"/>
        <v>7.4499749999999993</v>
      </c>
      <c r="G128" s="33">
        <v>89402</v>
      </c>
      <c r="H128" s="25" t="s">
        <v>60</v>
      </c>
      <c r="I128" s="55">
        <f t="shared" si="33"/>
        <v>789.75</v>
      </c>
      <c r="J128" s="56">
        <f t="shared" si="34"/>
        <v>1005.7466249999999</v>
      </c>
      <c r="K128" s="14">
        <f>'[1]BM 03'!M128</f>
        <v>0</v>
      </c>
      <c r="L128" s="14">
        <f>'[1]Memória 04'!E121</f>
        <v>0</v>
      </c>
      <c r="M128" s="14">
        <f t="shared" si="24"/>
        <v>0</v>
      </c>
      <c r="N128" s="14">
        <f t="shared" si="26"/>
        <v>0</v>
      </c>
      <c r="O128" s="14">
        <f t="shared" si="27"/>
        <v>0</v>
      </c>
      <c r="P128" s="23">
        <f t="shared" si="28"/>
        <v>0</v>
      </c>
      <c r="Q128" s="14">
        <f t="shared" si="29"/>
        <v>1005.7466249999999</v>
      </c>
    </row>
    <row r="129" spans="1:17" ht="25.5" customHeight="1">
      <c r="A129" s="58" t="s">
        <v>281</v>
      </c>
      <c r="B129" s="25" t="s">
        <v>282</v>
      </c>
      <c r="C129" s="17" t="s">
        <v>129</v>
      </c>
      <c r="D129" s="19">
        <v>36.85</v>
      </c>
      <c r="E129" s="19">
        <v>12.22</v>
      </c>
      <c r="F129" s="19">
        <f t="shared" si="25"/>
        <v>15.562170000000002</v>
      </c>
      <c r="G129" s="33">
        <v>89449</v>
      </c>
      <c r="H129" s="25" t="s">
        <v>60</v>
      </c>
      <c r="I129" s="55">
        <f t="shared" si="33"/>
        <v>450.30700000000002</v>
      </c>
      <c r="J129" s="56">
        <f t="shared" si="34"/>
        <v>573.46596450000004</v>
      </c>
      <c r="K129" s="14">
        <f>'[1]BM 03'!M129</f>
        <v>0</v>
      </c>
      <c r="L129" s="14">
        <f>'[1]Memória 04'!E122</f>
        <v>0</v>
      </c>
      <c r="M129" s="14">
        <f t="shared" si="24"/>
        <v>0</v>
      </c>
      <c r="N129" s="14">
        <f t="shared" si="26"/>
        <v>0</v>
      </c>
      <c r="O129" s="14">
        <f t="shared" si="27"/>
        <v>0</v>
      </c>
      <c r="P129" s="23">
        <f t="shared" si="28"/>
        <v>0</v>
      </c>
      <c r="Q129" s="14">
        <f t="shared" si="29"/>
        <v>573.46596450000004</v>
      </c>
    </row>
    <row r="130" spans="1:17" ht="45.75" customHeight="1">
      <c r="A130" s="58" t="s">
        <v>283</v>
      </c>
      <c r="B130" s="25" t="s">
        <v>284</v>
      </c>
      <c r="C130" s="17" t="s">
        <v>45</v>
      </c>
      <c r="D130" s="19">
        <v>5</v>
      </c>
      <c r="E130" s="19">
        <v>78.61</v>
      </c>
      <c r="F130" s="19">
        <f t="shared" si="25"/>
        <v>100.109835</v>
      </c>
      <c r="G130" s="33">
        <v>94497</v>
      </c>
      <c r="H130" s="18" t="s">
        <v>85</v>
      </c>
      <c r="I130" s="55">
        <f t="shared" si="33"/>
        <v>393.05</v>
      </c>
      <c r="J130" s="56">
        <f t="shared" si="34"/>
        <v>500.54917499999999</v>
      </c>
      <c r="K130" s="14">
        <f>'[1]BM 03'!M130</f>
        <v>0</v>
      </c>
      <c r="L130" s="14">
        <f>'[1]Memória 04'!E123</f>
        <v>0</v>
      </c>
      <c r="M130" s="14">
        <f t="shared" si="24"/>
        <v>0</v>
      </c>
      <c r="N130" s="14">
        <f t="shared" si="26"/>
        <v>0</v>
      </c>
      <c r="O130" s="14">
        <f t="shared" si="27"/>
        <v>0</v>
      </c>
      <c r="P130" s="23">
        <f t="shared" si="28"/>
        <v>0</v>
      </c>
      <c r="Q130" s="14">
        <f t="shared" si="29"/>
        <v>500.54917499999999</v>
      </c>
    </row>
    <row r="131" spans="1:17" ht="25.5" customHeight="1">
      <c r="A131" s="58" t="s">
        <v>285</v>
      </c>
      <c r="B131" s="25" t="s">
        <v>286</v>
      </c>
      <c r="C131" s="17" t="s">
        <v>45</v>
      </c>
      <c r="D131" s="19">
        <v>18</v>
      </c>
      <c r="E131" s="19">
        <v>26.78</v>
      </c>
      <c r="F131" s="19">
        <f t="shared" si="25"/>
        <v>34.104330000000004</v>
      </c>
      <c r="G131" s="33">
        <v>89353</v>
      </c>
      <c r="H131" s="25" t="s">
        <v>60</v>
      </c>
      <c r="I131" s="55">
        <f t="shared" si="33"/>
        <v>482.04</v>
      </c>
      <c r="J131" s="56">
        <f t="shared" si="34"/>
        <v>613.87794000000008</v>
      </c>
      <c r="K131" s="14">
        <f>'[1]BM 03'!M131</f>
        <v>0</v>
      </c>
      <c r="L131" s="14">
        <f>'[1]Memória 04'!E124</f>
        <v>0</v>
      </c>
      <c r="M131" s="14">
        <f t="shared" si="24"/>
        <v>0</v>
      </c>
      <c r="N131" s="14">
        <f t="shared" si="26"/>
        <v>0</v>
      </c>
      <c r="O131" s="14">
        <f t="shared" si="27"/>
        <v>0</v>
      </c>
      <c r="P131" s="23">
        <f t="shared" si="28"/>
        <v>0</v>
      </c>
      <c r="Q131" s="14">
        <f t="shared" si="29"/>
        <v>613.87794000000008</v>
      </c>
    </row>
    <row r="132" spans="1:17" ht="25.5" customHeight="1">
      <c r="A132" s="58" t="s">
        <v>287</v>
      </c>
      <c r="B132" s="25" t="s">
        <v>288</v>
      </c>
      <c r="C132" s="17" t="s">
        <v>45</v>
      </c>
      <c r="D132" s="19">
        <v>7</v>
      </c>
      <c r="E132" s="19">
        <v>22.45</v>
      </c>
      <c r="F132" s="19">
        <f t="shared" si="25"/>
        <v>28.590074999999999</v>
      </c>
      <c r="G132" s="33">
        <v>89351</v>
      </c>
      <c r="H132" s="25" t="s">
        <v>60</v>
      </c>
      <c r="I132" s="55">
        <f t="shared" si="33"/>
        <v>157.15</v>
      </c>
      <c r="J132" s="56">
        <f t="shared" si="34"/>
        <v>200.13052499999998</v>
      </c>
      <c r="K132" s="14">
        <f>'[1]BM 03'!M132</f>
        <v>0</v>
      </c>
      <c r="L132" s="14">
        <f>'[1]Memória 04'!E125</f>
        <v>0</v>
      </c>
      <c r="M132" s="14">
        <f t="shared" si="24"/>
        <v>0</v>
      </c>
      <c r="N132" s="14">
        <f t="shared" si="26"/>
        <v>0</v>
      </c>
      <c r="O132" s="14">
        <f t="shared" si="27"/>
        <v>0</v>
      </c>
      <c r="P132" s="23">
        <f t="shared" si="28"/>
        <v>0</v>
      </c>
      <c r="Q132" s="14">
        <f t="shared" si="29"/>
        <v>200.13052499999998</v>
      </c>
    </row>
    <row r="133" spans="1:17" ht="25.5" customHeight="1">
      <c r="A133" s="58" t="s">
        <v>289</v>
      </c>
      <c r="B133" s="25" t="s">
        <v>290</v>
      </c>
      <c r="C133" s="17" t="s">
        <v>45</v>
      </c>
      <c r="D133" s="19">
        <v>3</v>
      </c>
      <c r="E133" s="19">
        <v>3.26</v>
      </c>
      <c r="F133" s="19">
        <f t="shared" si="25"/>
        <v>4.1516099999999998</v>
      </c>
      <c r="G133" s="33">
        <v>813</v>
      </c>
      <c r="H133" s="25" t="s">
        <v>60</v>
      </c>
      <c r="I133" s="55">
        <f t="shared" si="33"/>
        <v>9.7799999999999994</v>
      </c>
      <c r="J133" s="56">
        <f t="shared" si="34"/>
        <v>12.454829999999999</v>
      </c>
      <c r="K133" s="14">
        <f>'[1]BM 03'!M133</f>
        <v>0</v>
      </c>
      <c r="L133" s="14">
        <f>'[1]Memória 04'!E126</f>
        <v>0</v>
      </c>
      <c r="M133" s="14">
        <f t="shared" si="24"/>
        <v>0</v>
      </c>
      <c r="N133" s="14">
        <f t="shared" si="26"/>
        <v>0</v>
      </c>
      <c r="O133" s="14">
        <f t="shared" si="27"/>
        <v>0</v>
      </c>
      <c r="P133" s="23">
        <f t="shared" si="28"/>
        <v>0</v>
      </c>
      <c r="Q133" s="14">
        <f t="shared" si="29"/>
        <v>12.454829999999999</v>
      </c>
    </row>
    <row r="134" spans="1:17" ht="25.5" customHeight="1">
      <c r="A134" s="58" t="s">
        <v>291</v>
      </c>
      <c r="B134" s="25" t="s">
        <v>292</v>
      </c>
      <c r="C134" s="17" t="s">
        <v>45</v>
      </c>
      <c r="D134" s="19">
        <v>58</v>
      </c>
      <c r="E134" s="19">
        <v>2.52</v>
      </c>
      <c r="F134" s="19">
        <f t="shared" si="25"/>
        <v>3.2092200000000002</v>
      </c>
      <c r="G134" s="33">
        <v>89481</v>
      </c>
      <c r="H134" s="25" t="s">
        <v>60</v>
      </c>
      <c r="I134" s="55">
        <f t="shared" si="33"/>
        <v>146.16</v>
      </c>
      <c r="J134" s="56">
        <f t="shared" si="34"/>
        <v>186.13476</v>
      </c>
      <c r="K134" s="14">
        <f>'[1]BM 03'!M134</f>
        <v>0</v>
      </c>
      <c r="L134" s="14">
        <f>'[1]Memória 04'!E127</f>
        <v>0</v>
      </c>
      <c r="M134" s="14">
        <f t="shared" si="24"/>
        <v>0</v>
      </c>
      <c r="N134" s="14">
        <f t="shared" si="26"/>
        <v>0</v>
      </c>
      <c r="O134" s="14">
        <f t="shared" si="27"/>
        <v>0</v>
      </c>
      <c r="P134" s="23">
        <f t="shared" si="28"/>
        <v>0</v>
      </c>
      <c r="Q134" s="14">
        <f t="shared" si="29"/>
        <v>186.13476</v>
      </c>
    </row>
    <row r="135" spans="1:17" ht="25.5" customHeight="1">
      <c r="A135" s="58" t="s">
        <v>293</v>
      </c>
      <c r="B135" s="25" t="s">
        <v>294</v>
      </c>
      <c r="C135" s="17" t="s">
        <v>45</v>
      </c>
      <c r="D135" s="19">
        <v>13</v>
      </c>
      <c r="E135" s="19">
        <v>8.34</v>
      </c>
      <c r="F135" s="19">
        <f t="shared" si="25"/>
        <v>10.620989999999999</v>
      </c>
      <c r="G135" s="33">
        <v>89501</v>
      </c>
      <c r="H135" s="25" t="s">
        <v>60</v>
      </c>
      <c r="I135" s="55">
        <f t="shared" si="33"/>
        <v>108.42</v>
      </c>
      <c r="J135" s="56">
        <f t="shared" si="34"/>
        <v>138.07286999999999</v>
      </c>
      <c r="K135" s="14">
        <f>'[1]BM 03'!M135</f>
        <v>0</v>
      </c>
      <c r="L135" s="14">
        <f>'[1]Memória 04'!E128</f>
        <v>0</v>
      </c>
      <c r="M135" s="14">
        <f t="shared" si="24"/>
        <v>0</v>
      </c>
      <c r="N135" s="14">
        <f t="shared" si="26"/>
        <v>0</v>
      </c>
      <c r="O135" s="14">
        <f t="shared" si="27"/>
        <v>0</v>
      </c>
      <c r="P135" s="23">
        <f t="shared" si="28"/>
        <v>0</v>
      </c>
      <c r="Q135" s="14">
        <f t="shared" si="29"/>
        <v>138.07286999999999</v>
      </c>
    </row>
    <row r="136" spans="1:17" ht="35.25" customHeight="1">
      <c r="A136" s="57" t="s">
        <v>295</v>
      </c>
      <c r="B136" s="25" t="s">
        <v>296</v>
      </c>
      <c r="C136" s="34" t="s">
        <v>45</v>
      </c>
      <c r="D136" s="35">
        <v>34</v>
      </c>
      <c r="E136" s="35">
        <v>9.85</v>
      </c>
      <c r="F136" s="19">
        <f t="shared" si="25"/>
        <v>12.543975</v>
      </c>
      <c r="G136" s="43">
        <v>89366</v>
      </c>
      <c r="H136" s="18" t="s">
        <v>85</v>
      </c>
      <c r="I136" s="55">
        <f t="shared" si="33"/>
        <v>334.9</v>
      </c>
      <c r="J136" s="56">
        <f t="shared" si="34"/>
        <v>426.49514999999997</v>
      </c>
      <c r="K136" s="14">
        <f>'[1]BM 03'!M136</f>
        <v>0</v>
      </c>
      <c r="L136" s="14">
        <f>'[1]Memória 04'!E129</f>
        <v>0</v>
      </c>
      <c r="M136" s="14">
        <f t="shared" si="24"/>
        <v>0</v>
      </c>
      <c r="N136" s="14">
        <f t="shared" si="26"/>
        <v>0</v>
      </c>
      <c r="O136" s="14">
        <f t="shared" si="27"/>
        <v>0</v>
      </c>
      <c r="P136" s="23">
        <f t="shared" si="28"/>
        <v>0</v>
      </c>
      <c r="Q136" s="14">
        <f t="shared" si="29"/>
        <v>426.49514999999997</v>
      </c>
    </row>
    <row r="137" spans="1:17" ht="34.35" customHeight="1">
      <c r="A137" s="57" t="s">
        <v>297</v>
      </c>
      <c r="B137" s="25" t="s">
        <v>298</v>
      </c>
      <c r="C137" s="34" t="s">
        <v>45</v>
      </c>
      <c r="D137" s="35">
        <v>4</v>
      </c>
      <c r="E137" s="35">
        <v>12.47</v>
      </c>
      <c r="F137" s="19">
        <f t="shared" si="25"/>
        <v>15.880545000000001</v>
      </c>
      <c r="G137" s="43">
        <v>89627</v>
      </c>
      <c r="H137" s="18" t="s">
        <v>85</v>
      </c>
      <c r="I137" s="55">
        <f t="shared" si="33"/>
        <v>49.88</v>
      </c>
      <c r="J137" s="56">
        <f t="shared" si="34"/>
        <v>63.522180000000006</v>
      </c>
      <c r="K137" s="14">
        <f>'[1]BM 03'!M137</f>
        <v>0</v>
      </c>
      <c r="L137" s="14">
        <f>'[1]Memória 04'!E130</f>
        <v>0</v>
      </c>
      <c r="M137" s="14">
        <f t="shared" si="24"/>
        <v>0</v>
      </c>
      <c r="N137" s="14">
        <f t="shared" si="26"/>
        <v>0</v>
      </c>
      <c r="O137" s="14">
        <f t="shared" si="27"/>
        <v>0</v>
      </c>
      <c r="P137" s="23">
        <f t="shared" si="28"/>
        <v>0</v>
      </c>
      <c r="Q137" s="14">
        <f t="shared" si="29"/>
        <v>63.522180000000006</v>
      </c>
    </row>
    <row r="138" spans="1:17" ht="25.5" customHeight="1">
      <c r="A138" s="58" t="s">
        <v>299</v>
      </c>
      <c r="B138" s="25" t="s">
        <v>300</v>
      </c>
      <c r="C138" s="17" t="s">
        <v>45</v>
      </c>
      <c r="D138" s="19">
        <v>34</v>
      </c>
      <c r="E138" s="19">
        <v>4.68</v>
      </c>
      <c r="F138" s="19">
        <f t="shared" si="25"/>
        <v>5.9599799999999998</v>
      </c>
      <c r="G138" s="42">
        <v>89440</v>
      </c>
      <c r="H138" s="25" t="s">
        <v>60</v>
      </c>
      <c r="I138" s="55">
        <f t="shared" si="33"/>
        <v>159.12</v>
      </c>
      <c r="J138" s="56">
        <f t="shared" si="34"/>
        <v>202.63932</v>
      </c>
      <c r="K138" s="14">
        <f>'[1]BM 03'!M138</f>
        <v>0</v>
      </c>
      <c r="L138" s="14">
        <f>'[1]Memória 04'!E131</f>
        <v>0</v>
      </c>
      <c r="M138" s="14">
        <f t="shared" si="24"/>
        <v>0</v>
      </c>
      <c r="N138" s="14">
        <f t="shared" si="26"/>
        <v>0</v>
      </c>
      <c r="O138" s="14">
        <f t="shared" si="27"/>
        <v>0</v>
      </c>
      <c r="P138" s="23">
        <f t="shared" si="28"/>
        <v>0</v>
      </c>
      <c r="Q138" s="14">
        <f t="shared" si="29"/>
        <v>202.63932</v>
      </c>
    </row>
    <row r="139" spans="1:17" ht="25.5" customHeight="1">
      <c r="A139" s="58" t="s">
        <v>301</v>
      </c>
      <c r="B139" s="25" t="s">
        <v>302</v>
      </c>
      <c r="C139" s="17" t="s">
        <v>45</v>
      </c>
      <c r="D139" s="19">
        <v>5</v>
      </c>
      <c r="E139" s="19">
        <v>13.38</v>
      </c>
      <c r="F139" s="19">
        <f t="shared" si="25"/>
        <v>17.039430000000003</v>
      </c>
      <c r="G139" s="42">
        <v>89625</v>
      </c>
      <c r="H139" s="25" t="s">
        <v>60</v>
      </c>
      <c r="I139" s="55">
        <f t="shared" si="33"/>
        <v>66.900000000000006</v>
      </c>
      <c r="J139" s="56">
        <f t="shared" si="34"/>
        <v>85.197150000000022</v>
      </c>
      <c r="K139" s="14">
        <f>'[1]BM 03'!M139</f>
        <v>0</v>
      </c>
      <c r="L139" s="14">
        <f>'[1]Memória 04'!E132</f>
        <v>0</v>
      </c>
      <c r="M139" s="14">
        <f t="shared" si="24"/>
        <v>0</v>
      </c>
      <c r="N139" s="14">
        <f t="shared" si="26"/>
        <v>0</v>
      </c>
      <c r="O139" s="14">
        <f t="shared" si="27"/>
        <v>0</v>
      </c>
      <c r="P139" s="23">
        <f t="shared" si="28"/>
        <v>0</v>
      </c>
      <c r="Q139" s="14">
        <f t="shared" si="29"/>
        <v>85.197150000000022</v>
      </c>
    </row>
    <row r="140" spans="1:17" ht="34.35" customHeight="1">
      <c r="A140" s="57" t="s">
        <v>303</v>
      </c>
      <c r="B140" s="25" t="s">
        <v>304</v>
      </c>
      <c r="C140" s="34" t="s">
        <v>45</v>
      </c>
      <c r="D140" s="35">
        <v>9</v>
      </c>
      <c r="E140" s="35">
        <v>14.29</v>
      </c>
      <c r="F140" s="19">
        <f t="shared" si="25"/>
        <v>18.198315000000001</v>
      </c>
      <c r="G140" s="43">
        <v>90374</v>
      </c>
      <c r="H140" s="18" t="s">
        <v>85</v>
      </c>
      <c r="I140" s="55">
        <f t="shared" si="33"/>
        <v>128.60999999999999</v>
      </c>
      <c r="J140" s="56">
        <f t="shared" si="34"/>
        <v>163.78483500000002</v>
      </c>
      <c r="K140" s="14">
        <f>'[1]BM 03'!M140</f>
        <v>0</v>
      </c>
      <c r="L140" s="14">
        <f>'[1]Memória 04'!E133</f>
        <v>0</v>
      </c>
      <c r="M140" s="14">
        <f t="shared" ref="M140:M203" si="35">K140+L140</f>
        <v>0</v>
      </c>
      <c r="N140" s="14">
        <f t="shared" si="26"/>
        <v>0</v>
      </c>
      <c r="O140" s="14">
        <f t="shared" si="27"/>
        <v>0</v>
      </c>
      <c r="P140" s="23">
        <f t="shared" si="28"/>
        <v>0</v>
      </c>
      <c r="Q140" s="14">
        <f t="shared" si="29"/>
        <v>163.78483500000002</v>
      </c>
    </row>
    <row r="141" spans="1:17" ht="34.35" customHeight="1">
      <c r="A141" s="57" t="s">
        <v>305</v>
      </c>
      <c r="B141" s="25" t="s">
        <v>306</v>
      </c>
      <c r="C141" s="34" t="s">
        <v>45</v>
      </c>
      <c r="D141" s="35">
        <v>10</v>
      </c>
      <c r="E141" s="35">
        <v>298.77999999999997</v>
      </c>
      <c r="F141" s="19">
        <f t="shared" ref="F141:F204" si="36">E141+E141*27.35/100</f>
        <v>380.49632999999994</v>
      </c>
      <c r="G141" s="43">
        <v>86931</v>
      </c>
      <c r="H141" s="18" t="s">
        <v>85</v>
      </c>
      <c r="I141" s="55">
        <f t="shared" si="33"/>
        <v>2987.7999999999997</v>
      </c>
      <c r="J141" s="56">
        <f t="shared" si="34"/>
        <v>3804.9632999999994</v>
      </c>
      <c r="K141" s="14">
        <f>'[1]BM 03'!M141</f>
        <v>0</v>
      </c>
      <c r="L141" s="14">
        <f>'[1]Memória 04'!E134</f>
        <v>0</v>
      </c>
      <c r="M141" s="14">
        <f t="shared" si="35"/>
        <v>0</v>
      </c>
      <c r="N141" s="14">
        <f t="shared" ref="N141:N204" si="37">ROUND(K141*F141,2)</f>
        <v>0</v>
      </c>
      <c r="O141" s="14">
        <f t="shared" ref="O141:O204" si="38">ROUND(L141*F141,2)</f>
        <v>0</v>
      </c>
      <c r="P141" s="23">
        <f t="shared" ref="P141:P204" si="39">ROUND(M141*F141,2)</f>
        <v>0</v>
      </c>
      <c r="Q141" s="14">
        <f t="shared" ref="Q141:Q204" si="40">J141-P141</f>
        <v>3804.9632999999994</v>
      </c>
    </row>
    <row r="142" spans="1:17" ht="45.75" customHeight="1">
      <c r="A142" s="58" t="s">
        <v>307</v>
      </c>
      <c r="B142" s="25" t="s">
        <v>308</v>
      </c>
      <c r="C142" s="17" t="s">
        <v>45</v>
      </c>
      <c r="D142" s="19">
        <v>1</v>
      </c>
      <c r="E142" s="19">
        <v>526.01</v>
      </c>
      <c r="F142" s="19">
        <f t="shared" si="36"/>
        <v>669.87373500000001</v>
      </c>
      <c r="G142" s="42">
        <v>95472</v>
      </c>
      <c r="H142" s="18" t="s">
        <v>85</v>
      </c>
      <c r="I142" s="55">
        <f t="shared" si="33"/>
        <v>526.01</v>
      </c>
      <c r="J142" s="56">
        <f t="shared" si="34"/>
        <v>669.87373500000001</v>
      </c>
      <c r="K142" s="14">
        <f>'[1]BM 03'!M142</f>
        <v>0</v>
      </c>
      <c r="L142" s="14">
        <f>'[1]Memória 04'!E135</f>
        <v>0</v>
      </c>
      <c r="M142" s="14">
        <f t="shared" si="35"/>
        <v>0</v>
      </c>
      <c r="N142" s="14">
        <f t="shared" si="37"/>
        <v>0</v>
      </c>
      <c r="O142" s="14">
        <f t="shared" si="38"/>
        <v>0</v>
      </c>
      <c r="P142" s="23">
        <f t="shared" si="39"/>
        <v>0</v>
      </c>
      <c r="Q142" s="14">
        <f t="shared" si="40"/>
        <v>669.87373500000001</v>
      </c>
    </row>
    <row r="143" spans="1:17" ht="25.5" customHeight="1">
      <c r="A143" s="58" t="s">
        <v>309</v>
      </c>
      <c r="B143" s="18" t="s">
        <v>310</v>
      </c>
      <c r="C143" s="17" t="s">
        <v>45</v>
      </c>
      <c r="D143" s="19">
        <v>11</v>
      </c>
      <c r="E143" s="19">
        <v>75.17</v>
      </c>
      <c r="F143" s="19">
        <f t="shared" si="36"/>
        <v>95.728994999999998</v>
      </c>
      <c r="G143" s="33">
        <v>1370</v>
      </c>
      <c r="H143" s="25" t="s">
        <v>60</v>
      </c>
      <c r="I143" s="55">
        <f t="shared" si="33"/>
        <v>826.87</v>
      </c>
      <c r="J143" s="56">
        <f t="shared" si="34"/>
        <v>1053.018945</v>
      </c>
      <c r="K143" s="14">
        <f>'[1]BM 03'!M143</f>
        <v>0</v>
      </c>
      <c r="L143" s="14">
        <f>'[1]Memória 04'!E136</f>
        <v>0</v>
      </c>
      <c r="M143" s="14">
        <f t="shared" si="35"/>
        <v>0</v>
      </c>
      <c r="N143" s="14">
        <f t="shared" si="37"/>
        <v>0</v>
      </c>
      <c r="O143" s="14">
        <f t="shared" si="38"/>
        <v>0</v>
      </c>
      <c r="P143" s="23">
        <f t="shared" si="39"/>
        <v>0</v>
      </c>
      <c r="Q143" s="14">
        <f t="shared" si="40"/>
        <v>1053.018945</v>
      </c>
    </row>
    <row r="144" spans="1:17" ht="25.5" customHeight="1">
      <c r="A144" s="58" t="s">
        <v>311</v>
      </c>
      <c r="B144" s="25" t="s">
        <v>312</v>
      </c>
      <c r="C144" s="17" t="s">
        <v>45</v>
      </c>
      <c r="D144" s="19">
        <v>2</v>
      </c>
      <c r="E144" s="19">
        <v>415.85</v>
      </c>
      <c r="F144" s="19">
        <f t="shared" si="36"/>
        <v>529.58497499999999</v>
      </c>
      <c r="G144" s="42">
        <v>100858</v>
      </c>
      <c r="H144" s="25" t="s">
        <v>60</v>
      </c>
      <c r="I144" s="55">
        <f t="shared" si="33"/>
        <v>831.7</v>
      </c>
      <c r="J144" s="56">
        <f t="shared" si="34"/>
        <v>1059.16995</v>
      </c>
      <c r="K144" s="14">
        <f>'[1]BM 03'!M144</f>
        <v>0</v>
      </c>
      <c r="L144" s="14">
        <f>'[1]Memória 04'!E137</f>
        <v>0</v>
      </c>
      <c r="M144" s="14">
        <f t="shared" si="35"/>
        <v>0</v>
      </c>
      <c r="N144" s="14">
        <f t="shared" si="37"/>
        <v>0</v>
      </c>
      <c r="O144" s="14">
        <f t="shared" si="38"/>
        <v>0</v>
      </c>
      <c r="P144" s="23">
        <f t="shared" si="39"/>
        <v>0</v>
      </c>
      <c r="Q144" s="14">
        <f t="shared" si="40"/>
        <v>1059.16995</v>
      </c>
    </row>
    <row r="145" spans="1:17" ht="25.5" customHeight="1">
      <c r="A145" s="58" t="s">
        <v>313</v>
      </c>
      <c r="B145" s="25" t="s">
        <v>314</v>
      </c>
      <c r="C145" s="17" t="s">
        <v>45</v>
      </c>
      <c r="D145" s="19">
        <v>3</v>
      </c>
      <c r="E145" s="19">
        <v>26.98</v>
      </c>
      <c r="F145" s="19">
        <f t="shared" si="36"/>
        <v>34.359030000000004</v>
      </c>
      <c r="G145" s="42">
        <v>94797</v>
      </c>
      <c r="H145" s="25" t="s">
        <v>60</v>
      </c>
      <c r="I145" s="55">
        <f t="shared" si="33"/>
        <v>80.94</v>
      </c>
      <c r="J145" s="56">
        <f t="shared" si="34"/>
        <v>103.07709000000001</v>
      </c>
      <c r="K145" s="14">
        <f>'[1]BM 03'!M145</f>
        <v>0</v>
      </c>
      <c r="L145" s="14">
        <f>'[1]Memória 04'!E138</f>
        <v>0</v>
      </c>
      <c r="M145" s="14">
        <f t="shared" si="35"/>
        <v>0</v>
      </c>
      <c r="N145" s="14">
        <f t="shared" si="37"/>
        <v>0</v>
      </c>
      <c r="O145" s="14">
        <f t="shared" si="38"/>
        <v>0</v>
      </c>
      <c r="P145" s="23">
        <f t="shared" si="39"/>
        <v>0</v>
      </c>
      <c r="Q145" s="14">
        <f t="shared" si="40"/>
        <v>103.07709000000001</v>
      </c>
    </row>
    <row r="146" spans="1:17" ht="25.5" customHeight="1">
      <c r="A146" s="58" t="s">
        <v>315</v>
      </c>
      <c r="B146" s="25" t="s">
        <v>316</v>
      </c>
      <c r="C146" s="17" t="s">
        <v>45</v>
      </c>
      <c r="D146" s="19">
        <v>1</v>
      </c>
      <c r="E146" s="19">
        <v>14.37</v>
      </c>
      <c r="F146" s="19">
        <f t="shared" si="36"/>
        <v>18.300194999999999</v>
      </c>
      <c r="G146" s="42">
        <v>11831</v>
      </c>
      <c r="H146" s="25" t="s">
        <v>60</v>
      </c>
      <c r="I146" s="55">
        <f t="shared" si="33"/>
        <v>14.37</v>
      </c>
      <c r="J146" s="56">
        <f t="shared" si="34"/>
        <v>18.300194999999999</v>
      </c>
      <c r="K146" s="14">
        <f>'[1]BM 03'!M146</f>
        <v>0</v>
      </c>
      <c r="L146" s="14">
        <f>'[1]Memória 04'!E139</f>
        <v>0</v>
      </c>
      <c r="M146" s="14">
        <f t="shared" si="35"/>
        <v>0</v>
      </c>
      <c r="N146" s="14">
        <f t="shared" si="37"/>
        <v>0</v>
      </c>
      <c r="O146" s="14">
        <f t="shared" si="38"/>
        <v>0</v>
      </c>
      <c r="P146" s="23">
        <f t="shared" si="39"/>
        <v>0</v>
      </c>
      <c r="Q146" s="14">
        <f t="shared" si="40"/>
        <v>18.300194999999999</v>
      </c>
    </row>
    <row r="147" spans="1:17" ht="25.5" customHeight="1">
      <c r="A147" s="58" t="s">
        <v>317</v>
      </c>
      <c r="B147" s="25" t="s">
        <v>318</v>
      </c>
      <c r="C147" s="17" t="s">
        <v>45</v>
      </c>
      <c r="D147" s="19">
        <v>1</v>
      </c>
      <c r="E147" s="19">
        <v>102.07</v>
      </c>
      <c r="F147" s="19">
        <f t="shared" si="36"/>
        <v>129.98614499999999</v>
      </c>
      <c r="G147" s="42">
        <v>95675</v>
      </c>
      <c r="H147" s="25" t="s">
        <v>60</v>
      </c>
      <c r="I147" s="55">
        <f t="shared" si="33"/>
        <v>102.07</v>
      </c>
      <c r="J147" s="56">
        <f t="shared" si="34"/>
        <v>129.98614499999999</v>
      </c>
      <c r="K147" s="14">
        <f>'[1]BM 03'!M147</f>
        <v>0</v>
      </c>
      <c r="L147" s="14">
        <f>'[1]Memória 04'!E140</f>
        <v>0</v>
      </c>
      <c r="M147" s="14">
        <f t="shared" si="35"/>
        <v>0</v>
      </c>
      <c r="N147" s="14">
        <f t="shared" si="37"/>
        <v>0</v>
      </c>
      <c r="O147" s="14">
        <f t="shared" si="38"/>
        <v>0</v>
      </c>
      <c r="P147" s="23">
        <f t="shared" si="39"/>
        <v>0</v>
      </c>
      <c r="Q147" s="14">
        <f t="shared" si="40"/>
        <v>129.98614499999999</v>
      </c>
    </row>
    <row r="148" spans="1:17" ht="34.35" customHeight="1">
      <c r="A148" s="57" t="s">
        <v>319</v>
      </c>
      <c r="B148" s="25" t="s">
        <v>320</v>
      </c>
      <c r="C148" s="34" t="s">
        <v>45</v>
      </c>
      <c r="D148" s="35">
        <v>1</v>
      </c>
      <c r="E148" s="35">
        <v>108.02</v>
      </c>
      <c r="F148" s="19">
        <f t="shared" si="36"/>
        <v>137.56347</v>
      </c>
      <c r="G148" s="43">
        <v>95635</v>
      </c>
      <c r="H148" s="18" t="s">
        <v>85</v>
      </c>
      <c r="I148" s="55">
        <f t="shared" si="33"/>
        <v>108.02</v>
      </c>
      <c r="J148" s="56">
        <f t="shared" si="34"/>
        <v>137.56347</v>
      </c>
      <c r="K148" s="14">
        <f>'[1]BM 03'!M148</f>
        <v>0</v>
      </c>
      <c r="L148" s="14">
        <f>'[1]Memória 04'!E141</f>
        <v>0</v>
      </c>
      <c r="M148" s="14">
        <f t="shared" si="35"/>
        <v>0</v>
      </c>
      <c r="N148" s="14">
        <f t="shared" si="37"/>
        <v>0</v>
      </c>
      <c r="O148" s="14">
        <f t="shared" si="38"/>
        <v>0</v>
      </c>
      <c r="P148" s="23">
        <f t="shared" si="39"/>
        <v>0</v>
      </c>
      <c r="Q148" s="14">
        <f t="shared" si="40"/>
        <v>137.56347</v>
      </c>
    </row>
    <row r="149" spans="1:17" ht="25.5" customHeight="1">
      <c r="A149" s="58" t="s">
        <v>321</v>
      </c>
      <c r="B149" s="18" t="s">
        <v>322</v>
      </c>
      <c r="C149" s="17" t="s">
        <v>31</v>
      </c>
      <c r="D149" s="19">
        <v>24.5</v>
      </c>
      <c r="E149" s="19">
        <v>218.93</v>
      </c>
      <c r="F149" s="19">
        <f t="shared" si="36"/>
        <v>278.80735500000003</v>
      </c>
      <c r="G149" s="42">
        <v>10759</v>
      </c>
      <c r="H149" s="20" t="s">
        <v>36</v>
      </c>
      <c r="I149" s="55">
        <f t="shared" si="33"/>
        <v>5363.7849999999999</v>
      </c>
      <c r="J149" s="56">
        <f t="shared" si="34"/>
        <v>6830.7801975000011</v>
      </c>
      <c r="K149" s="14">
        <f>'[1]BM 03'!M149</f>
        <v>0</v>
      </c>
      <c r="L149" s="14">
        <f>'[1]Memória 04'!E142</f>
        <v>0</v>
      </c>
      <c r="M149" s="14">
        <f t="shared" si="35"/>
        <v>0</v>
      </c>
      <c r="N149" s="14">
        <f t="shared" si="37"/>
        <v>0</v>
      </c>
      <c r="O149" s="14">
        <f t="shared" si="38"/>
        <v>0</v>
      </c>
      <c r="P149" s="23">
        <f t="shared" si="39"/>
        <v>0</v>
      </c>
      <c r="Q149" s="14">
        <f t="shared" si="40"/>
        <v>6830.7801975000011</v>
      </c>
    </row>
    <row r="150" spans="1:17" ht="34.35" customHeight="1">
      <c r="A150" s="57" t="s">
        <v>323</v>
      </c>
      <c r="B150" s="25" t="s">
        <v>324</v>
      </c>
      <c r="C150" s="34" t="s">
        <v>45</v>
      </c>
      <c r="D150" s="35">
        <v>6</v>
      </c>
      <c r="E150" s="35">
        <v>179.29</v>
      </c>
      <c r="F150" s="19">
        <f t="shared" si="36"/>
        <v>228.32581499999998</v>
      </c>
      <c r="G150" s="43">
        <v>86935</v>
      </c>
      <c r="H150" s="18" t="s">
        <v>85</v>
      </c>
      <c r="I150" s="55">
        <f t="shared" si="33"/>
        <v>1075.74</v>
      </c>
      <c r="J150" s="56">
        <f t="shared" si="34"/>
        <v>1369.95489</v>
      </c>
      <c r="K150" s="14">
        <f>'[1]BM 03'!M150</f>
        <v>0</v>
      </c>
      <c r="L150" s="14">
        <f>'[1]Memória 04'!E143</f>
        <v>0</v>
      </c>
      <c r="M150" s="14">
        <f t="shared" si="35"/>
        <v>0</v>
      </c>
      <c r="N150" s="14">
        <f t="shared" si="37"/>
        <v>0</v>
      </c>
      <c r="O150" s="14">
        <f t="shared" si="38"/>
        <v>0</v>
      </c>
      <c r="P150" s="23">
        <f t="shared" si="39"/>
        <v>0</v>
      </c>
      <c r="Q150" s="14">
        <f t="shared" si="40"/>
        <v>1369.95489</v>
      </c>
    </row>
    <row r="151" spans="1:17" ht="34.35" customHeight="1">
      <c r="A151" s="57" t="s">
        <v>325</v>
      </c>
      <c r="B151" s="25" t="s">
        <v>326</v>
      </c>
      <c r="C151" s="34" t="s">
        <v>45</v>
      </c>
      <c r="D151" s="35">
        <v>11</v>
      </c>
      <c r="E151" s="35">
        <v>98.14</v>
      </c>
      <c r="F151" s="19">
        <f t="shared" si="36"/>
        <v>124.98129</v>
      </c>
      <c r="G151" s="48">
        <v>2087</v>
      </c>
      <c r="H151" s="18" t="s">
        <v>90</v>
      </c>
      <c r="I151" s="55">
        <f t="shared" si="33"/>
        <v>1079.54</v>
      </c>
      <c r="J151" s="56">
        <f t="shared" si="34"/>
        <v>1374.7941900000001</v>
      </c>
      <c r="K151" s="14">
        <f>'[1]BM 03'!M151</f>
        <v>0</v>
      </c>
      <c r="L151" s="14">
        <f>'[1]Memória 04'!E144</f>
        <v>0</v>
      </c>
      <c r="M151" s="14">
        <f t="shared" si="35"/>
        <v>0</v>
      </c>
      <c r="N151" s="14">
        <f t="shared" si="37"/>
        <v>0</v>
      </c>
      <c r="O151" s="14">
        <f t="shared" si="38"/>
        <v>0</v>
      </c>
      <c r="P151" s="23">
        <f t="shared" si="39"/>
        <v>0</v>
      </c>
      <c r="Q151" s="14">
        <f t="shared" si="40"/>
        <v>1374.7941900000001</v>
      </c>
    </row>
    <row r="152" spans="1:17" ht="25.5" customHeight="1">
      <c r="A152" s="17" t="s">
        <v>327</v>
      </c>
      <c r="B152" s="25" t="s">
        <v>328</v>
      </c>
      <c r="C152" s="17" t="s">
        <v>45</v>
      </c>
      <c r="D152" s="19">
        <v>7</v>
      </c>
      <c r="E152" s="19">
        <v>77.86</v>
      </c>
      <c r="F152" s="19">
        <f t="shared" si="36"/>
        <v>99.154709999999994</v>
      </c>
      <c r="G152" s="42">
        <v>95546</v>
      </c>
      <c r="H152" s="25" t="s">
        <v>60</v>
      </c>
      <c r="I152" s="55">
        <f t="shared" si="33"/>
        <v>545.02</v>
      </c>
      <c r="J152" s="56">
        <f t="shared" si="34"/>
        <v>694.08296999999993</v>
      </c>
      <c r="K152" s="14">
        <f>'[1]BM 03'!M152</f>
        <v>0</v>
      </c>
      <c r="L152" s="14">
        <f>'[1]Memória 04'!E145</f>
        <v>0</v>
      </c>
      <c r="M152" s="14">
        <f t="shared" si="35"/>
        <v>0</v>
      </c>
      <c r="N152" s="14">
        <f t="shared" si="37"/>
        <v>0</v>
      </c>
      <c r="O152" s="14">
        <f t="shared" si="38"/>
        <v>0</v>
      </c>
      <c r="P152" s="23">
        <f t="shared" si="39"/>
        <v>0</v>
      </c>
      <c r="Q152" s="14">
        <f t="shared" si="40"/>
        <v>694.08296999999993</v>
      </c>
    </row>
    <row r="153" spans="1:17" ht="25.5" customHeight="1">
      <c r="A153" s="17" t="s">
        <v>329</v>
      </c>
      <c r="B153" s="25" t="s">
        <v>330</v>
      </c>
      <c r="C153" s="17" t="s">
        <v>45</v>
      </c>
      <c r="D153" s="19">
        <v>4</v>
      </c>
      <c r="E153" s="19">
        <v>23.03</v>
      </c>
      <c r="F153" s="19">
        <f t="shared" si="36"/>
        <v>29.328705000000003</v>
      </c>
      <c r="G153" s="42">
        <v>95544</v>
      </c>
      <c r="H153" s="25" t="s">
        <v>60</v>
      </c>
      <c r="I153" s="55">
        <f t="shared" si="33"/>
        <v>92.12</v>
      </c>
      <c r="J153" s="56">
        <f t="shared" si="34"/>
        <v>117.31482000000001</v>
      </c>
      <c r="K153" s="14">
        <f>'[1]BM 03'!M153</f>
        <v>0</v>
      </c>
      <c r="L153" s="14">
        <f>'[1]Memória 04'!E146</f>
        <v>0</v>
      </c>
      <c r="M153" s="14">
        <f t="shared" si="35"/>
        <v>0</v>
      </c>
      <c r="N153" s="14">
        <f t="shared" si="37"/>
        <v>0</v>
      </c>
      <c r="O153" s="14">
        <f t="shared" si="38"/>
        <v>0</v>
      </c>
      <c r="P153" s="23">
        <f t="shared" si="39"/>
        <v>0</v>
      </c>
      <c r="Q153" s="14">
        <f t="shared" si="40"/>
        <v>117.31482000000001</v>
      </c>
    </row>
    <row r="154" spans="1:17" ht="34.35" customHeight="1">
      <c r="A154" s="34" t="s">
        <v>331</v>
      </c>
      <c r="B154" s="18" t="s">
        <v>332</v>
      </c>
      <c r="C154" s="34" t="s">
        <v>45</v>
      </c>
      <c r="D154" s="35">
        <v>5</v>
      </c>
      <c r="E154" s="35">
        <v>55.03</v>
      </c>
      <c r="F154" s="19">
        <f t="shared" si="36"/>
        <v>70.080704999999995</v>
      </c>
      <c r="G154" s="43">
        <v>95547</v>
      </c>
      <c r="H154" s="18" t="s">
        <v>85</v>
      </c>
      <c r="I154" s="55">
        <f t="shared" si="33"/>
        <v>275.14999999999998</v>
      </c>
      <c r="J154" s="56">
        <f t="shared" si="34"/>
        <v>350.40352499999995</v>
      </c>
      <c r="K154" s="14">
        <f>'[1]BM 03'!M154</f>
        <v>0</v>
      </c>
      <c r="L154" s="14">
        <f>'[1]Memória 04'!E147</f>
        <v>0</v>
      </c>
      <c r="M154" s="14">
        <f t="shared" si="35"/>
        <v>0</v>
      </c>
      <c r="N154" s="14">
        <f t="shared" si="37"/>
        <v>0</v>
      </c>
      <c r="O154" s="14">
        <f t="shared" si="38"/>
        <v>0</v>
      </c>
      <c r="P154" s="23">
        <f t="shared" si="39"/>
        <v>0</v>
      </c>
      <c r="Q154" s="14">
        <f t="shared" si="40"/>
        <v>350.40352499999995</v>
      </c>
    </row>
    <row r="155" spans="1:17" ht="25.5" customHeight="1">
      <c r="A155" s="17" t="s">
        <v>333</v>
      </c>
      <c r="B155" s="25" t="s">
        <v>334</v>
      </c>
      <c r="C155" s="17" t="s">
        <v>45</v>
      </c>
      <c r="D155" s="19">
        <v>4</v>
      </c>
      <c r="E155" s="19">
        <v>22.59</v>
      </c>
      <c r="F155" s="19">
        <f t="shared" si="36"/>
        <v>28.768364999999999</v>
      </c>
      <c r="G155" s="42">
        <v>95545</v>
      </c>
      <c r="H155" s="25" t="s">
        <v>60</v>
      </c>
      <c r="I155" s="55">
        <f t="shared" si="33"/>
        <v>90.36</v>
      </c>
      <c r="J155" s="56">
        <f t="shared" si="34"/>
        <v>115.07346</v>
      </c>
      <c r="K155" s="14">
        <f>'[1]BM 03'!M155</f>
        <v>0</v>
      </c>
      <c r="L155" s="14">
        <f>'[1]Memória 04'!E148</f>
        <v>0</v>
      </c>
      <c r="M155" s="14">
        <f t="shared" si="35"/>
        <v>0</v>
      </c>
      <c r="N155" s="14">
        <f t="shared" si="37"/>
        <v>0</v>
      </c>
      <c r="O155" s="14">
        <f t="shared" si="38"/>
        <v>0</v>
      </c>
      <c r="P155" s="23">
        <f t="shared" si="39"/>
        <v>0</v>
      </c>
      <c r="Q155" s="14">
        <f t="shared" si="40"/>
        <v>115.07346</v>
      </c>
    </row>
    <row r="156" spans="1:17" ht="25.5" customHeight="1">
      <c r="A156" s="17" t="s">
        <v>335</v>
      </c>
      <c r="B156" s="25" t="s">
        <v>336</v>
      </c>
      <c r="C156" s="17" t="s">
        <v>45</v>
      </c>
      <c r="D156" s="19">
        <v>7</v>
      </c>
      <c r="E156" s="19">
        <v>62.91</v>
      </c>
      <c r="F156" s="19">
        <f t="shared" si="36"/>
        <v>80.115884999999992</v>
      </c>
      <c r="G156" s="42">
        <v>100860</v>
      </c>
      <c r="H156" s="25" t="s">
        <v>60</v>
      </c>
      <c r="I156" s="55">
        <f t="shared" si="33"/>
        <v>440.37</v>
      </c>
      <c r="J156" s="56">
        <f t="shared" si="34"/>
        <v>560.811195</v>
      </c>
      <c r="K156" s="14">
        <f>'[1]BM 03'!M156</f>
        <v>0</v>
      </c>
      <c r="L156" s="14">
        <f>'[1]Memória 04'!E149</f>
        <v>0</v>
      </c>
      <c r="M156" s="14">
        <f t="shared" si="35"/>
        <v>0</v>
      </c>
      <c r="N156" s="14">
        <f t="shared" si="37"/>
        <v>0</v>
      </c>
      <c r="O156" s="14">
        <f t="shared" si="38"/>
        <v>0</v>
      </c>
      <c r="P156" s="23">
        <f t="shared" si="39"/>
        <v>0</v>
      </c>
      <c r="Q156" s="14">
        <f t="shared" si="40"/>
        <v>560.811195</v>
      </c>
    </row>
    <row r="157" spans="1:17" ht="34.35" customHeight="1">
      <c r="A157" s="34" t="s">
        <v>337</v>
      </c>
      <c r="B157" s="25" t="s">
        <v>338</v>
      </c>
      <c r="C157" s="34" t="s">
        <v>45</v>
      </c>
      <c r="D157" s="35">
        <v>3</v>
      </c>
      <c r="E157" s="35">
        <v>364.92</v>
      </c>
      <c r="F157" s="19">
        <f t="shared" si="36"/>
        <v>464.72562000000005</v>
      </c>
      <c r="G157" s="43">
        <v>97902</v>
      </c>
      <c r="H157" s="18" t="s">
        <v>85</v>
      </c>
      <c r="I157" s="55">
        <f t="shared" si="33"/>
        <v>1094.76</v>
      </c>
      <c r="J157" s="56">
        <f t="shared" si="34"/>
        <v>1394.17686</v>
      </c>
      <c r="K157" s="14">
        <f>'[1]BM 03'!M157</f>
        <v>0</v>
      </c>
      <c r="L157" s="14">
        <f>'[1]Memória 04'!E150</f>
        <v>0</v>
      </c>
      <c r="M157" s="14">
        <f t="shared" si="35"/>
        <v>0</v>
      </c>
      <c r="N157" s="14">
        <f t="shared" si="37"/>
        <v>0</v>
      </c>
      <c r="O157" s="14">
        <f t="shared" si="38"/>
        <v>0</v>
      </c>
      <c r="P157" s="23">
        <f t="shared" si="39"/>
        <v>0</v>
      </c>
      <c r="Q157" s="14">
        <f t="shared" si="40"/>
        <v>1394.17686</v>
      </c>
    </row>
    <row r="158" spans="1:17" ht="34.35" customHeight="1">
      <c r="A158" s="34" t="s">
        <v>339</v>
      </c>
      <c r="B158" s="25" t="s">
        <v>340</v>
      </c>
      <c r="C158" s="34" t="s">
        <v>45</v>
      </c>
      <c r="D158" s="35">
        <v>2</v>
      </c>
      <c r="E158" s="35">
        <v>486.51</v>
      </c>
      <c r="F158" s="19">
        <f t="shared" si="36"/>
        <v>619.57048499999996</v>
      </c>
      <c r="G158" s="43">
        <v>99255</v>
      </c>
      <c r="H158" s="18" t="s">
        <v>85</v>
      </c>
      <c r="I158" s="55">
        <f t="shared" si="33"/>
        <v>973.02</v>
      </c>
      <c r="J158" s="56">
        <f t="shared" si="34"/>
        <v>1239.1409699999999</v>
      </c>
      <c r="K158" s="14">
        <f>'[1]BM 03'!M158</f>
        <v>0</v>
      </c>
      <c r="L158" s="14">
        <f>'[1]Memória 04'!E151</f>
        <v>0</v>
      </c>
      <c r="M158" s="14">
        <f t="shared" si="35"/>
        <v>0</v>
      </c>
      <c r="N158" s="14">
        <f t="shared" si="37"/>
        <v>0</v>
      </c>
      <c r="O158" s="14">
        <f t="shared" si="38"/>
        <v>0</v>
      </c>
      <c r="P158" s="23">
        <f t="shared" si="39"/>
        <v>0</v>
      </c>
      <c r="Q158" s="14">
        <f t="shared" si="40"/>
        <v>1239.1409699999999</v>
      </c>
    </row>
    <row r="159" spans="1:17" ht="34.35" customHeight="1">
      <c r="A159" s="34" t="s">
        <v>341</v>
      </c>
      <c r="B159" s="25" t="s">
        <v>342</v>
      </c>
      <c r="C159" s="34" t="s">
        <v>45</v>
      </c>
      <c r="D159" s="35">
        <v>11</v>
      </c>
      <c r="E159" s="35">
        <v>42.88</v>
      </c>
      <c r="F159" s="19">
        <f t="shared" si="36"/>
        <v>54.607680000000002</v>
      </c>
      <c r="G159" s="43">
        <v>86906</v>
      </c>
      <c r="H159" s="18" t="s">
        <v>85</v>
      </c>
      <c r="I159" s="55">
        <f t="shared" si="33"/>
        <v>471.68</v>
      </c>
      <c r="J159" s="56">
        <f t="shared" si="34"/>
        <v>600.68448000000001</v>
      </c>
      <c r="K159" s="14">
        <f>'[1]BM 03'!M159</f>
        <v>0</v>
      </c>
      <c r="L159" s="14">
        <f>'[1]Memória 04'!E152</f>
        <v>0</v>
      </c>
      <c r="M159" s="14">
        <f t="shared" si="35"/>
        <v>0</v>
      </c>
      <c r="N159" s="14">
        <f t="shared" si="37"/>
        <v>0</v>
      </c>
      <c r="O159" s="14">
        <f t="shared" si="38"/>
        <v>0</v>
      </c>
      <c r="P159" s="23">
        <f t="shared" si="39"/>
        <v>0</v>
      </c>
      <c r="Q159" s="14">
        <f t="shared" si="40"/>
        <v>600.68448000000001</v>
      </c>
    </row>
    <row r="160" spans="1:17" ht="34.35" customHeight="1">
      <c r="A160" s="34" t="s">
        <v>343</v>
      </c>
      <c r="B160" s="25" t="s">
        <v>344</v>
      </c>
      <c r="C160" s="34" t="s">
        <v>45</v>
      </c>
      <c r="D160" s="35">
        <v>6</v>
      </c>
      <c r="E160" s="35">
        <v>85.97</v>
      </c>
      <c r="F160" s="19">
        <f t="shared" si="36"/>
        <v>109.482795</v>
      </c>
      <c r="G160" s="43">
        <v>86909</v>
      </c>
      <c r="H160" s="18" t="s">
        <v>85</v>
      </c>
      <c r="I160" s="55">
        <f t="shared" si="33"/>
        <v>515.81999999999994</v>
      </c>
      <c r="J160" s="56">
        <f t="shared" si="34"/>
        <v>656.89676999999995</v>
      </c>
      <c r="K160" s="14">
        <f>'[1]BM 03'!M160</f>
        <v>0</v>
      </c>
      <c r="L160" s="14">
        <f>'[1]Memória 04'!E153</f>
        <v>0</v>
      </c>
      <c r="M160" s="14">
        <f t="shared" si="35"/>
        <v>0</v>
      </c>
      <c r="N160" s="14">
        <f t="shared" si="37"/>
        <v>0</v>
      </c>
      <c r="O160" s="14">
        <f t="shared" si="38"/>
        <v>0</v>
      </c>
      <c r="P160" s="23">
        <f t="shared" si="39"/>
        <v>0</v>
      </c>
      <c r="Q160" s="14">
        <f t="shared" si="40"/>
        <v>656.89676999999995</v>
      </c>
    </row>
    <row r="161" spans="1:17" ht="25.5" customHeight="1">
      <c r="A161" s="17" t="s">
        <v>345</v>
      </c>
      <c r="B161" s="25" t="s">
        <v>346</v>
      </c>
      <c r="C161" s="17" t="s">
        <v>45</v>
      </c>
      <c r="D161" s="19">
        <v>6</v>
      </c>
      <c r="E161" s="19">
        <v>5.9</v>
      </c>
      <c r="F161" s="19">
        <f t="shared" si="36"/>
        <v>7.5136500000000002</v>
      </c>
      <c r="G161" s="42">
        <v>86885</v>
      </c>
      <c r="H161" s="25" t="s">
        <v>60</v>
      </c>
      <c r="I161" s="55">
        <f t="shared" ref="I161:I164" si="41">D161*E161</f>
        <v>35.400000000000006</v>
      </c>
      <c r="J161" s="56">
        <f t="shared" ref="J161:J164" si="42">F161*D161</f>
        <v>45.081900000000005</v>
      </c>
      <c r="K161" s="14">
        <f>'[1]BM 03'!M161</f>
        <v>0</v>
      </c>
      <c r="L161" s="14">
        <f>'[1]Memória 04'!E154</f>
        <v>0</v>
      </c>
      <c r="M161" s="14">
        <f t="shared" si="35"/>
        <v>0</v>
      </c>
      <c r="N161" s="14">
        <f t="shared" si="37"/>
        <v>0</v>
      </c>
      <c r="O161" s="14">
        <f t="shared" si="38"/>
        <v>0</v>
      </c>
      <c r="P161" s="23">
        <f t="shared" si="39"/>
        <v>0</v>
      </c>
      <c r="Q161" s="14">
        <f t="shared" si="40"/>
        <v>45.081900000000005</v>
      </c>
    </row>
    <row r="162" spans="1:17" ht="25.5" customHeight="1">
      <c r="A162" s="17" t="s">
        <v>347</v>
      </c>
      <c r="B162" s="18" t="s">
        <v>348</v>
      </c>
      <c r="C162" s="17" t="s">
        <v>45</v>
      </c>
      <c r="D162" s="19">
        <v>1</v>
      </c>
      <c r="E162" s="19">
        <v>47.9</v>
      </c>
      <c r="F162" s="19">
        <f t="shared" si="36"/>
        <v>61.00065</v>
      </c>
      <c r="G162" s="50">
        <v>1482</v>
      </c>
      <c r="H162" s="20" t="s">
        <v>36</v>
      </c>
      <c r="I162" s="55">
        <f t="shared" si="41"/>
        <v>47.9</v>
      </c>
      <c r="J162" s="56">
        <f t="shared" si="42"/>
        <v>61.00065</v>
      </c>
      <c r="K162" s="14">
        <f>'[1]BM 03'!M162</f>
        <v>0</v>
      </c>
      <c r="L162" s="14">
        <f>'[1]Memória 04'!E155</f>
        <v>0</v>
      </c>
      <c r="M162" s="14">
        <f t="shared" si="35"/>
        <v>0</v>
      </c>
      <c r="N162" s="14">
        <f t="shared" si="37"/>
        <v>0</v>
      </c>
      <c r="O162" s="14">
        <f t="shared" si="38"/>
        <v>0</v>
      </c>
      <c r="P162" s="23">
        <f t="shared" si="39"/>
        <v>0</v>
      </c>
      <c r="Q162" s="14">
        <f t="shared" si="40"/>
        <v>61.00065</v>
      </c>
    </row>
    <row r="163" spans="1:17" ht="69" customHeight="1">
      <c r="A163" s="34" t="s">
        <v>349</v>
      </c>
      <c r="B163" s="25" t="s">
        <v>350</v>
      </c>
      <c r="C163" s="34" t="s">
        <v>45</v>
      </c>
      <c r="D163" s="35">
        <v>2</v>
      </c>
      <c r="E163" s="59">
        <v>1039.3800000000001</v>
      </c>
      <c r="F163" s="19">
        <f t="shared" si="36"/>
        <v>1323.6504300000001</v>
      </c>
      <c r="G163" s="48">
        <v>2647</v>
      </c>
      <c r="H163" s="41" t="s">
        <v>90</v>
      </c>
      <c r="I163" s="55">
        <f t="shared" si="41"/>
        <v>2078.7600000000002</v>
      </c>
      <c r="J163" s="56">
        <f t="shared" si="42"/>
        <v>2647.3008600000003</v>
      </c>
      <c r="K163" s="14">
        <f>'[1]BM 03'!M163</f>
        <v>0</v>
      </c>
      <c r="L163" s="14">
        <f>'[1]Memória 04'!E156</f>
        <v>0</v>
      </c>
      <c r="M163" s="14">
        <f t="shared" si="35"/>
        <v>0</v>
      </c>
      <c r="N163" s="14">
        <f t="shared" si="37"/>
        <v>0</v>
      </c>
      <c r="O163" s="14">
        <f t="shared" si="38"/>
        <v>0</v>
      </c>
      <c r="P163" s="23">
        <f t="shared" si="39"/>
        <v>0</v>
      </c>
      <c r="Q163" s="14">
        <f t="shared" si="40"/>
        <v>2647.3008600000003</v>
      </c>
    </row>
    <row r="164" spans="1:17" ht="35.1" customHeight="1">
      <c r="A164" s="34" t="s">
        <v>351</v>
      </c>
      <c r="B164" s="18" t="s">
        <v>352</v>
      </c>
      <c r="C164" s="34" t="s">
        <v>129</v>
      </c>
      <c r="D164" s="35">
        <v>45</v>
      </c>
      <c r="E164" s="35">
        <v>28.77</v>
      </c>
      <c r="F164" s="19">
        <f t="shared" si="36"/>
        <v>36.638595000000002</v>
      </c>
      <c r="G164" s="43">
        <v>89578</v>
      </c>
      <c r="H164" s="18" t="s">
        <v>85</v>
      </c>
      <c r="I164" s="55">
        <f t="shared" si="41"/>
        <v>1294.6500000000001</v>
      </c>
      <c r="J164" s="56">
        <f t="shared" si="42"/>
        <v>1648.7367750000001</v>
      </c>
      <c r="K164" s="14">
        <f>'[1]BM 03'!M164</f>
        <v>0</v>
      </c>
      <c r="L164" s="14">
        <f>'[1]Memória 04'!E157</f>
        <v>0</v>
      </c>
      <c r="M164" s="14">
        <f t="shared" si="35"/>
        <v>0</v>
      </c>
      <c r="N164" s="14">
        <f t="shared" si="37"/>
        <v>0</v>
      </c>
      <c r="O164" s="14">
        <f t="shared" si="38"/>
        <v>0</v>
      </c>
      <c r="P164" s="23">
        <f t="shared" si="39"/>
        <v>0</v>
      </c>
      <c r="Q164" s="14">
        <f t="shared" si="40"/>
        <v>1648.7367750000001</v>
      </c>
    </row>
    <row r="165" spans="1:17" ht="12.75" customHeight="1">
      <c r="A165" s="28" t="s">
        <v>353</v>
      </c>
      <c r="B165" s="139" t="s">
        <v>354</v>
      </c>
      <c r="C165" s="140"/>
      <c r="D165" s="140"/>
      <c r="E165" s="140"/>
      <c r="F165" s="140"/>
      <c r="G165" s="140"/>
      <c r="H165" s="60"/>
      <c r="I165" s="53">
        <f>SUM(I166:I217)</f>
        <v>21658.164599999996</v>
      </c>
      <c r="J165" s="54">
        <f>SUM(J166:J217)</f>
        <v>27581.672618100009</v>
      </c>
      <c r="K165" s="14">
        <f>'[1]BM 03'!M165</f>
        <v>0</v>
      </c>
      <c r="L165" s="14">
        <f>'[1]Memória 04'!E158</f>
        <v>0</v>
      </c>
      <c r="M165" s="54"/>
      <c r="N165" s="31">
        <f t="shared" ref="N165:Q165" si="43">SUM(N166:N217)</f>
        <v>0</v>
      </c>
      <c r="O165" s="31">
        <f t="shared" si="43"/>
        <v>0</v>
      </c>
      <c r="P165" s="31">
        <f t="shared" si="43"/>
        <v>0</v>
      </c>
      <c r="Q165" s="31">
        <f t="shared" si="43"/>
        <v>27581.672618100009</v>
      </c>
    </row>
    <row r="166" spans="1:17" ht="25.5" customHeight="1">
      <c r="A166" s="17" t="s">
        <v>355</v>
      </c>
      <c r="B166" s="18" t="s">
        <v>356</v>
      </c>
      <c r="C166" s="17" t="s">
        <v>45</v>
      </c>
      <c r="D166" s="19">
        <v>114</v>
      </c>
      <c r="E166" s="19">
        <v>4.99</v>
      </c>
      <c r="F166" s="19">
        <f t="shared" si="36"/>
        <v>6.3547650000000004</v>
      </c>
      <c r="G166" s="49" t="s">
        <v>357</v>
      </c>
      <c r="H166" s="20" t="s">
        <v>33</v>
      </c>
      <c r="I166" s="61">
        <f>E166*D166</f>
        <v>568.86</v>
      </c>
      <c r="J166" s="62">
        <f>F166*D166</f>
        <v>724.44321000000002</v>
      </c>
      <c r="K166" s="14">
        <f>'[1]BM 03'!M166</f>
        <v>0</v>
      </c>
      <c r="L166" s="14">
        <f>'[1]Memória 04'!E159</f>
        <v>0</v>
      </c>
      <c r="M166" s="14">
        <f t="shared" si="35"/>
        <v>0</v>
      </c>
      <c r="N166" s="14">
        <f t="shared" si="37"/>
        <v>0</v>
      </c>
      <c r="O166" s="14">
        <f t="shared" si="38"/>
        <v>0</v>
      </c>
      <c r="P166" s="23">
        <f t="shared" si="39"/>
        <v>0</v>
      </c>
      <c r="Q166" s="14">
        <f t="shared" si="40"/>
        <v>724.44321000000002</v>
      </c>
    </row>
    <row r="167" spans="1:17" ht="25.5" customHeight="1">
      <c r="A167" s="17" t="s">
        <v>358</v>
      </c>
      <c r="B167" s="25" t="s">
        <v>359</v>
      </c>
      <c r="C167" s="17" t="s">
        <v>45</v>
      </c>
      <c r="D167" s="19">
        <v>2</v>
      </c>
      <c r="E167" s="19">
        <v>13.33</v>
      </c>
      <c r="F167" s="19">
        <f t="shared" si="36"/>
        <v>16.975754999999999</v>
      </c>
      <c r="G167" s="42">
        <v>93018</v>
      </c>
      <c r="H167" s="25" t="s">
        <v>60</v>
      </c>
      <c r="I167" s="61">
        <f t="shared" ref="I167:I217" si="44">E167*D167</f>
        <v>26.66</v>
      </c>
      <c r="J167" s="62">
        <f t="shared" ref="J167:J217" si="45">F167*D167</f>
        <v>33.951509999999999</v>
      </c>
      <c r="K167" s="14">
        <f>'[1]BM 03'!M167</f>
        <v>0</v>
      </c>
      <c r="L167" s="14">
        <f>'[1]Memória 04'!E160</f>
        <v>0</v>
      </c>
      <c r="M167" s="14">
        <f t="shared" si="35"/>
        <v>0</v>
      </c>
      <c r="N167" s="14">
        <f t="shared" si="37"/>
        <v>0</v>
      </c>
      <c r="O167" s="14">
        <f t="shared" si="38"/>
        <v>0</v>
      </c>
      <c r="P167" s="23">
        <f t="shared" si="39"/>
        <v>0</v>
      </c>
      <c r="Q167" s="14">
        <f t="shared" si="40"/>
        <v>33.951509999999999</v>
      </c>
    </row>
    <row r="168" spans="1:17" ht="35.25" customHeight="1">
      <c r="A168" s="34" t="s">
        <v>360</v>
      </c>
      <c r="B168" s="25" t="s">
        <v>361</v>
      </c>
      <c r="C168" s="34" t="s">
        <v>45</v>
      </c>
      <c r="D168" s="35">
        <v>9</v>
      </c>
      <c r="E168" s="35">
        <v>9.89</v>
      </c>
      <c r="F168" s="19">
        <f t="shared" si="36"/>
        <v>12.594915</v>
      </c>
      <c r="G168" s="43">
        <v>91920</v>
      </c>
      <c r="H168" s="18" t="s">
        <v>85</v>
      </c>
      <c r="I168" s="61">
        <f t="shared" si="44"/>
        <v>89.01</v>
      </c>
      <c r="J168" s="62">
        <f t="shared" si="45"/>
        <v>113.354235</v>
      </c>
      <c r="K168" s="14">
        <f>'[1]BM 03'!M168</f>
        <v>0</v>
      </c>
      <c r="L168" s="14">
        <f>'[1]Memória 04'!E161</f>
        <v>0</v>
      </c>
      <c r="M168" s="14">
        <f t="shared" si="35"/>
        <v>0</v>
      </c>
      <c r="N168" s="14">
        <f t="shared" si="37"/>
        <v>0</v>
      </c>
      <c r="O168" s="14">
        <f t="shared" si="38"/>
        <v>0</v>
      </c>
      <c r="P168" s="23">
        <f t="shared" si="39"/>
        <v>0</v>
      </c>
      <c r="Q168" s="14">
        <f t="shared" si="40"/>
        <v>113.354235</v>
      </c>
    </row>
    <row r="169" spans="1:17" ht="34.35" customHeight="1">
      <c r="A169" s="34" t="s">
        <v>362</v>
      </c>
      <c r="B169" s="25" t="s">
        <v>363</v>
      </c>
      <c r="C169" s="34" t="s">
        <v>45</v>
      </c>
      <c r="D169" s="35">
        <v>47</v>
      </c>
      <c r="E169" s="35">
        <v>8.68</v>
      </c>
      <c r="F169" s="19">
        <f t="shared" si="36"/>
        <v>11.053979999999999</v>
      </c>
      <c r="G169" s="43">
        <v>91917</v>
      </c>
      <c r="H169" s="18" t="s">
        <v>85</v>
      </c>
      <c r="I169" s="61">
        <f t="shared" si="44"/>
        <v>407.96</v>
      </c>
      <c r="J169" s="62">
        <f t="shared" si="45"/>
        <v>519.53706</v>
      </c>
      <c r="K169" s="14">
        <f>'[1]BM 03'!M169</f>
        <v>0</v>
      </c>
      <c r="L169" s="14">
        <f>'[1]Memória 04'!E162</f>
        <v>0</v>
      </c>
      <c r="M169" s="14">
        <f t="shared" si="35"/>
        <v>0</v>
      </c>
      <c r="N169" s="14">
        <f t="shared" si="37"/>
        <v>0</v>
      </c>
      <c r="O169" s="14">
        <f t="shared" si="38"/>
        <v>0</v>
      </c>
      <c r="P169" s="23">
        <f t="shared" si="39"/>
        <v>0</v>
      </c>
      <c r="Q169" s="14">
        <f t="shared" si="40"/>
        <v>519.53706</v>
      </c>
    </row>
    <row r="170" spans="1:17" ht="34.35" customHeight="1">
      <c r="A170" s="34" t="s">
        <v>364</v>
      </c>
      <c r="B170" s="25" t="s">
        <v>365</v>
      </c>
      <c r="C170" s="34" t="s">
        <v>129</v>
      </c>
      <c r="D170" s="35">
        <v>173.77</v>
      </c>
      <c r="E170" s="35">
        <v>6.14</v>
      </c>
      <c r="F170" s="19">
        <f t="shared" si="36"/>
        <v>7.8192899999999996</v>
      </c>
      <c r="G170" s="43">
        <v>91836</v>
      </c>
      <c r="H170" s="18" t="s">
        <v>85</v>
      </c>
      <c r="I170" s="61">
        <f t="shared" si="44"/>
        <v>1066.9477999999999</v>
      </c>
      <c r="J170" s="62">
        <f t="shared" si="45"/>
        <v>1358.7580233000001</v>
      </c>
      <c r="K170" s="14">
        <f>'[1]BM 03'!M170</f>
        <v>0</v>
      </c>
      <c r="L170" s="14">
        <f>'[1]Memória 04'!E163</f>
        <v>0</v>
      </c>
      <c r="M170" s="14">
        <f t="shared" si="35"/>
        <v>0</v>
      </c>
      <c r="N170" s="14">
        <f t="shared" si="37"/>
        <v>0</v>
      </c>
      <c r="O170" s="14">
        <f t="shared" si="38"/>
        <v>0</v>
      </c>
      <c r="P170" s="23">
        <f t="shared" si="39"/>
        <v>0</v>
      </c>
      <c r="Q170" s="14">
        <f t="shared" si="40"/>
        <v>1358.7580233000001</v>
      </c>
    </row>
    <row r="171" spans="1:17" ht="34.35" customHeight="1">
      <c r="A171" s="34" t="s">
        <v>366</v>
      </c>
      <c r="B171" s="25" t="s">
        <v>367</v>
      </c>
      <c r="C171" s="34" t="s">
        <v>129</v>
      </c>
      <c r="D171" s="35">
        <v>18.05</v>
      </c>
      <c r="E171" s="35">
        <v>7.22</v>
      </c>
      <c r="F171" s="19">
        <f t="shared" si="36"/>
        <v>9.1946700000000003</v>
      </c>
      <c r="G171" s="43">
        <v>91840</v>
      </c>
      <c r="H171" s="18" t="s">
        <v>85</v>
      </c>
      <c r="I171" s="61">
        <f t="shared" si="44"/>
        <v>130.321</v>
      </c>
      <c r="J171" s="62">
        <f t="shared" si="45"/>
        <v>165.96379350000001</v>
      </c>
      <c r="K171" s="14">
        <f>'[1]BM 03'!M171</f>
        <v>0</v>
      </c>
      <c r="L171" s="14">
        <f>'[1]Memória 04'!E164</f>
        <v>0</v>
      </c>
      <c r="M171" s="14">
        <f t="shared" si="35"/>
        <v>0</v>
      </c>
      <c r="N171" s="14">
        <f t="shared" si="37"/>
        <v>0</v>
      </c>
      <c r="O171" s="14">
        <f t="shared" si="38"/>
        <v>0</v>
      </c>
      <c r="P171" s="23">
        <f t="shared" si="39"/>
        <v>0</v>
      </c>
      <c r="Q171" s="14">
        <f t="shared" si="40"/>
        <v>165.96379350000001</v>
      </c>
    </row>
    <row r="172" spans="1:17" ht="25.5" customHeight="1">
      <c r="A172" s="17" t="s">
        <v>368</v>
      </c>
      <c r="B172" s="25" t="s">
        <v>369</v>
      </c>
      <c r="C172" s="17" t="s">
        <v>129</v>
      </c>
      <c r="D172" s="19">
        <v>6</v>
      </c>
      <c r="E172" s="19">
        <v>4.58</v>
      </c>
      <c r="F172" s="19">
        <f t="shared" si="36"/>
        <v>5.83263</v>
      </c>
      <c r="G172" s="42">
        <v>97667</v>
      </c>
      <c r="H172" s="25" t="s">
        <v>60</v>
      </c>
      <c r="I172" s="61">
        <f t="shared" si="44"/>
        <v>27.48</v>
      </c>
      <c r="J172" s="62">
        <f t="shared" si="45"/>
        <v>34.995779999999996</v>
      </c>
      <c r="K172" s="14">
        <f>'[1]BM 03'!M172</f>
        <v>0</v>
      </c>
      <c r="L172" s="14">
        <f>'[1]Memória 04'!E165</f>
        <v>0</v>
      </c>
      <c r="M172" s="14">
        <f t="shared" si="35"/>
        <v>0</v>
      </c>
      <c r="N172" s="14">
        <f t="shared" si="37"/>
        <v>0</v>
      </c>
      <c r="O172" s="14">
        <f t="shared" si="38"/>
        <v>0</v>
      </c>
      <c r="P172" s="23">
        <f t="shared" si="39"/>
        <v>0</v>
      </c>
      <c r="Q172" s="14">
        <f t="shared" si="40"/>
        <v>34.995779999999996</v>
      </c>
    </row>
    <row r="173" spans="1:17" ht="34.35" customHeight="1">
      <c r="A173" s="34" t="s">
        <v>370</v>
      </c>
      <c r="B173" s="25" t="s">
        <v>371</v>
      </c>
      <c r="C173" s="34" t="s">
        <v>129</v>
      </c>
      <c r="D173" s="35">
        <v>68</v>
      </c>
      <c r="E173" s="35">
        <v>9.68</v>
      </c>
      <c r="F173" s="19">
        <f t="shared" si="36"/>
        <v>12.32748</v>
      </c>
      <c r="G173" s="43">
        <v>91865</v>
      </c>
      <c r="H173" s="18" t="s">
        <v>85</v>
      </c>
      <c r="I173" s="61">
        <f t="shared" si="44"/>
        <v>658.24</v>
      </c>
      <c r="J173" s="62">
        <f t="shared" si="45"/>
        <v>838.26864</v>
      </c>
      <c r="K173" s="14">
        <f>'[1]BM 03'!M173</f>
        <v>0</v>
      </c>
      <c r="L173" s="14">
        <f>'[1]Memória 04'!E166</f>
        <v>0</v>
      </c>
      <c r="M173" s="14">
        <f t="shared" si="35"/>
        <v>0</v>
      </c>
      <c r="N173" s="14">
        <f t="shared" si="37"/>
        <v>0</v>
      </c>
      <c r="O173" s="14">
        <f t="shared" si="38"/>
        <v>0</v>
      </c>
      <c r="P173" s="23">
        <f t="shared" si="39"/>
        <v>0</v>
      </c>
      <c r="Q173" s="14">
        <f t="shared" si="40"/>
        <v>838.26864</v>
      </c>
    </row>
    <row r="174" spans="1:17" ht="34.35" customHeight="1">
      <c r="A174" s="34" t="s">
        <v>372</v>
      </c>
      <c r="B174" s="25" t="s">
        <v>373</v>
      </c>
      <c r="C174" s="34" t="s">
        <v>129</v>
      </c>
      <c r="D174" s="35">
        <v>173.77</v>
      </c>
      <c r="E174" s="35">
        <v>7.85</v>
      </c>
      <c r="F174" s="19">
        <f t="shared" si="36"/>
        <v>9.9969749999999991</v>
      </c>
      <c r="G174" s="43">
        <v>91864</v>
      </c>
      <c r="H174" s="18" t="s">
        <v>85</v>
      </c>
      <c r="I174" s="61">
        <f t="shared" si="44"/>
        <v>1364.0944999999999</v>
      </c>
      <c r="J174" s="62">
        <f t="shared" si="45"/>
        <v>1737.1743457499999</v>
      </c>
      <c r="K174" s="14">
        <f>'[1]BM 03'!M174</f>
        <v>0</v>
      </c>
      <c r="L174" s="14">
        <f>'[1]Memória 04'!E167</f>
        <v>0</v>
      </c>
      <c r="M174" s="14">
        <f t="shared" si="35"/>
        <v>0</v>
      </c>
      <c r="N174" s="14">
        <f t="shared" si="37"/>
        <v>0</v>
      </c>
      <c r="O174" s="14">
        <f t="shared" si="38"/>
        <v>0</v>
      </c>
      <c r="P174" s="23">
        <f t="shared" si="39"/>
        <v>0</v>
      </c>
      <c r="Q174" s="14">
        <f t="shared" si="40"/>
        <v>1737.1743457499999</v>
      </c>
    </row>
    <row r="175" spans="1:17" ht="25.5" customHeight="1">
      <c r="A175" s="17" t="s">
        <v>374</v>
      </c>
      <c r="B175" s="25" t="s">
        <v>375</v>
      </c>
      <c r="C175" s="17" t="s">
        <v>129</v>
      </c>
      <c r="D175" s="19">
        <v>34.729999999999997</v>
      </c>
      <c r="E175" s="19">
        <v>8.23</v>
      </c>
      <c r="F175" s="19">
        <f t="shared" si="36"/>
        <v>10.480905</v>
      </c>
      <c r="G175" s="42">
        <v>93008</v>
      </c>
      <c r="H175" s="25" t="s">
        <v>60</v>
      </c>
      <c r="I175" s="61">
        <f t="shared" si="44"/>
        <v>285.8279</v>
      </c>
      <c r="J175" s="62">
        <f t="shared" si="45"/>
        <v>364.00183064999999</v>
      </c>
      <c r="K175" s="14">
        <f>'[1]BM 03'!M175</f>
        <v>0</v>
      </c>
      <c r="L175" s="14">
        <f>'[1]Memória 04'!E168</f>
        <v>0</v>
      </c>
      <c r="M175" s="14">
        <f t="shared" si="35"/>
        <v>0</v>
      </c>
      <c r="N175" s="14">
        <f t="shared" si="37"/>
        <v>0</v>
      </c>
      <c r="O175" s="14">
        <f t="shared" si="38"/>
        <v>0</v>
      </c>
      <c r="P175" s="23">
        <f t="shared" si="39"/>
        <v>0</v>
      </c>
      <c r="Q175" s="14">
        <f t="shared" si="40"/>
        <v>364.00183064999999</v>
      </c>
    </row>
    <row r="176" spans="1:17" ht="25.5" customHeight="1">
      <c r="A176" s="17" t="s">
        <v>376</v>
      </c>
      <c r="B176" s="25" t="s">
        <v>377</v>
      </c>
      <c r="C176" s="17" t="s">
        <v>45</v>
      </c>
      <c r="D176" s="19">
        <v>10</v>
      </c>
      <c r="E176" s="19">
        <v>7.18</v>
      </c>
      <c r="F176" s="19">
        <f t="shared" si="36"/>
        <v>9.1437299999999997</v>
      </c>
      <c r="G176" s="42">
        <v>93013</v>
      </c>
      <c r="H176" s="25" t="s">
        <v>60</v>
      </c>
      <c r="I176" s="61">
        <f t="shared" si="44"/>
        <v>71.8</v>
      </c>
      <c r="J176" s="62">
        <f t="shared" si="45"/>
        <v>91.437299999999993</v>
      </c>
      <c r="K176" s="14">
        <f>'[1]BM 03'!M176</f>
        <v>0</v>
      </c>
      <c r="L176" s="14">
        <f>'[1]Memória 04'!E169</f>
        <v>0</v>
      </c>
      <c r="M176" s="14">
        <f t="shared" si="35"/>
        <v>0</v>
      </c>
      <c r="N176" s="14">
        <f t="shared" si="37"/>
        <v>0</v>
      </c>
      <c r="O176" s="14">
        <f t="shared" si="38"/>
        <v>0</v>
      </c>
      <c r="P176" s="23">
        <f t="shared" si="39"/>
        <v>0</v>
      </c>
      <c r="Q176" s="14">
        <f t="shared" si="40"/>
        <v>91.437299999999993</v>
      </c>
    </row>
    <row r="177" spans="1:17" ht="34.35" customHeight="1">
      <c r="A177" s="34" t="s">
        <v>378</v>
      </c>
      <c r="B177" s="25" t="s">
        <v>379</v>
      </c>
      <c r="C177" s="34" t="s">
        <v>45</v>
      </c>
      <c r="D177" s="35">
        <v>20</v>
      </c>
      <c r="E177" s="35">
        <v>5.55</v>
      </c>
      <c r="F177" s="19">
        <f t="shared" si="36"/>
        <v>7.0679249999999998</v>
      </c>
      <c r="G177" s="43">
        <v>91877</v>
      </c>
      <c r="H177" s="18" t="s">
        <v>85</v>
      </c>
      <c r="I177" s="61">
        <f t="shared" si="44"/>
        <v>111</v>
      </c>
      <c r="J177" s="62">
        <f t="shared" si="45"/>
        <v>141.35849999999999</v>
      </c>
      <c r="K177" s="14">
        <f>'[1]BM 03'!M177</f>
        <v>0</v>
      </c>
      <c r="L177" s="14">
        <f>'[1]Memória 04'!E170</f>
        <v>0</v>
      </c>
      <c r="M177" s="14">
        <f t="shared" si="35"/>
        <v>0</v>
      </c>
      <c r="N177" s="14">
        <f t="shared" si="37"/>
        <v>0</v>
      </c>
      <c r="O177" s="14">
        <f t="shared" si="38"/>
        <v>0</v>
      </c>
      <c r="P177" s="23">
        <f t="shared" si="39"/>
        <v>0</v>
      </c>
      <c r="Q177" s="14">
        <f t="shared" si="40"/>
        <v>141.35849999999999</v>
      </c>
    </row>
    <row r="178" spans="1:17" ht="34.35" customHeight="1">
      <c r="A178" s="34" t="s">
        <v>380</v>
      </c>
      <c r="B178" s="25" t="s">
        <v>381</v>
      </c>
      <c r="C178" s="34" t="s">
        <v>45</v>
      </c>
      <c r="D178" s="35">
        <v>94</v>
      </c>
      <c r="E178" s="35">
        <v>4.21</v>
      </c>
      <c r="F178" s="19">
        <f t="shared" si="36"/>
        <v>5.3614350000000002</v>
      </c>
      <c r="G178" s="43">
        <v>91876</v>
      </c>
      <c r="H178" s="18" t="s">
        <v>85</v>
      </c>
      <c r="I178" s="61">
        <f t="shared" si="44"/>
        <v>395.74</v>
      </c>
      <c r="J178" s="62">
        <f t="shared" si="45"/>
        <v>503.97489000000002</v>
      </c>
      <c r="K178" s="14">
        <f>'[1]BM 03'!M178</f>
        <v>0</v>
      </c>
      <c r="L178" s="14">
        <f>'[1]Memória 04'!E171</f>
        <v>0</v>
      </c>
      <c r="M178" s="14">
        <f t="shared" si="35"/>
        <v>0</v>
      </c>
      <c r="N178" s="14">
        <f t="shared" si="37"/>
        <v>0</v>
      </c>
      <c r="O178" s="14">
        <f t="shared" si="38"/>
        <v>0</v>
      </c>
      <c r="P178" s="23">
        <f t="shared" si="39"/>
        <v>0</v>
      </c>
      <c r="Q178" s="14">
        <f t="shared" si="40"/>
        <v>503.97489000000002</v>
      </c>
    </row>
    <row r="179" spans="1:17" ht="25.5" customHeight="1">
      <c r="A179" s="17" t="s">
        <v>382</v>
      </c>
      <c r="B179" s="25" t="s">
        <v>383</v>
      </c>
      <c r="C179" s="17" t="s">
        <v>45</v>
      </c>
      <c r="D179" s="19">
        <v>1</v>
      </c>
      <c r="E179" s="19">
        <v>421.46</v>
      </c>
      <c r="F179" s="19">
        <f t="shared" si="36"/>
        <v>536.72930999999994</v>
      </c>
      <c r="G179" s="42">
        <v>101883</v>
      </c>
      <c r="H179" s="25" t="s">
        <v>60</v>
      </c>
      <c r="I179" s="61">
        <f t="shared" si="44"/>
        <v>421.46</v>
      </c>
      <c r="J179" s="62">
        <f t="shared" si="45"/>
        <v>536.72930999999994</v>
      </c>
      <c r="K179" s="14">
        <f>'[1]BM 03'!M179</f>
        <v>0</v>
      </c>
      <c r="L179" s="14">
        <f>'[1]Memória 04'!E172</f>
        <v>0</v>
      </c>
      <c r="M179" s="14">
        <f t="shared" si="35"/>
        <v>0</v>
      </c>
      <c r="N179" s="14">
        <f t="shared" si="37"/>
        <v>0</v>
      </c>
      <c r="O179" s="14">
        <f t="shared" si="38"/>
        <v>0</v>
      </c>
      <c r="P179" s="23">
        <f t="shared" si="39"/>
        <v>0</v>
      </c>
      <c r="Q179" s="14">
        <f t="shared" si="40"/>
        <v>536.72930999999994</v>
      </c>
    </row>
    <row r="180" spans="1:17" ht="25.5" customHeight="1">
      <c r="A180" s="17" t="s">
        <v>384</v>
      </c>
      <c r="B180" s="25" t="s">
        <v>385</v>
      </c>
      <c r="C180" s="17" t="s">
        <v>45</v>
      </c>
      <c r="D180" s="19">
        <v>1</v>
      </c>
      <c r="E180" s="19">
        <v>421.46</v>
      </c>
      <c r="F180" s="19">
        <f t="shared" si="36"/>
        <v>536.72930999999994</v>
      </c>
      <c r="G180" s="42">
        <v>101883</v>
      </c>
      <c r="H180" s="25" t="s">
        <v>60</v>
      </c>
      <c r="I180" s="61">
        <f t="shared" si="44"/>
        <v>421.46</v>
      </c>
      <c r="J180" s="62">
        <f t="shared" si="45"/>
        <v>536.72930999999994</v>
      </c>
      <c r="K180" s="14">
        <f>'[1]BM 03'!M180</f>
        <v>0</v>
      </c>
      <c r="L180" s="14">
        <f>'[1]Memória 04'!E173</f>
        <v>0</v>
      </c>
      <c r="M180" s="14">
        <f t="shared" si="35"/>
        <v>0</v>
      </c>
      <c r="N180" s="14">
        <f t="shared" si="37"/>
        <v>0</v>
      </c>
      <c r="O180" s="14">
        <f t="shared" si="38"/>
        <v>0</v>
      </c>
      <c r="P180" s="23">
        <f t="shared" si="39"/>
        <v>0</v>
      </c>
      <c r="Q180" s="14">
        <f t="shared" si="40"/>
        <v>536.72930999999994</v>
      </c>
    </row>
    <row r="181" spans="1:17" ht="25.5" customHeight="1">
      <c r="A181" s="17" t="s">
        <v>386</v>
      </c>
      <c r="B181" s="18" t="s">
        <v>387</v>
      </c>
      <c r="C181" s="17" t="s">
        <v>45</v>
      </c>
      <c r="D181" s="19">
        <v>70</v>
      </c>
      <c r="E181" s="19">
        <v>17.46</v>
      </c>
      <c r="F181" s="19">
        <f t="shared" si="36"/>
        <v>22.235310000000002</v>
      </c>
      <c r="G181" s="42">
        <v>91996</v>
      </c>
      <c r="H181" s="25" t="s">
        <v>60</v>
      </c>
      <c r="I181" s="61">
        <f t="shared" si="44"/>
        <v>1222.2</v>
      </c>
      <c r="J181" s="62">
        <f t="shared" si="45"/>
        <v>1556.4717000000001</v>
      </c>
      <c r="K181" s="14">
        <f>'[1]BM 03'!M181</f>
        <v>0</v>
      </c>
      <c r="L181" s="14">
        <f>'[1]Memória 04'!E174</f>
        <v>0</v>
      </c>
      <c r="M181" s="14">
        <f t="shared" si="35"/>
        <v>0</v>
      </c>
      <c r="N181" s="14">
        <f t="shared" si="37"/>
        <v>0</v>
      </c>
      <c r="O181" s="14">
        <f t="shared" si="38"/>
        <v>0</v>
      </c>
      <c r="P181" s="23">
        <f t="shared" si="39"/>
        <v>0</v>
      </c>
      <c r="Q181" s="14">
        <f t="shared" si="40"/>
        <v>1556.4717000000001</v>
      </c>
    </row>
    <row r="182" spans="1:17" ht="34.35" customHeight="1">
      <c r="A182" s="34" t="s">
        <v>388</v>
      </c>
      <c r="B182" s="18" t="s">
        <v>389</v>
      </c>
      <c r="C182" s="34" t="s">
        <v>45</v>
      </c>
      <c r="D182" s="35">
        <v>7</v>
      </c>
      <c r="E182" s="35">
        <v>23.39</v>
      </c>
      <c r="F182" s="19">
        <f t="shared" si="36"/>
        <v>29.787165000000002</v>
      </c>
      <c r="G182" s="43">
        <v>91959</v>
      </c>
      <c r="H182" s="18" t="s">
        <v>85</v>
      </c>
      <c r="I182" s="61">
        <f t="shared" si="44"/>
        <v>163.73000000000002</v>
      </c>
      <c r="J182" s="62">
        <f t="shared" si="45"/>
        <v>208.510155</v>
      </c>
      <c r="K182" s="14">
        <f>'[1]BM 03'!M182</f>
        <v>0</v>
      </c>
      <c r="L182" s="14">
        <f>'[1]Memória 04'!E175</f>
        <v>0</v>
      </c>
      <c r="M182" s="14">
        <f t="shared" si="35"/>
        <v>0</v>
      </c>
      <c r="N182" s="14">
        <f t="shared" si="37"/>
        <v>0</v>
      </c>
      <c r="O182" s="14">
        <f t="shared" si="38"/>
        <v>0</v>
      </c>
      <c r="P182" s="23">
        <f t="shared" si="39"/>
        <v>0</v>
      </c>
      <c r="Q182" s="14">
        <f t="shared" si="40"/>
        <v>208.510155</v>
      </c>
    </row>
    <row r="183" spans="1:17" ht="34.35" customHeight="1">
      <c r="A183" s="34" t="s">
        <v>390</v>
      </c>
      <c r="B183" s="18" t="s">
        <v>391</v>
      </c>
      <c r="C183" s="34" t="s">
        <v>45</v>
      </c>
      <c r="D183" s="35">
        <v>2</v>
      </c>
      <c r="E183" s="35">
        <v>42.26</v>
      </c>
      <c r="F183" s="19">
        <f t="shared" si="36"/>
        <v>53.818109999999997</v>
      </c>
      <c r="G183" s="43">
        <v>91969</v>
      </c>
      <c r="H183" s="18" t="s">
        <v>85</v>
      </c>
      <c r="I183" s="61">
        <f t="shared" si="44"/>
        <v>84.52</v>
      </c>
      <c r="J183" s="62">
        <f t="shared" si="45"/>
        <v>107.63621999999999</v>
      </c>
      <c r="K183" s="14">
        <f>'[1]BM 03'!M183</f>
        <v>0</v>
      </c>
      <c r="L183" s="14">
        <f>'[1]Memória 04'!E176</f>
        <v>0</v>
      </c>
      <c r="M183" s="14">
        <f t="shared" si="35"/>
        <v>0</v>
      </c>
      <c r="N183" s="14">
        <f t="shared" si="37"/>
        <v>0</v>
      </c>
      <c r="O183" s="14">
        <f t="shared" si="38"/>
        <v>0</v>
      </c>
      <c r="P183" s="23">
        <f t="shared" si="39"/>
        <v>0</v>
      </c>
      <c r="Q183" s="14">
        <f t="shared" si="40"/>
        <v>107.63621999999999</v>
      </c>
    </row>
    <row r="184" spans="1:17" ht="35.25" customHeight="1">
      <c r="A184" s="57" t="s">
        <v>392</v>
      </c>
      <c r="B184" s="18" t="s">
        <v>393</v>
      </c>
      <c r="C184" s="34" t="s">
        <v>45</v>
      </c>
      <c r="D184" s="35">
        <v>17</v>
      </c>
      <c r="E184" s="35">
        <v>14.76</v>
      </c>
      <c r="F184" s="19">
        <f t="shared" si="36"/>
        <v>18.796860000000002</v>
      </c>
      <c r="G184" s="36">
        <v>91953</v>
      </c>
      <c r="H184" s="18" t="s">
        <v>85</v>
      </c>
      <c r="I184" s="61">
        <f t="shared" si="44"/>
        <v>250.92</v>
      </c>
      <c r="J184" s="62">
        <f t="shared" si="45"/>
        <v>319.54662000000002</v>
      </c>
      <c r="K184" s="14">
        <f>'[1]BM 03'!M184</f>
        <v>0</v>
      </c>
      <c r="L184" s="14">
        <f>'[1]Memória 04'!E177</f>
        <v>0</v>
      </c>
      <c r="M184" s="14">
        <f t="shared" si="35"/>
        <v>0</v>
      </c>
      <c r="N184" s="14">
        <f t="shared" si="37"/>
        <v>0</v>
      </c>
      <c r="O184" s="14">
        <f t="shared" si="38"/>
        <v>0</v>
      </c>
      <c r="P184" s="23">
        <f t="shared" si="39"/>
        <v>0</v>
      </c>
      <c r="Q184" s="14">
        <f t="shared" si="40"/>
        <v>319.54662000000002</v>
      </c>
    </row>
    <row r="185" spans="1:17" ht="25.5" customHeight="1">
      <c r="A185" s="58" t="s">
        <v>394</v>
      </c>
      <c r="B185" s="25" t="s">
        <v>395</v>
      </c>
      <c r="C185" s="17" t="s">
        <v>45</v>
      </c>
      <c r="D185" s="19">
        <v>38</v>
      </c>
      <c r="E185" s="19">
        <v>4.8</v>
      </c>
      <c r="F185" s="19">
        <f t="shared" si="36"/>
        <v>6.1128</v>
      </c>
      <c r="G185" s="33">
        <v>92866</v>
      </c>
      <c r="H185" s="25" t="s">
        <v>60</v>
      </c>
      <c r="I185" s="61">
        <f t="shared" si="44"/>
        <v>182.4</v>
      </c>
      <c r="J185" s="62">
        <f t="shared" si="45"/>
        <v>232.28640000000001</v>
      </c>
      <c r="K185" s="14">
        <f>'[1]BM 03'!M185</f>
        <v>0</v>
      </c>
      <c r="L185" s="14">
        <f>'[1]Memória 04'!E178</f>
        <v>0</v>
      </c>
      <c r="M185" s="14">
        <f t="shared" si="35"/>
        <v>0</v>
      </c>
      <c r="N185" s="14">
        <f t="shared" si="37"/>
        <v>0</v>
      </c>
      <c r="O185" s="14">
        <f t="shared" si="38"/>
        <v>0</v>
      </c>
      <c r="P185" s="23">
        <f t="shared" si="39"/>
        <v>0</v>
      </c>
      <c r="Q185" s="14">
        <f t="shared" si="40"/>
        <v>232.28640000000001</v>
      </c>
    </row>
    <row r="186" spans="1:17" ht="25.5" customHeight="1">
      <c r="A186" s="58" t="s">
        <v>396</v>
      </c>
      <c r="B186" s="18" t="s">
        <v>397</v>
      </c>
      <c r="C186" s="17" t="s">
        <v>45</v>
      </c>
      <c r="D186" s="19">
        <v>17</v>
      </c>
      <c r="E186" s="19">
        <v>25.58</v>
      </c>
      <c r="F186" s="19">
        <f t="shared" si="36"/>
        <v>32.576129999999999</v>
      </c>
      <c r="G186" s="33">
        <v>97592</v>
      </c>
      <c r="H186" s="25" t="s">
        <v>60</v>
      </c>
      <c r="I186" s="61">
        <f t="shared" si="44"/>
        <v>434.85999999999996</v>
      </c>
      <c r="J186" s="62">
        <f t="shared" si="45"/>
        <v>553.79421000000002</v>
      </c>
      <c r="K186" s="14">
        <f>'[1]BM 03'!M186</f>
        <v>0</v>
      </c>
      <c r="L186" s="14">
        <f>'[1]Memória 04'!E179</f>
        <v>0</v>
      </c>
      <c r="M186" s="14">
        <f t="shared" si="35"/>
        <v>0</v>
      </c>
      <c r="N186" s="14">
        <f t="shared" si="37"/>
        <v>0</v>
      </c>
      <c r="O186" s="14">
        <f t="shared" si="38"/>
        <v>0</v>
      </c>
      <c r="P186" s="23">
        <f t="shared" si="39"/>
        <v>0</v>
      </c>
      <c r="Q186" s="14">
        <f t="shared" si="40"/>
        <v>553.79421000000002</v>
      </c>
    </row>
    <row r="187" spans="1:17" ht="25.5" customHeight="1">
      <c r="A187" s="58" t="s">
        <v>398</v>
      </c>
      <c r="B187" s="18" t="s">
        <v>399</v>
      </c>
      <c r="C187" s="17" t="s">
        <v>45</v>
      </c>
      <c r="D187" s="19">
        <v>21</v>
      </c>
      <c r="E187" s="19">
        <v>60.19</v>
      </c>
      <c r="F187" s="19">
        <f t="shared" si="36"/>
        <v>76.65196499999999</v>
      </c>
      <c r="G187" s="33">
        <v>12971</v>
      </c>
      <c r="H187" s="20" t="s">
        <v>36</v>
      </c>
      <c r="I187" s="61">
        <f t="shared" si="44"/>
        <v>1263.99</v>
      </c>
      <c r="J187" s="62">
        <f t="shared" si="45"/>
        <v>1609.6912649999997</v>
      </c>
      <c r="K187" s="14">
        <f>'[1]BM 03'!M187</f>
        <v>0</v>
      </c>
      <c r="L187" s="14">
        <f>'[1]Memória 04'!E180</f>
        <v>0</v>
      </c>
      <c r="M187" s="14">
        <f t="shared" si="35"/>
        <v>0</v>
      </c>
      <c r="N187" s="14">
        <f t="shared" si="37"/>
        <v>0</v>
      </c>
      <c r="O187" s="14">
        <f t="shared" si="38"/>
        <v>0</v>
      </c>
      <c r="P187" s="23">
        <f t="shared" si="39"/>
        <v>0</v>
      </c>
      <c r="Q187" s="14">
        <f t="shared" si="40"/>
        <v>1609.6912649999997</v>
      </c>
    </row>
    <row r="188" spans="1:17" ht="25.5" customHeight="1">
      <c r="A188" s="58" t="s">
        <v>400</v>
      </c>
      <c r="B188" s="25" t="s">
        <v>401</v>
      </c>
      <c r="C188" s="17" t="s">
        <v>45</v>
      </c>
      <c r="D188" s="19">
        <v>2</v>
      </c>
      <c r="E188" s="19">
        <v>44.98</v>
      </c>
      <c r="F188" s="19">
        <f t="shared" si="36"/>
        <v>57.282029999999999</v>
      </c>
      <c r="G188" s="33">
        <v>93672</v>
      </c>
      <c r="H188" s="25" t="s">
        <v>60</v>
      </c>
      <c r="I188" s="61">
        <f t="shared" si="44"/>
        <v>89.96</v>
      </c>
      <c r="J188" s="62">
        <f t="shared" si="45"/>
        <v>114.56406</v>
      </c>
      <c r="K188" s="14">
        <f>'[1]BM 03'!M188</f>
        <v>0</v>
      </c>
      <c r="L188" s="14">
        <f>'[1]Memória 04'!E181</f>
        <v>0</v>
      </c>
      <c r="M188" s="14">
        <f t="shared" si="35"/>
        <v>0</v>
      </c>
      <c r="N188" s="14">
        <f t="shared" si="37"/>
        <v>0</v>
      </c>
      <c r="O188" s="14">
        <f t="shared" si="38"/>
        <v>0</v>
      </c>
      <c r="P188" s="23">
        <f t="shared" si="39"/>
        <v>0</v>
      </c>
      <c r="Q188" s="14">
        <f t="shared" si="40"/>
        <v>114.56406</v>
      </c>
    </row>
    <row r="189" spans="1:17" ht="25.5" customHeight="1">
      <c r="A189" s="58" t="s">
        <v>402</v>
      </c>
      <c r="B189" s="18" t="s">
        <v>403</v>
      </c>
      <c r="C189" s="17" t="s">
        <v>45</v>
      </c>
      <c r="D189" s="19">
        <v>4</v>
      </c>
      <c r="E189" s="19">
        <v>111.18</v>
      </c>
      <c r="F189" s="19">
        <f t="shared" si="36"/>
        <v>141.58773000000002</v>
      </c>
      <c r="G189" s="17" t="s">
        <v>404</v>
      </c>
      <c r="H189" s="20" t="s">
        <v>33</v>
      </c>
      <c r="I189" s="61">
        <f t="shared" si="44"/>
        <v>444.72</v>
      </c>
      <c r="J189" s="62">
        <f t="shared" si="45"/>
        <v>566.35092000000009</v>
      </c>
      <c r="K189" s="14">
        <f>'[1]BM 03'!M189</f>
        <v>0</v>
      </c>
      <c r="L189" s="14">
        <f>'[1]Memória 04'!E182</f>
        <v>0</v>
      </c>
      <c r="M189" s="14">
        <f t="shared" si="35"/>
        <v>0</v>
      </c>
      <c r="N189" s="14">
        <f t="shared" si="37"/>
        <v>0</v>
      </c>
      <c r="O189" s="14">
        <f t="shared" si="38"/>
        <v>0</v>
      </c>
      <c r="P189" s="23">
        <f t="shared" si="39"/>
        <v>0</v>
      </c>
      <c r="Q189" s="14">
        <f t="shared" si="40"/>
        <v>566.35092000000009</v>
      </c>
    </row>
    <row r="190" spans="1:17" ht="25.5" customHeight="1">
      <c r="A190" s="58" t="s">
        <v>405</v>
      </c>
      <c r="B190" s="25" t="s">
        <v>406</v>
      </c>
      <c r="C190" s="17" t="s">
        <v>45</v>
      </c>
      <c r="D190" s="19">
        <v>12</v>
      </c>
      <c r="E190" s="19">
        <v>6.88</v>
      </c>
      <c r="F190" s="19">
        <f t="shared" si="36"/>
        <v>8.7616800000000001</v>
      </c>
      <c r="G190" s="33">
        <v>93656</v>
      </c>
      <c r="H190" s="25" t="s">
        <v>60</v>
      </c>
      <c r="I190" s="61">
        <f t="shared" si="44"/>
        <v>82.56</v>
      </c>
      <c r="J190" s="62">
        <f t="shared" si="45"/>
        <v>105.14016000000001</v>
      </c>
      <c r="K190" s="14">
        <f>'[1]BM 03'!M190</f>
        <v>0</v>
      </c>
      <c r="L190" s="14">
        <f>'[1]Memória 04'!E183</f>
        <v>0</v>
      </c>
      <c r="M190" s="14">
        <f t="shared" si="35"/>
        <v>0</v>
      </c>
      <c r="N190" s="14">
        <f t="shared" si="37"/>
        <v>0</v>
      </c>
      <c r="O190" s="14">
        <f t="shared" si="38"/>
        <v>0</v>
      </c>
      <c r="P190" s="23">
        <f t="shared" si="39"/>
        <v>0</v>
      </c>
      <c r="Q190" s="14">
        <f t="shared" si="40"/>
        <v>105.14016000000001</v>
      </c>
    </row>
    <row r="191" spans="1:17" ht="25.5" customHeight="1">
      <c r="A191" s="58" t="s">
        <v>407</v>
      </c>
      <c r="B191" s="25" t="s">
        <v>408</v>
      </c>
      <c r="C191" s="17" t="s">
        <v>45</v>
      </c>
      <c r="D191" s="19">
        <v>2</v>
      </c>
      <c r="E191" s="19">
        <v>5.96</v>
      </c>
      <c r="F191" s="19">
        <f t="shared" si="36"/>
        <v>7.5900600000000003</v>
      </c>
      <c r="G191" s="33">
        <v>93653</v>
      </c>
      <c r="H191" s="25" t="s">
        <v>60</v>
      </c>
      <c r="I191" s="61">
        <f t="shared" si="44"/>
        <v>11.92</v>
      </c>
      <c r="J191" s="62">
        <f t="shared" si="45"/>
        <v>15.180120000000001</v>
      </c>
      <c r="K191" s="14">
        <f>'[1]BM 03'!M191</f>
        <v>0</v>
      </c>
      <c r="L191" s="14">
        <f>'[1]Memória 04'!E184</f>
        <v>0</v>
      </c>
      <c r="M191" s="14">
        <f t="shared" si="35"/>
        <v>0</v>
      </c>
      <c r="N191" s="14">
        <f t="shared" si="37"/>
        <v>0</v>
      </c>
      <c r="O191" s="14">
        <f t="shared" si="38"/>
        <v>0</v>
      </c>
      <c r="P191" s="23">
        <f t="shared" si="39"/>
        <v>0</v>
      </c>
      <c r="Q191" s="14">
        <f t="shared" si="40"/>
        <v>15.180120000000001</v>
      </c>
    </row>
    <row r="192" spans="1:17" ht="25.5" customHeight="1">
      <c r="A192" s="58" t="s">
        <v>409</v>
      </c>
      <c r="B192" s="25" t="s">
        <v>410</v>
      </c>
      <c r="C192" s="17" t="s">
        <v>45</v>
      </c>
      <c r="D192" s="19">
        <v>1</v>
      </c>
      <c r="E192" s="19">
        <v>49.47</v>
      </c>
      <c r="F192" s="19">
        <f t="shared" si="36"/>
        <v>63.000045</v>
      </c>
      <c r="G192" s="33">
        <v>93673</v>
      </c>
      <c r="H192" s="25" t="s">
        <v>60</v>
      </c>
      <c r="I192" s="61">
        <f t="shared" si="44"/>
        <v>49.47</v>
      </c>
      <c r="J192" s="62">
        <f t="shared" si="45"/>
        <v>63.000045</v>
      </c>
      <c r="K192" s="14">
        <f>'[1]BM 03'!M192</f>
        <v>0</v>
      </c>
      <c r="L192" s="14">
        <f>'[1]Memória 04'!E185</f>
        <v>0</v>
      </c>
      <c r="M192" s="14">
        <f t="shared" si="35"/>
        <v>0</v>
      </c>
      <c r="N192" s="14">
        <f t="shared" si="37"/>
        <v>0</v>
      </c>
      <c r="O192" s="14">
        <f t="shared" si="38"/>
        <v>0</v>
      </c>
      <c r="P192" s="23">
        <f t="shared" si="39"/>
        <v>0</v>
      </c>
      <c r="Q192" s="14">
        <f t="shared" si="40"/>
        <v>63.000045</v>
      </c>
    </row>
    <row r="193" spans="1:17" ht="25.5" customHeight="1">
      <c r="A193" s="58" t="s">
        <v>411</v>
      </c>
      <c r="B193" s="18" t="s">
        <v>412</v>
      </c>
      <c r="C193" s="17" t="s">
        <v>45</v>
      </c>
      <c r="D193" s="19">
        <v>4</v>
      </c>
      <c r="E193" s="19">
        <v>34.659999999999997</v>
      </c>
      <c r="F193" s="19">
        <f t="shared" si="36"/>
        <v>44.139509999999994</v>
      </c>
      <c r="G193" s="33">
        <v>39465</v>
      </c>
      <c r="H193" s="25" t="s">
        <v>60</v>
      </c>
      <c r="I193" s="61">
        <f t="shared" si="44"/>
        <v>138.63999999999999</v>
      </c>
      <c r="J193" s="62">
        <f t="shared" si="45"/>
        <v>176.55803999999998</v>
      </c>
      <c r="K193" s="14">
        <f>'[1]BM 03'!M193</f>
        <v>0</v>
      </c>
      <c r="L193" s="14">
        <f>'[1]Memória 04'!E186</f>
        <v>0</v>
      </c>
      <c r="M193" s="14">
        <f t="shared" si="35"/>
        <v>0</v>
      </c>
      <c r="N193" s="14">
        <f t="shared" si="37"/>
        <v>0</v>
      </c>
      <c r="O193" s="14">
        <f t="shared" si="38"/>
        <v>0</v>
      </c>
      <c r="P193" s="23">
        <f t="shared" si="39"/>
        <v>0</v>
      </c>
      <c r="Q193" s="14">
        <f t="shared" si="40"/>
        <v>176.55803999999998</v>
      </c>
    </row>
    <row r="194" spans="1:17" ht="25.5" customHeight="1">
      <c r="A194" s="58" t="s">
        <v>413</v>
      </c>
      <c r="B194" s="25" t="s">
        <v>414</v>
      </c>
      <c r="C194" s="17" t="s">
        <v>129</v>
      </c>
      <c r="D194" s="19">
        <v>80</v>
      </c>
      <c r="E194" s="19">
        <v>17.670000000000002</v>
      </c>
      <c r="F194" s="19">
        <f t="shared" si="36"/>
        <v>22.502745000000001</v>
      </c>
      <c r="G194" s="24">
        <v>9006</v>
      </c>
      <c r="H194" s="20" t="s">
        <v>36</v>
      </c>
      <c r="I194" s="61">
        <f t="shared" si="44"/>
        <v>1413.6000000000001</v>
      </c>
      <c r="J194" s="62">
        <f t="shared" si="45"/>
        <v>1800.2196000000001</v>
      </c>
      <c r="K194" s="14">
        <f>'[1]BM 03'!M194</f>
        <v>0</v>
      </c>
      <c r="L194" s="14">
        <f>'[1]Memória 04'!E187</f>
        <v>0</v>
      </c>
      <c r="M194" s="14">
        <f t="shared" si="35"/>
        <v>0</v>
      </c>
      <c r="N194" s="14">
        <f t="shared" si="37"/>
        <v>0</v>
      </c>
      <c r="O194" s="14">
        <f t="shared" si="38"/>
        <v>0</v>
      </c>
      <c r="P194" s="23">
        <f t="shared" si="39"/>
        <v>0</v>
      </c>
      <c r="Q194" s="14">
        <f t="shared" si="40"/>
        <v>1800.2196000000001</v>
      </c>
    </row>
    <row r="195" spans="1:17" ht="25.5" customHeight="1">
      <c r="A195" s="58" t="s">
        <v>415</v>
      </c>
      <c r="B195" s="18" t="s">
        <v>416</v>
      </c>
      <c r="C195" s="17" t="s">
        <v>129</v>
      </c>
      <c r="D195" s="19">
        <v>20</v>
      </c>
      <c r="E195" s="19">
        <v>10.28</v>
      </c>
      <c r="F195" s="19">
        <f t="shared" si="36"/>
        <v>13.09158</v>
      </c>
      <c r="G195" s="17" t="s">
        <v>417</v>
      </c>
      <c r="H195" s="20" t="s">
        <v>33</v>
      </c>
      <c r="I195" s="61">
        <f t="shared" si="44"/>
        <v>205.6</v>
      </c>
      <c r="J195" s="62">
        <f t="shared" si="45"/>
        <v>261.83159999999998</v>
      </c>
      <c r="K195" s="14">
        <f>'[1]BM 03'!M195</f>
        <v>0</v>
      </c>
      <c r="L195" s="14">
        <f>'[1]Memória 04'!E188</f>
        <v>0</v>
      </c>
      <c r="M195" s="14">
        <f t="shared" si="35"/>
        <v>0</v>
      </c>
      <c r="N195" s="14">
        <f t="shared" si="37"/>
        <v>0</v>
      </c>
      <c r="O195" s="14">
        <f t="shared" si="38"/>
        <v>0</v>
      </c>
      <c r="P195" s="23">
        <f t="shared" si="39"/>
        <v>0</v>
      </c>
      <c r="Q195" s="14">
        <f t="shared" si="40"/>
        <v>261.83159999999998</v>
      </c>
    </row>
    <row r="196" spans="1:17" ht="25.5" customHeight="1">
      <c r="A196" s="58" t="s">
        <v>418</v>
      </c>
      <c r="B196" s="25" t="s">
        <v>419</v>
      </c>
      <c r="C196" s="17" t="s">
        <v>129</v>
      </c>
      <c r="D196" s="19">
        <v>48</v>
      </c>
      <c r="E196" s="19">
        <v>12</v>
      </c>
      <c r="F196" s="19">
        <f t="shared" si="36"/>
        <v>15.282</v>
      </c>
      <c r="G196" s="24">
        <v>9140</v>
      </c>
      <c r="H196" s="20" t="s">
        <v>36</v>
      </c>
      <c r="I196" s="61">
        <f t="shared" si="44"/>
        <v>576</v>
      </c>
      <c r="J196" s="62">
        <f t="shared" si="45"/>
        <v>733.53600000000006</v>
      </c>
      <c r="K196" s="14">
        <f>'[1]BM 03'!M196</f>
        <v>0</v>
      </c>
      <c r="L196" s="14">
        <f>'[1]Memória 04'!E189</f>
        <v>0</v>
      </c>
      <c r="M196" s="14">
        <f t="shared" si="35"/>
        <v>0</v>
      </c>
      <c r="N196" s="14">
        <f t="shared" si="37"/>
        <v>0</v>
      </c>
      <c r="O196" s="14">
        <f t="shared" si="38"/>
        <v>0</v>
      </c>
      <c r="P196" s="23">
        <f t="shared" si="39"/>
        <v>0</v>
      </c>
      <c r="Q196" s="14">
        <f t="shared" si="40"/>
        <v>733.53600000000006</v>
      </c>
    </row>
    <row r="197" spans="1:17" ht="25.5" customHeight="1">
      <c r="A197" s="58" t="s">
        <v>420</v>
      </c>
      <c r="B197" s="18" t="s">
        <v>421</v>
      </c>
      <c r="C197" s="17" t="s">
        <v>129</v>
      </c>
      <c r="D197" s="19">
        <v>12</v>
      </c>
      <c r="E197" s="19">
        <v>7.64</v>
      </c>
      <c r="F197" s="19">
        <f t="shared" si="36"/>
        <v>9.7295400000000001</v>
      </c>
      <c r="G197" s="17" t="s">
        <v>422</v>
      </c>
      <c r="H197" s="20" t="s">
        <v>33</v>
      </c>
      <c r="I197" s="61">
        <f t="shared" si="44"/>
        <v>91.679999999999993</v>
      </c>
      <c r="J197" s="62">
        <f t="shared" si="45"/>
        <v>116.75448</v>
      </c>
      <c r="K197" s="14">
        <f>'[1]BM 03'!M197</f>
        <v>0</v>
      </c>
      <c r="L197" s="14">
        <f>'[1]Memória 04'!E190</f>
        <v>0</v>
      </c>
      <c r="M197" s="14">
        <f t="shared" si="35"/>
        <v>0</v>
      </c>
      <c r="N197" s="14">
        <f t="shared" si="37"/>
        <v>0</v>
      </c>
      <c r="O197" s="14">
        <f t="shared" si="38"/>
        <v>0</v>
      </c>
      <c r="P197" s="23">
        <f t="shared" si="39"/>
        <v>0</v>
      </c>
      <c r="Q197" s="14">
        <f t="shared" si="40"/>
        <v>116.75448</v>
      </c>
    </row>
    <row r="198" spans="1:17" ht="34.35" customHeight="1">
      <c r="A198" s="57" t="s">
        <v>423</v>
      </c>
      <c r="B198" s="25" t="s">
        <v>424</v>
      </c>
      <c r="C198" s="34" t="s">
        <v>129</v>
      </c>
      <c r="D198" s="59">
        <v>1222.72</v>
      </c>
      <c r="E198" s="35">
        <v>4.93</v>
      </c>
      <c r="F198" s="19">
        <f t="shared" si="36"/>
        <v>6.2783549999999995</v>
      </c>
      <c r="G198" s="36">
        <v>91928</v>
      </c>
      <c r="H198" s="18" t="s">
        <v>85</v>
      </c>
      <c r="I198" s="61">
        <f t="shared" si="44"/>
        <v>6028.0095999999994</v>
      </c>
      <c r="J198" s="62">
        <f t="shared" si="45"/>
        <v>7676.6702255999999</v>
      </c>
      <c r="K198" s="14">
        <f>'[1]BM 03'!M198</f>
        <v>0</v>
      </c>
      <c r="L198" s="14">
        <f>'[1]Memória 04'!E191</f>
        <v>0</v>
      </c>
      <c r="M198" s="14">
        <f t="shared" si="35"/>
        <v>0</v>
      </c>
      <c r="N198" s="14">
        <f t="shared" si="37"/>
        <v>0</v>
      </c>
      <c r="O198" s="14">
        <f t="shared" si="38"/>
        <v>0</v>
      </c>
      <c r="P198" s="23">
        <f t="shared" si="39"/>
        <v>0</v>
      </c>
      <c r="Q198" s="14">
        <f t="shared" si="40"/>
        <v>7676.6702255999999</v>
      </c>
    </row>
    <row r="199" spans="1:17" ht="34.35" customHeight="1">
      <c r="A199" s="57" t="s">
        <v>425</v>
      </c>
      <c r="B199" s="25" t="s">
        <v>426</v>
      </c>
      <c r="C199" s="34" t="s">
        <v>129</v>
      </c>
      <c r="D199" s="35">
        <v>541.80999999999995</v>
      </c>
      <c r="E199" s="35">
        <v>1.98</v>
      </c>
      <c r="F199" s="19">
        <f t="shared" si="36"/>
        <v>2.5215300000000003</v>
      </c>
      <c r="G199" s="36">
        <v>91924</v>
      </c>
      <c r="H199" s="18" t="s">
        <v>85</v>
      </c>
      <c r="I199" s="61">
        <f t="shared" si="44"/>
        <v>1072.7837999999999</v>
      </c>
      <c r="J199" s="62">
        <f t="shared" si="45"/>
        <v>1366.1901693</v>
      </c>
      <c r="K199" s="14">
        <f>'[1]BM 03'!M199</f>
        <v>0</v>
      </c>
      <c r="L199" s="14">
        <f>'[1]Memória 04'!E192</f>
        <v>0</v>
      </c>
      <c r="M199" s="14">
        <f t="shared" si="35"/>
        <v>0</v>
      </c>
      <c r="N199" s="14">
        <f t="shared" si="37"/>
        <v>0</v>
      </c>
      <c r="O199" s="14">
        <f t="shared" si="38"/>
        <v>0</v>
      </c>
      <c r="P199" s="23">
        <f t="shared" si="39"/>
        <v>0</v>
      </c>
      <c r="Q199" s="14">
        <f t="shared" si="40"/>
        <v>1366.1901693</v>
      </c>
    </row>
    <row r="200" spans="1:17" ht="12.75" customHeight="1">
      <c r="A200" s="29"/>
      <c r="B200" s="44" t="s">
        <v>427</v>
      </c>
      <c r="C200" s="29"/>
      <c r="D200" s="29"/>
      <c r="E200" s="29"/>
      <c r="F200" s="19"/>
      <c r="G200" s="29"/>
      <c r="H200" s="29"/>
      <c r="I200" s="61"/>
      <c r="J200" s="62"/>
      <c r="K200" s="14">
        <f>'[1]BM 03'!M200</f>
        <v>0</v>
      </c>
      <c r="L200" s="14">
        <f>'[1]Memória 04'!E193</f>
        <v>0</v>
      </c>
      <c r="M200" s="14">
        <f t="shared" si="35"/>
        <v>0</v>
      </c>
      <c r="N200" s="14">
        <f t="shared" si="37"/>
        <v>0</v>
      </c>
      <c r="O200" s="14">
        <f t="shared" si="38"/>
        <v>0</v>
      </c>
      <c r="P200" s="23">
        <f t="shared" si="39"/>
        <v>0</v>
      </c>
      <c r="Q200" s="14">
        <f t="shared" si="40"/>
        <v>0</v>
      </c>
    </row>
    <row r="201" spans="1:17" ht="25.5" customHeight="1">
      <c r="A201" s="58" t="s">
        <v>428</v>
      </c>
      <c r="B201" s="18" t="s">
        <v>429</v>
      </c>
      <c r="C201" s="17" t="s">
        <v>45</v>
      </c>
      <c r="D201" s="19">
        <v>1</v>
      </c>
      <c r="E201" s="19">
        <v>622.1</v>
      </c>
      <c r="F201" s="19">
        <f t="shared" si="36"/>
        <v>792.24435000000005</v>
      </c>
      <c r="G201" s="24">
        <v>330</v>
      </c>
      <c r="H201" s="20" t="s">
        <v>36</v>
      </c>
      <c r="I201" s="61">
        <f t="shared" si="44"/>
        <v>622.1</v>
      </c>
      <c r="J201" s="62">
        <f t="shared" si="45"/>
        <v>792.24435000000005</v>
      </c>
      <c r="K201" s="14">
        <f>'[1]BM 03'!M201</f>
        <v>0</v>
      </c>
      <c r="L201" s="14">
        <f>'[1]Memória 04'!E194</f>
        <v>0</v>
      </c>
      <c r="M201" s="14">
        <f t="shared" si="35"/>
        <v>0</v>
      </c>
      <c r="N201" s="14">
        <f t="shared" si="37"/>
        <v>0</v>
      </c>
      <c r="O201" s="14">
        <f t="shared" si="38"/>
        <v>0</v>
      </c>
      <c r="P201" s="23">
        <f t="shared" si="39"/>
        <v>0</v>
      </c>
      <c r="Q201" s="14">
        <f t="shared" si="40"/>
        <v>792.24435000000005</v>
      </c>
    </row>
    <row r="202" spans="1:17" ht="25.5" customHeight="1">
      <c r="A202" s="58" t="s">
        <v>430</v>
      </c>
      <c r="B202" s="18" t="s">
        <v>431</v>
      </c>
      <c r="C202" s="17" t="s">
        <v>45</v>
      </c>
      <c r="D202" s="19">
        <v>1</v>
      </c>
      <c r="E202" s="19">
        <v>9.34</v>
      </c>
      <c r="F202" s="19">
        <f t="shared" si="36"/>
        <v>11.894489999999999</v>
      </c>
      <c r="G202" s="33">
        <v>421</v>
      </c>
      <c r="H202" s="25" t="s">
        <v>60</v>
      </c>
      <c r="I202" s="61">
        <f t="shared" si="44"/>
        <v>9.34</v>
      </c>
      <c r="J202" s="62">
        <f t="shared" si="45"/>
        <v>11.894489999999999</v>
      </c>
      <c r="K202" s="14">
        <f>'[1]BM 03'!M202</f>
        <v>0</v>
      </c>
      <c r="L202" s="14">
        <f>'[1]Memória 04'!E195</f>
        <v>0</v>
      </c>
      <c r="M202" s="14">
        <f t="shared" si="35"/>
        <v>0</v>
      </c>
      <c r="N202" s="14">
        <f t="shared" si="37"/>
        <v>0</v>
      </c>
      <c r="O202" s="14">
        <f t="shared" si="38"/>
        <v>0</v>
      </c>
      <c r="P202" s="23">
        <f t="shared" si="39"/>
        <v>0</v>
      </c>
      <c r="Q202" s="14">
        <f t="shared" si="40"/>
        <v>11.894489999999999</v>
      </c>
    </row>
    <row r="203" spans="1:17" ht="25.5" customHeight="1">
      <c r="A203" s="58" t="s">
        <v>432</v>
      </c>
      <c r="B203" s="18" t="s">
        <v>433</v>
      </c>
      <c r="C203" s="17" t="s">
        <v>45</v>
      </c>
      <c r="D203" s="19">
        <v>1</v>
      </c>
      <c r="E203" s="19">
        <v>7.07</v>
      </c>
      <c r="F203" s="19">
        <f t="shared" si="36"/>
        <v>9.0036450000000006</v>
      </c>
      <c r="G203" s="33">
        <v>91893</v>
      </c>
      <c r="H203" s="25" t="s">
        <v>60</v>
      </c>
      <c r="I203" s="61">
        <f t="shared" si="44"/>
        <v>7.07</v>
      </c>
      <c r="J203" s="62">
        <f t="shared" si="45"/>
        <v>9.0036450000000006</v>
      </c>
      <c r="K203" s="14">
        <f>'[1]BM 03'!M203</f>
        <v>0</v>
      </c>
      <c r="L203" s="14">
        <f>'[1]Memória 04'!E196</f>
        <v>0</v>
      </c>
      <c r="M203" s="14">
        <f t="shared" si="35"/>
        <v>0</v>
      </c>
      <c r="N203" s="14">
        <f t="shared" si="37"/>
        <v>0</v>
      </c>
      <c r="O203" s="14">
        <f t="shared" si="38"/>
        <v>0</v>
      </c>
      <c r="P203" s="23">
        <f t="shared" si="39"/>
        <v>0</v>
      </c>
      <c r="Q203" s="14">
        <f t="shared" si="40"/>
        <v>9.0036450000000006</v>
      </c>
    </row>
    <row r="204" spans="1:17" ht="25.5" customHeight="1">
      <c r="A204" s="58" t="s">
        <v>434</v>
      </c>
      <c r="B204" s="18" t="s">
        <v>435</v>
      </c>
      <c r="C204" s="17" t="s">
        <v>45</v>
      </c>
      <c r="D204" s="19">
        <v>2</v>
      </c>
      <c r="E204" s="19">
        <v>7.95</v>
      </c>
      <c r="F204" s="19">
        <f t="shared" si="36"/>
        <v>10.124325000000001</v>
      </c>
      <c r="G204" s="42">
        <v>91895</v>
      </c>
      <c r="H204" s="25" t="s">
        <v>60</v>
      </c>
      <c r="I204" s="61">
        <f t="shared" si="44"/>
        <v>15.9</v>
      </c>
      <c r="J204" s="62">
        <f t="shared" si="45"/>
        <v>20.248650000000001</v>
      </c>
      <c r="K204" s="14">
        <f>'[1]BM 03'!M204</f>
        <v>0</v>
      </c>
      <c r="L204" s="14">
        <f>'[1]Memória 04'!E197</f>
        <v>0</v>
      </c>
      <c r="M204" s="14">
        <f t="shared" ref="M204:M267" si="46">K204+L204</f>
        <v>0</v>
      </c>
      <c r="N204" s="14">
        <f t="shared" si="37"/>
        <v>0</v>
      </c>
      <c r="O204" s="14">
        <f t="shared" si="38"/>
        <v>0</v>
      </c>
      <c r="P204" s="23">
        <f t="shared" si="39"/>
        <v>0</v>
      </c>
      <c r="Q204" s="14">
        <f t="shared" si="40"/>
        <v>20.248650000000001</v>
      </c>
    </row>
    <row r="205" spans="1:17" ht="25.5" customHeight="1">
      <c r="A205" s="58" t="s">
        <v>436</v>
      </c>
      <c r="B205" s="18" t="s">
        <v>437</v>
      </c>
      <c r="C205" s="17" t="s">
        <v>45</v>
      </c>
      <c r="D205" s="19">
        <v>4</v>
      </c>
      <c r="E205" s="19">
        <v>4.21</v>
      </c>
      <c r="F205" s="19">
        <f t="shared" ref="F205:F266" si="47">E205+E205*27.35/100</f>
        <v>5.3614350000000002</v>
      </c>
      <c r="G205" s="42">
        <v>91876</v>
      </c>
      <c r="H205" s="25" t="s">
        <v>60</v>
      </c>
      <c r="I205" s="61">
        <f t="shared" si="44"/>
        <v>16.84</v>
      </c>
      <c r="J205" s="62">
        <f t="shared" si="45"/>
        <v>21.445740000000001</v>
      </c>
      <c r="K205" s="14">
        <f>'[1]BM 03'!M205</f>
        <v>0</v>
      </c>
      <c r="L205" s="14">
        <f>'[1]Memória 04'!E198</f>
        <v>0</v>
      </c>
      <c r="M205" s="14">
        <f t="shared" si="46"/>
        <v>0</v>
      </c>
      <c r="N205" s="14">
        <f t="shared" ref="N205:N267" si="48">ROUND(K205*F205,2)</f>
        <v>0</v>
      </c>
      <c r="O205" s="14">
        <f t="shared" ref="O205:O267" si="49">ROUND(L205*F205,2)</f>
        <v>0</v>
      </c>
      <c r="P205" s="23">
        <f t="shared" ref="P205:P267" si="50">ROUND(M205*F205,2)</f>
        <v>0</v>
      </c>
      <c r="Q205" s="14">
        <f t="shared" ref="Q205:Q267" si="51">J205-P205</f>
        <v>21.445740000000001</v>
      </c>
    </row>
    <row r="206" spans="1:17" ht="25.5" customHeight="1">
      <c r="A206" s="58" t="s">
        <v>438</v>
      </c>
      <c r="B206" s="18" t="s">
        <v>439</v>
      </c>
      <c r="C206" s="17" t="s">
        <v>129</v>
      </c>
      <c r="D206" s="19">
        <v>11</v>
      </c>
      <c r="E206" s="19">
        <v>6.61</v>
      </c>
      <c r="F206" s="19">
        <f t="shared" si="47"/>
        <v>8.4178350000000002</v>
      </c>
      <c r="G206" s="42">
        <v>91868</v>
      </c>
      <c r="H206" s="25" t="s">
        <v>60</v>
      </c>
      <c r="I206" s="61">
        <f t="shared" si="44"/>
        <v>72.710000000000008</v>
      </c>
      <c r="J206" s="62">
        <f t="shared" si="45"/>
        <v>92.596185000000006</v>
      </c>
      <c r="K206" s="14">
        <f>'[1]BM 03'!M206</f>
        <v>0</v>
      </c>
      <c r="L206" s="14">
        <f>'[1]Memória 04'!E199</f>
        <v>0</v>
      </c>
      <c r="M206" s="14">
        <f t="shared" si="46"/>
        <v>0</v>
      </c>
      <c r="N206" s="14">
        <f t="shared" si="48"/>
        <v>0</v>
      </c>
      <c r="O206" s="14">
        <f t="shared" si="49"/>
        <v>0</v>
      </c>
      <c r="P206" s="23">
        <f t="shared" si="50"/>
        <v>0</v>
      </c>
      <c r="Q206" s="14">
        <f t="shared" si="51"/>
        <v>92.596185000000006</v>
      </c>
    </row>
    <row r="207" spans="1:17" ht="25.5" customHeight="1">
      <c r="A207" s="58" t="s">
        <v>440</v>
      </c>
      <c r="B207" s="25" t="s">
        <v>441</v>
      </c>
      <c r="C207" s="17" t="s">
        <v>129</v>
      </c>
      <c r="D207" s="19">
        <v>2.2000000000000002</v>
      </c>
      <c r="E207" s="19">
        <v>3.9</v>
      </c>
      <c r="F207" s="19">
        <f t="shared" si="47"/>
        <v>4.9666499999999996</v>
      </c>
      <c r="G207" s="42">
        <v>91866</v>
      </c>
      <c r="H207" s="25" t="s">
        <v>60</v>
      </c>
      <c r="I207" s="61">
        <f t="shared" si="44"/>
        <v>8.58</v>
      </c>
      <c r="J207" s="62">
        <f t="shared" si="45"/>
        <v>10.926629999999999</v>
      </c>
      <c r="K207" s="14">
        <f>'[1]BM 03'!M207</f>
        <v>0</v>
      </c>
      <c r="L207" s="14">
        <f>'[1]Memória 04'!E200</f>
        <v>0</v>
      </c>
      <c r="M207" s="14">
        <f t="shared" si="46"/>
        <v>0</v>
      </c>
      <c r="N207" s="14">
        <f t="shared" si="48"/>
        <v>0</v>
      </c>
      <c r="O207" s="14">
        <f t="shared" si="49"/>
        <v>0</v>
      </c>
      <c r="P207" s="23">
        <f t="shared" si="50"/>
        <v>0</v>
      </c>
      <c r="Q207" s="14">
        <f t="shared" si="51"/>
        <v>10.926629999999999</v>
      </c>
    </row>
    <row r="208" spans="1:17" ht="25.5" customHeight="1">
      <c r="A208" s="58" t="s">
        <v>442</v>
      </c>
      <c r="B208" s="18" t="s">
        <v>443</v>
      </c>
      <c r="C208" s="17" t="s">
        <v>45</v>
      </c>
      <c r="D208" s="19">
        <v>1</v>
      </c>
      <c r="E208" s="19">
        <v>4.32</v>
      </c>
      <c r="F208" s="19">
        <f t="shared" si="47"/>
        <v>5.5015200000000002</v>
      </c>
      <c r="G208" s="42">
        <v>91887</v>
      </c>
      <c r="H208" s="25" t="s">
        <v>60</v>
      </c>
      <c r="I208" s="61">
        <f t="shared" si="44"/>
        <v>4.32</v>
      </c>
      <c r="J208" s="62">
        <f t="shared" si="45"/>
        <v>5.5015200000000002</v>
      </c>
      <c r="K208" s="14">
        <f>'[1]BM 03'!M208</f>
        <v>0</v>
      </c>
      <c r="L208" s="14">
        <f>'[1]Memória 04'!E201</f>
        <v>0</v>
      </c>
      <c r="M208" s="14">
        <f t="shared" si="46"/>
        <v>0</v>
      </c>
      <c r="N208" s="14">
        <f t="shared" si="48"/>
        <v>0</v>
      </c>
      <c r="O208" s="14">
        <f t="shared" si="49"/>
        <v>0</v>
      </c>
      <c r="P208" s="23">
        <f t="shared" si="50"/>
        <v>0</v>
      </c>
      <c r="Q208" s="14">
        <f t="shared" si="51"/>
        <v>5.5015200000000002</v>
      </c>
    </row>
    <row r="209" spans="1:17" ht="25.5" customHeight="1">
      <c r="A209" s="58" t="s">
        <v>444</v>
      </c>
      <c r="B209" s="18" t="s">
        <v>445</v>
      </c>
      <c r="C209" s="17" t="s">
        <v>129</v>
      </c>
      <c r="D209" s="19">
        <v>10</v>
      </c>
      <c r="E209" s="19">
        <v>3.19</v>
      </c>
      <c r="F209" s="19">
        <f t="shared" si="47"/>
        <v>4.0624649999999995</v>
      </c>
      <c r="G209" s="50">
        <v>3155</v>
      </c>
      <c r="H209" s="20" t="s">
        <v>36</v>
      </c>
      <c r="I209" s="61">
        <f t="shared" si="44"/>
        <v>31.9</v>
      </c>
      <c r="J209" s="62">
        <f t="shared" si="45"/>
        <v>40.624649999999995</v>
      </c>
      <c r="K209" s="14">
        <f>'[1]BM 03'!M209</f>
        <v>0</v>
      </c>
      <c r="L209" s="14">
        <f>'[1]Memória 04'!E202</f>
        <v>0</v>
      </c>
      <c r="M209" s="14">
        <f t="shared" si="46"/>
        <v>0</v>
      </c>
      <c r="N209" s="14">
        <f t="shared" si="48"/>
        <v>0</v>
      </c>
      <c r="O209" s="14">
        <f t="shared" si="49"/>
        <v>0</v>
      </c>
      <c r="P209" s="23">
        <f t="shared" si="50"/>
        <v>0</v>
      </c>
      <c r="Q209" s="14">
        <f t="shared" si="51"/>
        <v>40.624649999999995</v>
      </c>
    </row>
    <row r="210" spans="1:17" ht="25.5" customHeight="1">
      <c r="A210" s="58" t="s">
        <v>446</v>
      </c>
      <c r="B210" s="18" t="s">
        <v>447</v>
      </c>
      <c r="C210" s="17" t="s">
        <v>45</v>
      </c>
      <c r="D210" s="19">
        <v>1</v>
      </c>
      <c r="E210" s="19">
        <v>124.62</v>
      </c>
      <c r="F210" s="19">
        <f t="shared" si="47"/>
        <v>158.70357000000001</v>
      </c>
      <c r="G210" s="42">
        <v>39809</v>
      </c>
      <c r="H210" s="25" t="s">
        <v>60</v>
      </c>
      <c r="I210" s="61">
        <f t="shared" si="44"/>
        <v>124.62</v>
      </c>
      <c r="J210" s="62">
        <f t="shared" si="45"/>
        <v>158.70357000000001</v>
      </c>
      <c r="K210" s="14">
        <f>'[1]BM 03'!M210</f>
        <v>0</v>
      </c>
      <c r="L210" s="14">
        <f>'[1]Memória 04'!E203</f>
        <v>0</v>
      </c>
      <c r="M210" s="14">
        <f t="shared" si="46"/>
        <v>0</v>
      </c>
      <c r="N210" s="14">
        <f t="shared" si="48"/>
        <v>0</v>
      </c>
      <c r="O210" s="14">
        <f t="shared" si="49"/>
        <v>0</v>
      </c>
      <c r="P210" s="23">
        <f t="shared" si="50"/>
        <v>0</v>
      </c>
      <c r="Q210" s="14">
        <f t="shared" si="51"/>
        <v>158.70357000000001</v>
      </c>
    </row>
    <row r="211" spans="1:17" ht="25.5" customHeight="1">
      <c r="A211" s="58" t="s">
        <v>448</v>
      </c>
      <c r="B211" s="18" t="s">
        <v>449</v>
      </c>
      <c r="C211" s="17" t="s">
        <v>45</v>
      </c>
      <c r="D211" s="19">
        <v>1</v>
      </c>
      <c r="E211" s="19">
        <v>74.66</v>
      </c>
      <c r="F211" s="19">
        <f t="shared" si="47"/>
        <v>95.079509999999999</v>
      </c>
      <c r="G211" s="50">
        <v>8001</v>
      </c>
      <c r="H211" s="20" t="s">
        <v>36</v>
      </c>
      <c r="I211" s="61">
        <f t="shared" si="44"/>
        <v>74.66</v>
      </c>
      <c r="J211" s="62">
        <f t="shared" si="45"/>
        <v>95.079509999999999</v>
      </c>
      <c r="K211" s="14">
        <f>'[1]BM 03'!M211</f>
        <v>0</v>
      </c>
      <c r="L211" s="14">
        <f>'[1]Memória 04'!E204</f>
        <v>0</v>
      </c>
      <c r="M211" s="14">
        <f t="shared" si="46"/>
        <v>0</v>
      </c>
      <c r="N211" s="14">
        <f t="shared" si="48"/>
        <v>0</v>
      </c>
      <c r="O211" s="14">
        <f t="shared" si="49"/>
        <v>0</v>
      </c>
      <c r="P211" s="23">
        <f t="shared" si="50"/>
        <v>0</v>
      </c>
      <c r="Q211" s="14">
        <f t="shared" si="51"/>
        <v>95.079509999999999</v>
      </c>
    </row>
    <row r="212" spans="1:17" ht="25.5" customHeight="1">
      <c r="A212" s="58" t="s">
        <v>450</v>
      </c>
      <c r="B212" s="18" t="s">
        <v>451</v>
      </c>
      <c r="C212" s="17" t="s">
        <v>129</v>
      </c>
      <c r="D212" s="19">
        <v>28</v>
      </c>
      <c r="E212" s="19">
        <v>8.34</v>
      </c>
      <c r="F212" s="19">
        <f t="shared" si="47"/>
        <v>10.620989999999999</v>
      </c>
      <c r="G212" s="33">
        <v>985</v>
      </c>
      <c r="H212" s="25" t="s">
        <v>60</v>
      </c>
      <c r="I212" s="61">
        <f t="shared" si="44"/>
        <v>233.51999999999998</v>
      </c>
      <c r="J212" s="62">
        <f t="shared" si="45"/>
        <v>297.38771999999994</v>
      </c>
      <c r="K212" s="14">
        <f>'[1]BM 03'!M212</f>
        <v>0</v>
      </c>
      <c r="L212" s="14">
        <f>'[1]Memória 04'!E205</f>
        <v>0</v>
      </c>
      <c r="M212" s="14">
        <f t="shared" si="46"/>
        <v>0</v>
      </c>
      <c r="N212" s="14">
        <f t="shared" si="48"/>
        <v>0</v>
      </c>
      <c r="O212" s="14">
        <f t="shared" si="49"/>
        <v>0</v>
      </c>
      <c r="P212" s="23">
        <f t="shared" si="50"/>
        <v>0</v>
      </c>
      <c r="Q212" s="14">
        <f t="shared" si="51"/>
        <v>297.38771999999994</v>
      </c>
    </row>
    <row r="213" spans="1:17" ht="25.5" customHeight="1">
      <c r="A213" s="58" t="s">
        <v>452</v>
      </c>
      <c r="B213" s="18" t="s">
        <v>453</v>
      </c>
      <c r="C213" s="17" t="s">
        <v>129</v>
      </c>
      <c r="D213" s="19">
        <v>9</v>
      </c>
      <c r="E213" s="19">
        <v>8.6999999999999993</v>
      </c>
      <c r="F213" s="19">
        <f t="shared" si="47"/>
        <v>11.07945</v>
      </c>
      <c r="G213" s="49" t="s">
        <v>454</v>
      </c>
      <c r="H213" s="20" t="s">
        <v>33</v>
      </c>
      <c r="I213" s="61">
        <f t="shared" si="44"/>
        <v>78.3</v>
      </c>
      <c r="J213" s="62">
        <f t="shared" si="45"/>
        <v>99.715049999999991</v>
      </c>
      <c r="K213" s="14">
        <f>'[1]BM 03'!M213</f>
        <v>0</v>
      </c>
      <c r="L213" s="14">
        <f>'[1]Memória 04'!E206</f>
        <v>0</v>
      </c>
      <c r="M213" s="14">
        <f t="shared" si="46"/>
        <v>0</v>
      </c>
      <c r="N213" s="14">
        <f t="shared" si="48"/>
        <v>0</v>
      </c>
      <c r="O213" s="14">
        <f t="shared" si="49"/>
        <v>0</v>
      </c>
      <c r="P213" s="23">
        <f t="shared" si="50"/>
        <v>0</v>
      </c>
      <c r="Q213" s="14">
        <f t="shared" si="51"/>
        <v>99.715049999999991</v>
      </c>
    </row>
    <row r="214" spans="1:17" ht="25.5" customHeight="1">
      <c r="A214" s="58" t="s">
        <v>455</v>
      </c>
      <c r="B214" s="25" t="s">
        <v>456</v>
      </c>
      <c r="C214" s="17" t="s">
        <v>45</v>
      </c>
      <c r="D214" s="19">
        <v>3</v>
      </c>
      <c r="E214" s="19">
        <v>14.47</v>
      </c>
      <c r="F214" s="19">
        <f t="shared" si="47"/>
        <v>18.427545000000002</v>
      </c>
      <c r="G214" s="42">
        <v>98111</v>
      </c>
      <c r="H214" s="25" t="s">
        <v>60</v>
      </c>
      <c r="I214" s="61">
        <f t="shared" si="44"/>
        <v>43.410000000000004</v>
      </c>
      <c r="J214" s="62">
        <f t="shared" si="45"/>
        <v>55.282635000000006</v>
      </c>
      <c r="K214" s="14">
        <f>'[1]BM 03'!M214</f>
        <v>0</v>
      </c>
      <c r="L214" s="14">
        <f>'[1]Memória 04'!E207</f>
        <v>0</v>
      </c>
      <c r="M214" s="14">
        <f t="shared" si="46"/>
        <v>0</v>
      </c>
      <c r="N214" s="14">
        <f t="shared" si="48"/>
        <v>0</v>
      </c>
      <c r="O214" s="14">
        <f t="shared" si="49"/>
        <v>0</v>
      </c>
      <c r="P214" s="23">
        <f t="shared" si="50"/>
        <v>0</v>
      </c>
      <c r="Q214" s="14">
        <f t="shared" si="51"/>
        <v>55.282635000000006</v>
      </c>
    </row>
    <row r="215" spans="1:17" ht="25.5" customHeight="1">
      <c r="A215" s="58" t="s">
        <v>457</v>
      </c>
      <c r="B215" s="18" t="s">
        <v>458</v>
      </c>
      <c r="C215" s="17" t="s">
        <v>45</v>
      </c>
      <c r="D215" s="19">
        <v>3</v>
      </c>
      <c r="E215" s="19">
        <v>82.06</v>
      </c>
      <c r="F215" s="19">
        <f t="shared" si="47"/>
        <v>104.50341</v>
      </c>
      <c r="G215" s="49" t="s">
        <v>459</v>
      </c>
      <c r="H215" s="20" t="s">
        <v>33</v>
      </c>
      <c r="I215" s="61">
        <f t="shared" si="44"/>
        <v>246.18</v>
      </c>
      <c r="J215" s="62">
        <f t="shared" si="45"/>
        <v>313.51022999999998</v>
      </c>
      <c r="K215" s="14">
        <f>'[1]BM 03'!M215</f>
        <v>0</v>
      </c>
      <c r="L215" s="14">
        <f>'[1]Memória 04'!E208</f>
        <v>0</v>
      </c>
      <c r="M215" s="14">
        <f t="shared" si="46"/>
        <v>0</v>
      </c>
      <c r="N215" s="14">
        <f t="shared" si="48"/>
        <v>0</v>
      </c>
      <c r="O215" s="14">
        <f t="shared" si="49"/>
        <v>0</v>
      </c>
      <c r="P215" s="23">
        <f t="shared" si="50"/>
        <v>0</v>
      </c>
      <c r="Q215" s="14">
        <f t="shared" si="51"/>
        <v>313.51022999999998</v>
      </c>
    </row>
    <row r="216" spans="1:17" ht="34.35" customHeight="1">
      <c r="A216" s="57" t="s">
        <v>460</v>
      </c>
      <c r="B216" s="25" t="s">
        <v>461</v>
      </c>
      <c r="C216" s="34" t="s">
        <v>45</v>
      </c>
      <c r="D216" s="35">
        <v>1</v>
      </c>
      <c r="E216" s="35">
        <v>165.69</v>
      </c>
      <c r="F216" s="19">
        <f t="shared" si="47"/>
        <v>211.006215</v>
      </c>
      <c r="G216" s="43">
        <v>97887</v>
      </c>
      <c r="H216" s="18" t="s">
        <v>85</v>
      </c>
      <c r="I216" s="61">
        <f t="shared" si="44"/>
        <v>165.69</v>
      </c>
      <c r="J216" s="62">
        <f t="shared" si="45"/>
        <v>211.006215</v>
      </c>
      <c r="K216" s="14">
        <f>'[1]BM 03'!M216</f>
        <v>0</v>
      </c>
      <c r="L216" s="14">
        <f>'[1]Memória 04'!E209</f>
        <v>0</v>
      </c>
      <c r="M216" s="14">
        <f t="shared" si="46"/>
        <v>0</v>
      </c>
      <c r="N216" s="14">
        <f t="shared" si="48"/>
        <v>0</v>
      </c>
      <c r="O216" s="14">
        <f t="shared" si="49"/>
        <v>0</v>
      </c>
      <c r="P216" s="23">
        <f t="shared" si="50"/>
        <v>0</v>
      </c>
      <c r="Q216" s="14">
        <f t="shared" si="51"/>
        <v>211.006215</v>
      </c>
    </row>
    <row r="217" spans="1:17" ht="25.5" customHeight="1">
      <c r="A217" s="58" t="s">
        <v>462</v>
      </c>
      <c r="B217" s="18" t="s">
        <v>463</v>
      </c>
      <c r="C217" s="17" t="s">
        <v>45</v>
      </c>
      <c r="D217" s="19">
        <v>3</v>
      </c>
      <c r="E217" s="19">
        <v>16.2</v>
      </c>
      <c r="F217" s="19">
        <f t="shared" si="47"/>
        <v>20.630699999999997</v>
      </c>
      <c r="G217" s="42">
        <v>38056</v>
      </c>
      <c r="H217" s="25" t="s">
        <v>60</v>
      </c>
      <c r="I217" s="61">
        <f t="shared" si="44"/>
        <v>48.599999999999994</v>
      </c>
      <c r="J217" s="62">
        <f t="shared" si="45"/>
        <v>61.892099999999992</v>
      </c>
      <c r="K217" s="14">
        <f>'[1]BM 03'!M217</f>
        <v>0</v>
      </c>
      <c r="L217" s="14">
        <f>'[1]Memória 04'!E210</f>
        <v>0</v>
      </c>
      <c r="M217" s="14">
        <f t="shared" si="46"/>
        <v>0</v>
      </c>
      <c r="N217" s="14">
        <f t="shared" si="48"/>
        <v>0</v>
      </c>
      <c r="O217" s="14">
        <f t="shared" si="49"/>
        <v>0</v>
      </c>
      <c r="P217" s="23">
        <f t="shared" si="50"/>
        <v>0</v>
      </c>
      <c r="Q217" s="14">
        <f t="shared" si="51"/>
        <v>61.892099999999992</v>
      </c>
    </row>
    <row r="218" spans="1:17" ht="12.75" customHeight="1">
      <c r="A218" s="63" t="s">
        <v>464</v>
      </c>
      <c r="B218" s="139" t="s">
        <v>465</v>
      </c>
      <c r="C218" s="140"/>
      <c r="D218" s="140"/>
      <c r="E218" s="140"/>
      <c r="F218" s="140"/>
      <c r="G218" s="141"/>
      <c r="H218" s="37"/>
      <c r="I218" s="30">
        <f>SUM(I219:I236)</f>
        <v>40531.556300000004</v>
      </c>
      <c r="J218" s="31">
        <f>SUM(J219:J236)</f>
        <v>51616.936948050003</v>
      </c>
      <c r="K218" s="14">
        <f>'[1]BM 03'!M218</f>
        <v>0</v>
      </c>
      <c r="L218" s="14">
        <f>'[1]Memória 04'!E211</f>
        <v>0</v>
      </c>
      <c r="M218" s="31"/>
      <c r="N218" s="31">
        <f t="shared" ref="N218:Q218" si="52">SUM(N219:N236)</f>
        <v>0</v>
      </c>
      <c r="O218" s="31">
        <f t="shared" si="52"/>
        <v>0</v>
      </c>
      <c r="P218" s="31">
        <f t="shared" si="52"/>
        <v>0</v>
      </c>
      <c r="Q218" s="31">
        <f t="shared" si="52"/>
        <v>51616.936948050003</v>
      </c>
    </row>
    <row r="219" spans="1:17" ht="34.35" customHeight="1">
      <c r="A219" s="57" t="s">
        <v>466</v>
      </c>
      <c r="B219" s="18" t="s">
        <v>467</v>
      </c>
      <c r="C219" s="34" t="s">
        <v>31</v>
      </c>
      <c r="D219" s="35">
        <v>35.729999999999997</v>
      </c>
      <c r="E219" s="35">
        <v>325.48</v>
      </c>
      <c r="F219" s="19">
        <f t="shared" si="47"/>
        <v>414.49878000000001</v>
      </c>
      <c r="G219" s="48">
        <v>191</v>
      </c>
      <c r="H219" s="18" t="s">
        <v>90</v>
      </c>
      <c r="I219" s="38">
        <f>E219*D219</f>
        <v>11629.4004</v>
      </c>
      <c r="J219" s="39">
        <f>F219*D219</f>
        <v>14810.041409399999</v>
      </c>
      <c r="K219" s="14">
        <f>'[1]BM 03'!M219</f>
        <v>0</v>
      </c>
      <c r="L219" s="14">
        <f>'[1]Memória 04'!E212</f>
        <v>0</v>
      </c>
      <c r="M219" s="14">
        <f t="shared" si="46"/>
        <v>0</v>
      </c>
      <c r="N219" s="14">
        <f t="shared" si="48"/>
        <v>0</v>
      </c>
      <c r="O219" s="14">
        <f t="shared" si="49"/>
        <v>0</v>
      </c>
      <c r="P219" s="23">
        <f t="shared" si="50"/>
        <v>0</v>
      </c>
      <c r="Q219" s="14">
        <f t="shared" si="51"/>
        <v>14810.041409399999</v>
      </c>
    </row>
    <row r="220" spans="1:17" ht="25.5" customHeight="1">
      <c r="A220" s="58" t="s">
        <v>468</v>
      </c>
      <c r="B220" s="25" t="s">
        <v>469</v>
      </c>
      <c r="C220" s="17" t="s">
        <v>31</v>
      </c>
      <c r="D220" s="19">
        <v>454</v>
      </c>
      <c r="E220" s="19">
        <v>26.44</v>
      </c>
      <c r="F220" s="19">
        <f t="shared" si="47"/>
        <v>33.671340000000001</v>
      </c>
      <c r="G220" s="42">
        <v>96109</v>
      </c>
      <c r="H220" s="25" t="s">
        <v>60</v>
      </c>
      <c r="I220" s="38">
        <f t="shared" ref="I220:I236" si="53">E220*D220</f>
        <v>12003.76</v>
      </c>
      <c r="J220" s="39">
        <f t="shared" ref="J220:J236" si="54">F220*D220</f>
        <v>15286.78836</v>
      </c>
      <c r="K220" s="14">
        <f>'[1]BM 03'!M220</f>
        <v>0</v>
      </c>
      <c r="L220" s="14">
        <f>'[1]Memória 04'!E213</f>
        <v>0</v>
      </c>
      <c r="M220" s="14">
        <f t="shared" si="46"/>
        <v>0</v>
      </c>
      <c r="N220" s="14">
        <f t="shared" si="48"/>
        <v>0</v>
      </c>
      <c r="O220" s="14">
        <f t="shared" si="49"/>
        <v>0</v>
      </c>
      <c r="P220" s="23">
        <f t="shared" si="50"/>
        <v>0</v>
      </c>
      <c r="Q220" s="14">
        <f t="shared" si="51"/>
        <v>15286.78836</v>
      </c>
    </row>
    <row r="221" spans="1:17" ht="25.5" customHeight="1">
      <c r="A221" s="58" t="s">
        <v>470</v>
      </c>
      <c r="B221" s="25" t="s">
        <v>471</v>
      </c>
      <c r="C221" s="17" t="s">
        <v>45</v>
      </c>
      <c r="D221" s="19">
        <v>3</v>
      </c>
      <c r="E221" s="19">
        <v>146.87</v>
      </c>
      <c r="F221" s="19">
        <f t="shared" si="47"/>
        <v>187.03894500000001</v>
      </c>
      <c r="G221" s="42">
        <v>101908</v>
      </c>
      <c r="H221" s="25" t="s">
        <v>60</v>
      </c>
      <c r="I221" s="38">
        <f t="shared" si="53"/>
        <v>440.61</v>
      </c>
      <c r="J221" s="39">
        <f t="shared" si="54"/>
        <v>561.11683500000004</v>
      </c>
      <c r="K221" s="14">
        <f>'[1]BM 03'!M221</f>
        <v>0</v>
      </c>
      <c r="L221" s="14">
        <f>'[1]Memória 04'!E214</f>
        <v>0</v>
      </c>
      <c r="M221" s="14">
        <f t="shared" si="46"/>
        <v>0</v>
      </c>
      <c r="N221" s="14">
        <f t="shared" si="48"/>
        <v>0</v>
      </c>
      <c r="O221" s="14">
        <f t="shared" si="49"/>
        <v>0</v>
      </c>
      <c r="P221" s="23">
        <f t="shared" si="50"/>
        <v>0</v>
      </c>
      <c r="Q221" s="14">
        <f t="shared" si="51"/>
        <v>561.11683500000004</v>
      </c>
    </row>
    <row r="222" spans="1:17" ht="34.35" customHeight="1">
      <c r="A222" s="57" t="s">
        <v>472</v>
      </c>
      <c r="B222" s="25" t="s">
        <v>473</v>
      </c>
      <c r="C222" s="34" t="s">
        <v>45</v>
      </c>
      <c r="D222" s="35">
        <v>2</v>
      </c>
      <c r="E222" s="35">
        <v>151.49</v>
      </c>
      <c r="F222" s="19">
        <f t="shared" si="47"/>
        <v>192.922515</v>
      </c>
      <c r="G222" s="43">
        <v>101905</v>
      </c>
      <c r="H222" s="18" t="s">
        <v>85</v>
      </c>
      <c r="I222" s="38">
        <f t="shared" si="53"/>
        <v>302.98</v>
      </c>
      <c r="J222" s="39">
        <f t="shared" si="54"/>
        <v>385.84503000000001</v>
      </c>
      <c r="K222" s="14">
        <f>'[1]BM 03'!M222</f>
        <v>0</v>
      </c>
      <c r="L222" s="14">
        <f>'[1]Memória 04'!E215</f>
        <v>0</v>
      </c>
      <c r="M222" s="14">
        <f t="shared" si="46"/>
        <v>0</v>
      </c>
      <c r="N222" s="14">
        <f t="shared" si="48"/>
        <v>0</v>
      </c>
      <c r="O222" s="14">
        <f t="shared" si="49"/>
        <v>0</v>
      </c>
      <c r="P222" s="23">
        <f t="shared" si="50"/>
        <v>0</v>
      </c>
      <c r="Q222" s="14">
        <f t="shared" si="51"/>
        <v>385.84503000000001</v>
      </c>
    </row>
    <row r="223" spans="1:17" ht="25.5" customHeight="1">
      <c r="A223" s="58" t="s">
        <v>474</v>
      </c>
      <c r="B223" s="18" t="s">
        <v>475</v>
      </c>
      <c r="C223" s="17" t="s">
        <v>45</v>
      </c>
      <c r="D223" s="19">
        <v>5</v>
      </c>
      <c r="E223" s="19">
        <v>30.98</v>
      </c>
      <c r="F223" s="19">
        <f t="shared" si="47"/>
        <v>39.453029999999998</v>
      </c>
      <c r="G223" s="49" t="s">
        <v>476</v>
      </c>
      <c r="H223" s="20" t="s">
        <v>33</v>
      </c>
      <c r="I223" s="38">
        <f t="shared" si="53"/>
        <v>154.9</v>
      </c>
      <c r="J223" s="39">
        <f t="shared" si="54"/>
        <v>197.26515000000001</v>
      </c>
      <c r="K223" s="14">
        <f>'[1]BM 03'!M223</f>
        <v>0</v>
      </c>
      <c r="L223" s="14">
        <f>'[1]Memória 04'!E216</f>
        <v>0</v>
      </c>
      <c r="M223" s="14">
        <f t="shared" si="46"/>
        <v>0</v>
      </c>
      <c r="N223" s="14">
        <f t="shared" si="48"/>
        <v>0</v>
      </c>
      <c r="O223" s="14">
        <f t="shared" si="49"/>
        <v>0</v>
      </c>
      <c r="P223" s="23">
        <f t="shared" si="50"/>
        <v>0</v>
      </c>
      <c r="Q223" s="14">
        <f t="shared" si="51"/>
        <v>197.26515000000001</v>
      </c>
    </row>
    <row r="224" spans="1:17" ht="46.7" customHeight="1">
      <c r="A224" s="34" t="s">
        <v>477</v>
      </c>
      <c r="B224" s="25" t="s">
        <v>478</v>
      </c>
      <c r="C224" s="34" t="s">
        <v>45</v>
      </c>
      <c r="D224" s="35">
        <v>4</v>
      </c>
      <c r="E224" s="35">
        <v>33.42</v>
      </c>
      <c r="F224" s="19">
        <f t="shared" si="47"/>
        <v>42.560370000000006</v>
      </c>
      <c r="G224" s="43">
        <v>11853</v>
      </c>
      <c r="H224" s="18" t="s">
        <v>90</v>
      </c>
      <c r="I224" s="38">
        <f t="shared" si="53"/>
        <v>133.68</v>
      </c>
      <c r="J224" s="39">
        <f t="shared" si="54"/>
        <v>170.24148000000002</v>
      </c>
      <c r="K224" s="14">
        <f>'[1]BM 03'!M224</f>
        <v>0</v>
      </c>
      <c r="L224" s="14">
        <f>'[1]Memória 04'!E217</f>
        <v>0</v>
      </c>
      <c r="M224" s="14">
        <f t="shared" si="46"/>
        <v>0</v>
      </c>
      <c r="N224" s="14">
        <f t="shared" si="48"/>
        <v>0</v>
      </c>
      <c r="O224" s="14">
        <f t="shared" si="49"/>
        <v>0</v>
      </c>
      <c r="P224" s="23">
        <f t="shared" si="50"/>
        <v>0</v>
      </c>
      <c r="Q224" s="14">
        <f t="shared" si="51"/>
        <v>170.24148000000002</v>
      </c>
    </row>
    <row r="225" spans="1:17" ht="45.75" customHeight="1">
      <c r="A225" s="17" t="s">
        <v>479</v>
      </c>
      <c r="B225" s="25" t="s">
        <v>480</v>
      </c>
      <c r="C225" s="17" t="s">
        <v>45</v>
      </c>
      <c r="D225" s="19">
        <v>10</v>
      </c>
      <c r="E225" s="19">
        <v>25.43</v>
      </c>
      <c r="F225" s="19">
        <f t="shared" si="47"/>
        <v>32.385104999999996</v>
      </c>
      <c r="G225" s="42">
        <v>11852</v>
      </c>
      <c r="H225" s="18" t="s">
        <v>90</v>
      </c>
      <c r="I225" s="38">
        <f t="shared" si="53"/>
        <v>254.3</v>
      </c>
      <c r="J225" s="39">
        <f t="shared" si="54"/>
        <v>323.85104999999999</v>
      </c>
      <c r="K225" s="14">
        <f>'[1]BM 03'!M225</f>
        <v>0</v>
      </c>
      <c r="L225" s="14">
        <f>'[1]Memória 04'!E218</f>
        <v>0</v>
      </c>
      <c r="M225" s="14">
        <f t="shared" si="46"/>
        <v>0</v>
      </c>
      <c r="N225" s="14">
        <f t="shared" si="48"/>
        <v>0</v>
      </c>
      <c r="O225" s="14">
        <f t="shared" si="49"/>
        <v>0</v>
      </c>
      <c r="P225" s="23">
        <f t="shared" si="50"/>
        <v>0</v>
      </c>
      <c r="Q225" s="14">
        <f t="shared" si="51"/>
        <v>323.85104999999999</v>
      </c>
    </row>
    <row r="226" spans="1:17" ht="25.5" customHeight="1">
      <c r="A226" s="17" t="s">
        <v>481</v>
      </c>
      <c r="B226" s="25" t="s">
        <v>482</v>
      </c>
      <c r="C226" s="17" t="s">
        <v>31</v>
      </c>
      <c r="D226" s="19">
        <v>15.89</v>
      </c>
      <c r="E226" s="19">
        <v>12.71</v>
      </c>
      <c r="F226" s="19">
        <f t="shared" si="47"/>
        <v>16.186185000000002</v>
      </c>
      <c r="G226" s="42">
        <v>72947</v>
      </c>
      <c r="H226" s="25" t="s">
        <v>60</v>
      </c>
      <c r="I226" s="38">
        <f t="shared" si="53"/>
        <v>201.96190000000001</v>
      </c>
      <c r="J226" s="39">
        <f t="shared" si="54"/>
        <v>257.19847965000002</v>
      </c>
      <c r="K226" s="14">
        <f>'[1]BM 03'!M226</f>
        <v>0</v>
      </c>
      <c r="L226" s="14">
        <f>'[1]Memória 04'!E219</f>
        <v>0</v>
      </c>
      <c r="M226" s="14">
        <f t="shared" si="46"/>
        <v>0</v>
      </c>
      <c r="N226" s="14">
        <f t="shared" si="48"/>
        <v>0</v>
      </c>
      <c r="O226" s="14">
        <f t="shared" si="49"/>
        <v>0</v>
      </c>
      <c r="P226" s="23">
        <f t="shared" si="50"/>
        <v>0</v>
      </c>
      <c r="Q226" s="14">
        <f t="shared" si="51"/>
        <v>257.19847965000002</v>
      </c>
    </row>
    <row r="227" spans="1:17" ht="25.5" customHeight="1">
      <c r="A227" s="17" t="s">
        <v>483</v>
      </c>
      <c r="B227" s="18" t="s">
        <v>484</v>
      </c>
      <c r="C227" s="17" t="s">
        <v>129</v>
      </c>
      <c r="D227" s="19">
        <v>20.399999999999999</v>
      </c>
      <c r="E227" s="19">
        <v>6.44</v>
      </c>
      <c r="F227" s="19">
        <f t="shared" si="47"/>
        <v>8.2013400000000001</v>
      </c>
      <c r="G227" s="50">
        <v>2228</v>
      </c>
      <c r="H227" s="20" t="s">
        <v>36</v>
      </c>
      <c r="I227" s="38">
        <f t="shared" si="53"/>
        <v>131.376</v>
      </c>
      <c r="J227" s="39">
        <f t="shared" si="54"/>
        <v>167.30733599999999</v>
      </c>
      <c r="K227" s="14">
        <f>'[1]BM 03'!M227</f>
        <v>0</v>
      </c>
      <c r="L227" s="14">
        <f>'[1]Memória 04'!E220</f>
        <v>0</v>
      </c>
      <c r="M227" s="14">
        <f t="shared" si="46"/>
        <v>0</v>
      </c>
      <c r="N227" s="14">
        <f t="shared" si="48"/>
        <v>0</v>
      </c>
      <c r="O227" s="14">
        <f t="shared" si="49"/>
        <v>0</v>
      </c>
      <c r="P227" s="23">
        <f t="shared" si="50"/>
        <v>0</v>
      </c>
      <c r="Q227" s="14">
        <f t="shared" si="51"/>
        <v>167.30733599999999</v>
      </c>
    </row>
    <row r="228" spans="1:17" ht="25.5" customHeight="1">
      <c r="A228" s="17" t="s">
        <v>485</v>
      </c>
      <c r="B228" s="25" t="s">
        <v>486</v>
      </c>
      <c r="C228" s="17" t="s">
        <v>31</v>
      </c>
      <c r="D228" s="19">
        <v>35</v>
      </c>
      <c r="E228" s="19">
        <v>148.82</v>
      </c>
      <c r="F228" s="19">
        <f t="shared" si="47"/>
        <v>189.52226999999999</v>
      </c>
      <c r="G228" s="49" t="s">
        <v>487</v>
      </c>
      <c r="H228" s="20" t="s">
        <v>33</v>
      </c>
      <c r="I228" s="38">
        <f t="shared" si="53"/>
        <v>5208.7</v>
      </c>
      <c r="J228" s="39">
        <f t="shared" si="54"/>
        <v>6633.27945</v>
      </c>
      <c r="K228" s="14">
        <f>'[1]BM 03'!M228</f>
        <v>0</v>
      </c>
      <c r="L228" s="14">
        <f>'[1]Memória 04'!E221</f>
        <v>0</v>
      </c>
      <c r="M228" s="14">
        <f t="shared" si="46"/>
        <v>0</v>
      </c>
      <c r="N228" s="14">
        <f t="shared" si="48"/>
        <v>0</v>
      </c>
      <c r="O228" s="14">
        <f t="shared" si="49"/>
        <v>0</v>
      </c>
      <c r="P228" s="23">
        <f t="shared" si="50"/>
        <v>0</v>
      </c>
      <c r="Q228" s="14">
        <f t="shared" si="51"/>
        <v>6633.27945</v>
      </c>
    </row>
    <row r="229" spans="1:17" ht="25.5" customHeight="1">
      <c r="A229" s="17" t="s">
        <v>488</v>
      </c>
      <c r="B229" s="25" t="s">
        <v>489</v>
      </c>
      <c r="C229" s="17" t="s">
        <v>45</v>
      </c>
      <c r="D229" s="19">
        <v>1</v>
      </c>
      <c r="E229" s="19">
        <v>614.72</v>
      </c>
      <c r="F229" s="19">
        <f t="shared" si="47"/>
        <v>782.84591999999998</v>
      </c>
      <c r="G229" s="42">
        <v>100875</v>
      </c>
      <c r="H229" s="25" t="s">
        <v>60</v>
      </c>
      <c r="I229" s="38">
        <f t="shared" si="53"/>
        <v>614.72</v>
      </c>
      <c r="J229" s="39">
        <f t="shared" si="54"/>
        <v>782.84591999999998</v>
      </c>
      <c r="K229" s="14">
        <f>'[1]BM 03'!M229</f>
        <v>0</v>
      </c>
      <c r="L229" s="14">
        <f>'[1]Memória 04'!E222</f>
        <v>0</v>
      </c>
      <c r="M229" s="14">
        <f t="shared" si="46"/>
        <v>0</v>
      </c>
      <c r="N229" s="14">
        <f t="shared" si="48"/>
        <v>0</v>
      </c>
      <c r="O229" s="14">
        <f t="shared" si="49"/>
        <v>0</v>
      </c>
      <c r="P229" s="23">
        <f t="shared" si="50"/>
        <v>0</v>
      </c>
      <c r="Q229" s="14">
        <f t="shared" si="51"/>
        <v>782.84591999999998</v>
      </c>
    </row>
    <row r="230" spans="1:17" ht="25.5" customHeight="1">
      <c r="A230" s="17" t="s">
        <v>490</v>
      </c>
      <c r="B230" s="25" t="s">
        <v>491</v>
      </c>
      <c r="C230" s="17" t="s">
        <v>45</v>
      </c>
      <c r="D230" s="19">
        <v>4</v>
      </c>
      <c r="E230" s="19">
        <v>109.14</v>
      </c>
      <c r="F230" s="19">
        <f t="shared" si="47"/>
        <v>138.98979</v>
      </c>
      <c r="G230" s="42">
        <v>11867</v>
      </c>
      <c r="H230" s="20" t="s">
        <v>36</v>
      </c>
      <c r="I230" s="38">
        <f t="shared" si="53"/>
        <v>436.56</v>
      </c>
      <c r="J230" s="39">
        <f t="shared" si="54"/>
        <v>555.95916</v>
      </c>
      <c r="K230" s="14">
        <f>'[1]BM 03'!M230</f>
        <v>0</v>
      </c>
      <c r="L230" s="14">
        <f>'[1]Memória 04'!E223</f>
        <v>0</v>
      </c>
      <c r="M230" s="14">
        <f t="shared" si="46"/>
        <v>0</v>
      </c>
      <c r="N230" s="14">
        <f t="shared" si="48"/>
        <v>0</v>
      </c>
      <c r="O230" s="14">
        <f t="shared" si="49"/>
        <v>0</v>
      </c>
      <c r="P230" s="23">
        <f t="shared" si="50"/>
        <v>0</v>
      </c>
      <c r="Q230" s="14">
        <f t="shared" si="51"/>
        <v>555.95916</v>
      </c>
    </row>
    <row r="231" spans="1:17" ht="25.5" customHeight="1">
      <c r="A231" s="17" t="s">
        <v>492</v>
      </c>
      <c r="B231" s="18" t="s">
        <v>493</v>
      </c>
      <c r="C231" s="17" t="s">
        <v>129</v>
      </c>
      <c r="D231" s="19">
        <v>10</v>
      </c>
      <c r="E231" s="19">
        <v>70.5</v>
      </c>
      <c r="F231" s="19">
        <f t="shared" si="47"/>
        <v>89.781750000000002</v>
      </c>
      <c r="G231" s="50">
        <v>4264</v>
      </c>
      <c r="H231" s="20" t="s">
        <v>36</v>
      </c>
      <c r="I231" s="38">
        <f t="shared" si="53"/>
        <v>705</v>
      </c>
      <c r="J231" s="39">
        <f t="shared" si="54"/>
        <v>897.8175</v>
      </c>
      <c r="K231" s="14">
        <f>'[1]BM 03'!M231</f>
        <v>0</v>
      </c>
      <c r="L231" s="14">
        <f>'[1]Memória 04'!E224</f>
        <v>0</v>
      </c>
      <c r="M231" s="14">
        <f t="shared" si="46"/>
        <v>0</v>
      </c>
      <c r="N231" s="14">
        <f t="shared" si="48"/>
        <v>0</v>
      </c>
      <c r="O231" s="14">
        <f t="shared" si="49"/>
        <v>0</v>
      </c>
      <c r="P231" s="23">
        <f t="shared" si="50"/>
        <v>0</v>
      </c>
      <c r="Q231" s="14">
        <f t="shared" si="51"/>
        <v>897.8175</v>
      </c>
    </row>
    <row r="232" spans="1:17" ht="45.75" customHeight="1">
      <c r="A232" s="17" t="s">
        <v>494</v>
      </c>
      <c r="B232" s="25" t="s">
        <v>495</v>
      </c>
      <c r="C232" s="17" t="s">
        <v>129</v>
      </c>
      <c r="D232" s="19">
        <v>5.82</v>
      </c>
      <c r="E232" s="27">
        <v>910.4</v>
      </c>
      <c r="F232" s="19">
        <f t="shared" si="47"/>
        <v>1159.3943999999999</v>
      </c>
      <c r="G232" s="42">
        <v>12385</v>
      </c>
      <c r="H232" s="18" t="s">
        <v>90</v>
      </c>
      <c r="I232" s="38">
        <f t="shared" si="53"/>
        <v>5298.5280000000002</v>
      </c>
      <c r="J232" s="39">
        <f t="shared" si="54"/>
        <v>6747.6754080000001</v>
      </c>
      <c r="K232" s="14">
        <f>'[1]BM 03'!M232</f>
        <v>0</v>
      </c>
      <c r="L232" s="14">
        <f>'[1]Memória 04'!E225</f>
        <v>0</v>
      </c>
      <c r="M232" s="14">
        <f t="shared" si="46"/>
        <v>0</v>
      </c>
      <c r="N232" s="14">
        <f t="shared" si="48"/>
        <v>0</v>
      </c>
      <c r="O232" s="14">
        <f t="shared" si="49"/>
        <v>0</v>
      </c>
      <c r="P232" s="23">
        <f t="shared" si="50"/>
        <v>0</v>
      </c>
      <c r="Q232" s="14">
        <f t="shared" si="51"/>
        <v>6747.6754080000001</v>
      </c>
    </row>
    <row r="233" spans="1:17" ht="34.35" customHeight="1">
      <c r="A233" s="34" t="s">
        <v>496</v>
      </c>
      <c r="B233" s="18" t="s">
        <v>497</v>
      </c>
      <c r="C233" s="34" t="s">
        <v>45</v>
      </c>
      <c r="D233" s="35">
        <v>2</v>
      </c>
      <c r="E233" s="35">
        <v>183.53</v>
      </c>
      <c r="F233" s="19">
        <f t="shared" si="47"/>
        <v>233.72545500000001</v>
      </c>
      <c r="G233" s="43">
        <v>100869</v>
      </c>
      <c r="H233" s="18" t="s">
        <v>85</v>
      </c>
      <c r="I233" s="38">
        <f t="shared" si="53"/>
        <v>367.06</v>
      </c>
      <c r="J233" s="39">
        <f t="shared" si="54"/>
        <v>467.45091000000002</v>
      </c>
      <c r="K233" s="14">
        <f>'[1]BM 03'!M233</f>
        <v>0</v>
      </c>
      <c r="L233" s="14">
        <f>'[1]Memória 04'!E226</f>
        <v>0</v>
      </c>
      <c r="M233" s="14">
        <f t="shared" si="46"/>
        <v>0</v>
      </c>
      <c r="N233" s="14">
        <f t="shared" si="48"/>
        <v>0</v>
      </c>
      <c r="O233" s="14">
        <f t="shared" si="49"/>
        <v>0</v>
      </c>
      <c r="P233" s="23">
        <f t="shared" si="50"/>
        <v>0</v>
      </c>
      <c r="Q233" s="14">
        <f t="shared" si="51"/>
        <v>467.45091000000002</v>
      </c>
    </row>
    <row r="234" spans="1:17" ht="34.35" customHeight="1">
      <c r="A234" s="34" t="s">
        <v>498</v>
      </c>
      <c r="B234" s="18" t="s">
        <v>499</v>
      </c>
      <c r="C234" s="34" t="s">
        <v>45</v>
      </c>
      <c r="D234" s="35">
        <v>1</v>
      </c>
      <c r="E234" s="35">
        <v>157.9</v>
      </c>
      <c r="F234" s="19">
        <f t="shared" si="47"/>
        <v>201.08565000000002</v>
      </c>
      <c r="G234" s="43">
        <v>100866</v>
      </c>
      <c r="H234" s="18" t="s">
        <v>85</v>
      </c>
      <c r="I234" s="38">
        <f t="shared" si="53"/>
        <v>157.9</v>
      </c>
      <c r="J234" s="39">
        <f t="shared" si="54"/>
        <v>201.08565000000002</v>
      </c>
      <c r="K234" s="14">
        <f>'[1]BM 03'!M234</f>
        <v>0</v>
      </c>
      <c r="L234" s="14">
        <f>'[1]Memória 04'!E227</f>
        <v>0</v>
      </c>
      <c r="M234" s="14">
        <f t="shared" si="46"/>
        <v>0</v>
      </c>
      <c r="N234" s="14">
        <f t="shared" si="48"/>
        <v>0</v>
      </c>
      <c r="O234" s="14">
        <f t="shared" si="49"/>
        <v>0</v>
      </c>
      <c r="P234" s="23">
        <f t="shared" si="50"/>
        <v>0</v>
      </c>
      <c r="Q234" s="14">
        <f t="shared" si="51"/>
        <v>201.08565000000002</v>
      </c>
    </row>
    <row r="235" spans="1:17" ht="34.35" customHeight="1">
      <c r="A235" s="34" t="s">
        <v>500</v>
      </c>
      <c r="B235" s="25" t="s">
        <v>501</v>
      </c>
      <c r="C235" s="34" t="s">
        <v>45</v>
      </c>
      <c r="D235" s="35">
        <v>2</v>
      </c>
      <c r="E235" s="35">
        <v>334.66</v>
      </c>
      <c r="F235" s="19">
        <f t="shared" si="47"/>
        <v>426.18951000000004</v>
      </c>
      <c r="G235" s="43">
        <v>100865</v>
      </c>
      <c r="H235" s="18" t="s">
        <v>85</v>
      </c>
      <c r="I235" s="38">
        <f t="shared" si="53"/>
        <v>669.32</v>
      </c>
      <c r="J235" s="39">
        <f t="shared" si="54"/>
        <v>852.37902000000008</v>
      </c>
      <c r="K235" s="14">
        <f>'[1]BM 03'!M235</f>
        <v>0</v>
      </c>
      <c r="L235" s="14">
        <f>'[1]Memória 04'!E228</f>
        <v>0</v>
      </c>
      <c r="M235" s="14">
        <f t="shared" si="46"/>
        <v>0</v>
      </c>
      <c r="N235" s="14">
        <f t="shared" si="48"/>
        <v>0</v>
      </c>
      <c r="O235" s="14">
        <f t="shared" si="49"/>
        <v>0</v>
      </c>
      <c r="P235" s="23">
        <f t="shared" si="50"/>
        <v>0</v>
      </c>
      <c r="Q235" s="14">
        <f t="shared" si="51"/>
        <v>852.37902000000008</v>
      </c>
    </row>
    <row r="236" spans="1:17" ht="25.5" customHeight="1">
      <c r="A236" s="17" t="s">
        <v>502</v>
      </c>
      <c r="B236" s="25" t="s">
        <v>503</v>
      </c>
      <c r="C236" s="17" t="s">
        <v>45</v>
      </c>
      <c r="D236" s="19">
        <v>2</v>
      </c>
      <c r="E236" s="27">
        <v>910.4</v>
      </c>
      <c r="F236" s="19">
        <f t="shared" si="47"/>
        <v>1159.3943999999999</v>
      </c>
      <c r="G236" s="42">
        <v>100874</v>
      </c>
      <c r="H236" s="25" t="s">
        <v>60</v>
      </c>
      <c r="I236" s="38">
        <f t="shared" si="53"/>
        <v>1820.8</v>
      </c>
      <c r="J236" s="39">
        <f t="shared" si="54"/>
        <v>2318.7887999999998</v>
      </c>
      <c r="K236" s="14">
        <f>'[1]BM 03'!M236</f>
        <v>0</v>
      </c>
      <c r="L236" s="14">
        <f>'[1]Memória 04'!E229</f>
        <v>0</v>
      </c>
      <c r="M236" s="14">
        <f t="shared" si="46"/>
        <v>0</v>
      </c>
      <c r="N236" s="14">
        <f t="shared" si="48"/>
        <v>0</v>
      </c>
      <c r="O236" s="14">
        <f t="shared" si="49"/>
        <v>0</v>
      </c>
      <c r="P236" s="23">
        <f t="shared" si="50"/>
        <v>0</v>
      </c>
      <c r="Q236" s="14">
        <f t="shared" si="51"/>
        <v>2318.7887999999998</v>
      </c>
    </row>
    <row r="237" spans="1:17" ht="14.25" customHeight="1">
      <c r="A237" s="28" t="s">
        <v>504</v>
      </c>
      <c r="B237" s="139" t="s">
        <v>505</v>
      </c>
      <c r="C237" s="140"/>
      <c r="D237" s="140"/>
      <c r="E237" s="140"/>
      <c r="F237" s="140"/>
      <c r="G237" s="141"/>
      <c r="H237" s="29"/>
      <c r="I237" s="53">
        <v>2734.78</v>
      </c>
      <c r="J237" s="54">
        <f>SUM(J238:J245)</f>
        <v>3482.7475566500002</v>
      </c>
      <c r="K237" s="14">
        <f>'[1]BM 03'!M237</f>
        <v>0</v>
      </c>
      <c r="L237" s="14">
        <f>'[1]Memória 04'!E230</f>
        <v>0</v>
      </c>
      <c r="M237" s="54"/>
      <c r="N237" s="31">
        <f t="shared" ref="N237:Q237" si="55">SUM(N238:N245)</f>
        <v>0</v>
      </c>
      <c r="O237" s="31">
        <f t="shared" si="55"/>
        <v>0</v>
      </c>
      <c r="P237" s="31">
        <f t="shared" si="55"/>
        <v>0</v>
      </c>
      <c r="Q237" s="31">
        <f t="shared" si="55"/>
        <v>3482.7475566500002</v>
      </c>
    </row>
    <row r="238" spans="1:17" ht="25.5" customHeight="1">
      <c r="A238" s="17" t="s">
        <v>506</v>
      </c>
      <c r="B238" s="25" t="s">
        <v>507</v>
      </c>
      <c r="C238" s="17" t="s">
        <v>31</v>
      </c>
      <c r="D238" s="19">
        <v>0.85</v>
      </c>
      <c r="E238" s="19">
        <v>133.34</v>
      </c>
      <c r="F238" s="19">
        <f t="shared" si="47"/>
        <v>169.80849000000001</v>
      </c>
      <c r="G238" s="42">
        <v>10160</v>
      </c>
      <c r="H238" s="20" t="s">
        <v>36</v>
      </c>
      <c r="I238" s="61">
        <f>D238*E238</f>
        <v>113.339</v>
      </c>
      <c r="J238" s="62">
        <f>F238*D238</f>
        <v>144.33721650000001</v>
      </c>
      <c r="K238" s="14">
        <f>'[1]BM 03'!M238</f>
        <v>0</v>
      </c>
      <c r="L238" s="14">
        <f>'[1]Memória 04'!E231</f>
        <v>0</v>
      </c>
      <c r="M238" s="14">
        <f t="shared" si="46"/>
        <v>0</v>
      </c>
      <c r="N238" s="14">
        <f t="shared" si="48"/>
        <v>0</v>
      </c>
      <c r="O238" s="14">
        <f t="shared" si="49"/>
        <v>0</v>
      </c>
      <c r="P238" s="23">
        <f t="shared" si="50"/>
        <v>0</v>
      </c>
      <c r="Q238" s="14">
        <f t="shared" si="51"/>
        <v>144.33721650000001</v>
      </c>
    </row>
    <row r="239" spans="1:17" ht="34.35" customHeight="1">
      <c r="A239" s="34" t="s">
        <v>508</v>
      </c>
      <c r="B239" s="18" t="s">
        <v>509</v>
      </c>
      <c r="C239" s="34" t="s">
        <v>31</v>
      </c>
      <c r="D239" s="35">
        <v>6.3</v>
      </c>
      <c r="E239" s="35">
        <v>67.89</v>
      </c>
      <c r="F239" s="19">
        <f t="shared" si="47"/>
        <v>86.457915</v>
      </c>
      <c r="G239" s="36">
        <v>3378</v>
      </c>
      <c r="H239" s="18" t="s">
        <v>90</v>
      </c>
      <c r="I239" s="61">
        <f t="shared" ref="I239:I245" si="56">D239*E239</f>
        <v>427.70699999999999</v>
      </c>
      <c r="J239" s="62">
        <f t="shared" ref="J239:J244" si="57">F239*D239</f>
        <v>544.6848645</v>
      </c>
      <c r="K239" s="14">
        <f>'[1]BM 03'!M239</f>
        <v>0</v>
      </c>
      <c r="L239" s="14">
        <f>'[1]Memória 04'!E232</f>
        <v>0</v>
      </c>
      <c r="M239" s="14">
        <f t="shared" si="46"/>
        <v>0</v>
      </c>
      <c r="N239" s="14">
        <f t="shared" si="48"/>
        <v>0</v>
      </c>
      <c r="O239" s="14">
        <f t="shared" si="49"/>
        <v>0</v>
      </c>
      <c r="P239" s="23">
        <f t="shared" si="50"/>
        <v>0</v>
      </c>
      <c r="Q239" s="14">
        <f t="shared" si="51"/>
        <v>544.6848645</v>
      </c>
    </row>
    <row r="240" spans="1:17" ht="35.25" customHeight="1">
      <c r="A240" s="57" t="s">
        <v>510</v>
      </c>
      <c r="B240" s="25" t="s">
        <v>511</v>
      </c>
      <c r="C240" s="34" t="s">
        <v>59</v>
      </c>
      <c r="D240" s="35">
        <v>0.32</v>
      </c>
      <c r="E240" s="35">
        <v>246.47</v>
      </c>
      <c r="F240" s="19">
        <f t="shared" si="47"/>
        <v>313.87954500000001</v>
      </c>
      <c r="G240" s="36">
        <v>94963</v>
      </c>
      <c r="H240" s="18" t="s">
        <v>85</v>
      </c>
      <c r="I240" s="61">
        <v>77.64</v>
      </c>
      <c r="J240" s="62">
        <v>98.87</v>
      </c>
      <c r="K240" s="14">
        <f>'[1]BM 03'!M240</f>
        <v>0</v>
      </c>
      <c r="L240" s="14">
        <f>'[1]Memória 04'!E233</f>
        <v>0</v>
      </c>
      <c r="M240" s="14">
        <f t="shared" si="46"/>
        <v>0</v>
      </c>
      <c r="N240" s="14">
        <f t="shared" si="48"/>
        <v>0</v>
      </c>
      <c r="O240" s="14">
        <f t="shared" si="49"/>
        <v>0</v>
      </c>
      <c r="P240" s="23">
        <f t="shared" si="50"/>
        <v>0</v>
      </c>
      <c r="Q240" s="14">
        <f t="shared" si="51"/>
        <v>98.87</v>
      </c>
    </row>
    <row r="241" spans="1:17" ht="25.5" customHeight="1">
      <c r="A241" s="58" t="s">
        <v>512</v>
      </c>
      <c r="B241" s="18" t="s">
        <v>513</v>
      </c>
      <c r="C241" s="17" t="s">
        <v>31</v>
      </c>
      <c r="D241" s="19">
        <v>3.15</v>
      </c>
      <c r="E241" s="19">
        <v>15.26</v>
      </c>
      <c r="F241" s="19">
        <f t="shared" si="47"/>
        <v>19.433610000000002</v>
      </c>
      <c r="G241" s="17" t="s">
        <v>514</v>
      </c>
      <c r="H241" s="20" t="s">
        <v>33</v>
      </c>
      <c r="I241" s="61">
        <f t="shared" si="56"/>
        <v>48.068999999999996</v>
      </c>
      <c r="J241" s="62">
        <f t="shared" si="57"/>
        <v>61.215871500000006</v>
      </c>
      <c r="K241" s="14">
        <f>'[1]BM 03'!M241</f>
        <v>0</v>
      </c>
      <c r="L241" s="14">
        <f>'[1]Memória 04'!E234</f>
        <v>0</v>
      </c>
      <c r="M241" s="14">
        <f t="shared" si="46"/>
        <v>0</v>
      </c>
      <c r="N241" s="14">
        <f t="shared" si="48"/>
        <v>0</v>
      </c>
      <c r="O241" s="14">
        <f t="shared" si="49"/>
        <v>0</v>
      </c>
      <c r="P241" s="23">
        <f t="shared" si="50"/>
        <v>0</v>
      </c>
      <c r="Q241" s="14">
        <f t="shared" si="51"/>
        <v>61.215871500000006</v>
      </c>
    </row>
    <row r="242" spans="1:17" ht="45.75" customHeight="1">
      <c r="A242" s="58" t="s">
        <v>515</v>
      </c>
      <c r="B242" s="25" t="s">
        <v>143</v>
      </c>
      <c r="C242" s="17" t="s">
        <v>31</v>
      </c>
      <c r="D242" s="19">
        <v>12.54</v>
      </c>
      <c r="E242" s="19">
        <v>3.66</v>
      </c>
      <c r="F242" s="19">
        <f t="shared" si="47"/>
        <v>4.6610100000000001</v>
      </c>
      <c r="G242" s="33">
        <v>87894</v>
      </c>
      <c r="H242" s="18" t="s">
        <v>85</v>
      </c>
      <c r="I242" s="61">
        <f t="shared" si="56"/>
        <v>45.8964</v>
      </c>
      <c r="J242" s="62">
        <f t="shared" si="57"/>
        <v>58.449065399999995</v>
      </c>
      <c r="K242" s="14">
        <f>'[1]BM 03'!M242</f>
        <v>0</v>
      </c>
      <c r="L242" s="14">
        <f>'[1]Memória 04'!E235</f>
        <v>0</v>
      </c>
      <c r="M242" s="14">
        <f t="shared" si="46"/>
        <v>0</v>
      </c>
      <c r="N242" s="14">
        <f t="shared" si="48"/>
        <v>0</v>
      </c>
      <c r="O242" s="14">
        <f t="shared" si="49"/>
        <v>0</v>
      </c>
      <c r="P242" s="23">
        <f t="shared" si="50"/>
        <v>0</v>
      </c>
      <c r="Q242" s="14">
        <f t="shared" si="51"/>
        <v>58.449065399999995</v>
      </c>
    </row>
    <row r="243" spans="1:17" ht="91.7" customHeight="1">
      <c r="A243" s="57" t="s">
        <v>516</v>
      </c>
      <c r="B243" s="25" t="s">
        <v>517</v>
      </c>
      <c r="C243" s="34" t="s">
        <v>31</v>
      </c>
      <c r="D243" s="35">
        <v>12.54</v>
      </c>
      <c r="E243" s="35">
        <v>16.36</v>
      </c>
      <c r="F243" s="19">
        <f t="shared" si="47"/>
        <v>20.83446</v>
      </c>
      <c r="G243" s="36">
        <v>87535</v>
      </c>
      <c r="H243" s="41" t="s">
        <v>85</v>
      </c>
      <c r="I243" s="61">
        <f t="shared" si="56"/>
        <v>205.15439999999998</v>
      </c>
      <c r="J243" s="62">
        <f t="shared" si="57"/>
        <v>261.2641284</v>
      </c>
      <c r="K243" s="14">
        <f>'[1]BM 03'!M243</f>
        <v>0</v>
      </c>
      <c r="L243" s="14">
        <f>'[1]Memória 04'!E236</f>
        <v>0</v>
      </c>
      <c r="M243" s="14">
        <f t="shared" si="46"/>
        <v>0</v>
      </c>
      <c r="N243" s="14">
        <f t="shared" si="48"/>
        <v>0</v>
      </c>
      <c r="O243" s="14">
        <f t="shared" si="49"/>
        <v>0</v>
      </c>
      <c r="P243" s="23">
        <f t="shared" si="50"/>
        <v>0</v>
      </c>
      <c r="Q243" s="14">
        <f t="shared" si="51"/>
        <v>261.2641284</v>
      </c>
    </row>
    <row r="244" spans="1:17" ht="57.2" customHeight="1">
      <c r="A244" s="57" t="s">
        <v>518</v>
      </c>
      <c r="B244" s="25" t="s">
        <v>519</v>
      </c>
      <c r="C244" s="34" t="s">
        <v>31</v>
      </c>
      <c r="D244" s="35">
        <v>1.79</v>
      </c>
      <c r="E244" s="35">
        <v>52.39</v>
      </c>
      <c r="F244" s="19">
        <f t="shared" si="47"/>
        <v>66.718665000000001</v>
      </c>
      <c r="G244" s="36">
        <v>87495</v>
      </c>
      <c r="H244" s="18" t="s">
        <v>85</v>
      </c>
      <c r="I244" s="61">
        <f t="shared" si="56"/>
        <v>93.778100000000009</v>
      </c>
      <c r="J244" s="62">
        <f t="shared" si="57"/>
        <v>119.42641035000001</v>
      </c>
      <c r="K244" s="14">
        <f>'[1]BM 03'!M244</f>
        <v>0</v>
      </c>
      <c r="L244" s="14">
        <f>'[1]Memória 04'!E237</f>
        <v>0</v>
      </c>
      <c r="M244" s="14">
        <f t="shared" si="46"/>
        <v>0</v>
      </c>
      <c r="N244" s="14">
        <f t="shared" si="48"/>
        <v>0</v>
      </c>
      <c r="O244" s="14">
        <f t="shared" si="49"/>
        <v>0</v>
      </c>
      <c r="P244" s="23">
        <f t="shared" si="50"/>
        <v>0</v>
      </c>
      <c r="Q244" s="14">
        <f t="shared" si="51"/>
        <v>119.42641035000001</v>
      </c>
    </row>
    <row r="245" spans="1:17" ht="35.1" customHeight="1">
      <c r="A245" s="57" t="s">
        <v>520</v>
      </c>
      <c r="B245" s="25" t="s">
        <v>521</v>
      </c>
      <c r="C245" s="34" t="s">
        <v>31</v>
      </c>
      <c r="D245" s="35">
        <v>19.77</v>
      </c>
      <c r="E245" s="35">
        <v>87.18</v>
      </c>
      <c r="F245" s="19">
        <f t="shared" si="47"/>
        <v>111.02373000000001</v>
      </c>
      <c r="G245" s="36">
        <v>87259</v>
      </c>
      <c r="H245" s="18" t="s">
        <v>85</v>
      </c>
      <c r="I245" s="61">
        <f t="shared" si="56"/>
        <v>1723.5486000000001</v>
      </c>
      <c r="J245" s="62">
        <v>2194.5</v>
      </c>
      <c r="K245" s="14">
        <f>'[1]BM 03'!M245</f>
        <v>0</v>
      </c>
      <c r="L245" s="14">
        <f>'[1]Memória 04'!E238</f>
        <v>0</v>
      </c>
      <c r="M245" s="14">
        <f t="shared" si="46"/>
        <v>0</v>
      </c>
      <c r="N245" s="14">
        <f t="shared" si="48"/>
        <v>0</v>
      </c>
      <c r="O245" s="14">
        <f t="shared" si="49"/>
        <v>0</v>
      </c>
      <c r="P245" s="23">
        <f t="shared" si="50"/>
        <v>0</v>
      </c>
      <c r="Q245" s="14">
        <f t="shared" si="51"/>
        <v>2194.5</v>
      </c>
    </row>
    <row r="246" spans="1:17" ht="12.75" customHeight="1">
      <c r="A246" s="63" t="s">
        <v>522</v>
      </c>
      <c r="B246" s="139" t="s">
        <v>523</v>
      </c>
      <c r="C246" s="140"/>
      <c r="D246" s="140"/>
      <c r="E246" s="140"/>
      <c r="F246" s="140"/>
      <c r="G246" s="141"/>
      <c r="H246" s="37"/>
      <c r="I246" s="30">
        <f>SUM(I247:I258)</f>
        <v>54432.684600000001</v>
      </c>
      <c r="J246" s="31">
        <f>SUM(J247:J258)</f>
        <v>69320.023838100009</v>
      </c>
      <c r="K246" s="14">
        <f>'[1]BM 03'!M246</f>
        <v>0</v>
      </c>
      <c r="L246" s="14">
        <f>'[1]Memória 04'!E239</f>
        <v>0</v>
      </c>
      <c r="M246" s="31"/>
      <c r="N246" s="31">
        <f t="shared" ref="N246:Q246" si="58">SUM(N247:N258)</f>
        <v>0</v>
      </c>
      <c r="O246" s="31">
        <f t="shared" si="58"/>
        <v>0</v>
      </c>
      <c r="P246" s="31">
        <f t="shared" si="58"/>
        <v>0</v>
      </c>
      <c r="Q246" s="31">
        <f t="shared" si="58"/>
        <v>69320.023838100009</v>
      </c>
    </row>
    <row r="247" spans="1:17" ht="57.2" customHeight="1">
      <c r="A247" s="57" t="s">
        <v>524</v>
      </c>
      <c r="B247" s="25" t="s">
        <v>525</v>
      </c>
      <c r="C247" s="34" t="s">
        <v>45</v>
      </c>
      <c r="D247" s="35">
        <v>3</v>
      </c>
      <c r="E247" s="35">
        <v>454.96</v>
      </c>
      <c r="F247" s="19">
        <f t="shared" si="47"/>
        <v>579.39156000000003</v>
      </c>
      <c r="G247" s="36">
        <v>91014</v>
      </c>
      <c r="H247" s="41" t="s">
        <v>85</v>
      </c>
      <c r="I247" s="38">
        <f>D247*E247</f>
        <v>1364.8799999999999</v>
      </c>
      <c r="J247" s="39">
        <f>D247*F247</f>
        <v>1738.1746800000001</v>
      </c>
      <c r="K247" s="14">
        <f>'[1]BM 03'!M247</f>
        <v>0</v>
      </c>
      <c r="L247" s="14">
        <f>'[1]Memória 04'!E240</f>
        <v>0</v>
      </c>
      <c r="M247" s="14">
        <f t="shared" si="46"/>
        <v>0</v>
      </c>
      <c r="N247" s="14">
        <f t="shared" si="48"/>
        <v>0</v>
      </c>
      <c r="O247" s="14">
        <f t="shared" si="49"/>
        <v>0</v>
      </c>
      <c r="P247" s="23">
        <f t="shared" si="50"/>
        <v>0</v>
      </c>
      <c r="Q247" s="14">
        <f t="shared" si="51"/>
        <v>1738.1746800000001</v>
      </c>
    </row>
    <row r="248" spans="1:17" ht="57.2" customHeight="1">
      <c r="A248" s="57" t="s">
        <v>526</v>
      </c>
      <c r="B248" s="18" t="s">
        <v>527</v>
      </c>
      <c r="C248" s="34" t="s">
        <v>45</v>
      </c>
      <c r="D248" s="35">
        <v>1</v>
      </c>
      <c r="E248" s="35">
        <v>487.1</v>
      </c>
      <c r="F248" s="19">
        <f t="shared" si="47"/>
        <v>620.32185000000004</v>
      </c>
      <c r="G248" s="36">
        <v>91015</v>
      </c>
      <c r="H248" s="18" t="s">
        <v>85</v>
      </c>
      <c r="I248" s="38">
        <f t="shared" ref="I248:I258" si="59">D248*E248</f>
        <v>487.1</v>
      </c>
      <c r="J248" s="39">
        <f t="shared" ref="J248:J258" si="60">D248*F248</f>
        <v>620.32185000000004</v>
      </c>
      <c r="K248" s="14">
        <f>'[1]BM 03'!M248</f>
        <v>0</v>
      </c>
      <c r="L248" s="14">
        <f>'[1]Memória 04'!E241</f>
        <v>0</v>
      </c>
      <c r="M248" s="14">
        <f t="shared" si="46"/>
        <v>0</v>
      </c>
      <c r="N248" s="14">
        <f t="shared" si="48"/>
        <v>0</v>
      </c>
      <c r="O248" s="14">
        <f t="shared" si="49"/>
        <v>0</v>
      </c>
      <c r="P248" s="23">
        <f t="shared" si="50"/>
        <v>0</v>
      </c>
      <c r="Q248" s="14">
        <f t="shared" si="51"/>
        <v>620.32185000000004</v>
      </c>
    </row>
    <row r="249" spans="1:17" ht="57.2" customHeight="1">
      <c r="A249" s="57" t="s">
        <v>528</v>
      </c>
      <c r="B249" s="25" t="s">
        <v>529</v>
      </c>
      <c r="C249" s="34" t="s">
        <v>45</v>
      </c>
      <c r="D249" s="35">
        <v>13</v>
      </c>
      <c r="E249" s="35">
        <v>511.96</v>
      </c>
      <c r="F249" s="19">
        <f t="shared" si="47"/>
        <v>651.98105999999996</v>
      </c>
      <c r="G249" s="36">
        <v>91016</v>
      </c>
      <c r="H249" s="18" t="s">
        <v>85</v>
      </c>
      <c r="I249" s="38">
        <f t="shared" si="59"/>
        <v>6655.48</v>
      </c>
      <c r="J249" s="39">
        <f t="shared" si="60"/>
        <v>8475.7537799999991</v>
      </c>
      <c r="K249" s="14">
        <f>'[1]BM 03'!M249</f>
        <v>0</v>
      </c>
      <c r="L249" s="14">
        <f>'[1]Memória 04'!E242</f>
        <v>0</v>
      </c>
      <c r="M249" s="14">
        <f t="shared" si="46"/>
        <v>0</v>
      </c>
      <c r="N249" s="14">
        <f t="shared" si="48"/>
        <v>0</v>
      </c>
      <c r="O249" s="14">
        <f t="shared" si="49"/>
        <v>0</v>
      </c>
      <c r="P249" s="23">
        <f t="shared" si="50"/>
        <v>0</v>
      </c>
      <c r="Q249" s="14">
        <f t="shared" si="51"/>
        <v>8475.7537799999991</v>
      </c>
    </row>
    <row r="250" spans="1:17" ht="35.25" customHeight="1">
      <c r="A250" s="34" t="s">
        <v>530</v>
      </c>
      <c r="B250" s="25" t="s">
        <v>531</v>
      </c>
      <c r="C250" s="34" t="s">
        <v>31</v>
      </c>
      <c r="D250" s="35">
        <v>11</v>
      </c>
      <c r="E250" s="35">
        <v>579.35</v>
      </c>
      <c r="F250" s="19">
        <f t="shared" si="47"/>
        <v>737.80222500000002</v>
      </c>
      <c r="G250" s="43">
        <v>100702</v>
      </c>
      <c r="H250" s="18" t="s">
        <v>85</v>
      </c>
      <c r="I250" s="38">
        <f t="shared" si="59"/>
        <v>6372.85</v>
      </c>
      <c r="J250" s="39">
        <f t="shared" si="60"/>
        <v>8115.8244750000003</v>
      </c>
      <c r="K250" s="14">
        <f>'[1]BM 03'!M250</f>
        <v>0</v>
      </c>
      <c r="L250" s="14">
        <f>'[1]Memória 04'!E243</f>
        <v>0</v>
      </c>
      <c r="M250" s="14">
        <f t="shared" si="46"/>
        <v>0</v>
      </c>
      <c r="N250" s="14">
        <f t="shared" si="48"/>
        <v>0</v>
      </c>
      <c r="O250" s="14">
        <f t="shared" si="49"/>
        <v>0</v>
      </c>
      <c r="P250" s="23">
        <f t="shared" si="50"/>
        <v>0</v>
      </c>
      <c r="Q250" s="14">
        <f t="shared" si="51"/>
        <v>8115.8244750000003</v>
      </c>
    </row>
    <row r="251" spans="1:17" ht="25.5" customHeight="1">
      <c r="A251" s="17" t="s">
        <v>532</v>
      </c>
      <c r="B251" s="25" t="s">
        <v>533</v>
      </c>
      <c r="C251" s="17" t="s">
        <v>31</v>
      </c>
      <c r="D251" s="19">
        <v>8.5</v>
      </c>
      <c r="E251" s="19">
        <v>600.20000000000005</v>
      </c>
      <c r="F251" s="19">
        <f t="shared" si="47"/>
        <v>764.35470000000009</v>
      </c>
      <c r="G251" s="33">
        <v>9072</v>
      </c>
      <c r="H251" s="20" t="s">
        <v>36</v>
      </c>
      <c r="I251" s="38">
        <f t="shared" si="59"/>
        <v>5101.7000000000007</v>
      </c>
      <c r="J251" s="39">
        <f t="shared" si="60"/>
        <v>6497.0149500000007</v>
      </c>
      <c r="K251" s="14">
        <f>'[1]BM 03'!M251</f>
        <v>0</v>
      </c>
      <c r="L251" s="14">
        <f>'[1]Memória 04'!E244</f>
        <v>0</v>
      </c>
      <c r="M251" s="14">
        <f t="shared" si="46"/>
        <v>0</v>
      </c>
      <c r="N251" s="14">
        <f t="shared" si="48"/>
        <v>0</v>
      </c>
      <c r="O251" s="14">
        <f t="shared" si="49"/>
        <v>0</v>
      </c>
      <c r="P251" s="23">
        <f t="shared" si="50"/>
        <v>0</v>
      </c>
      <c r="Q251" s="14">
        <f t="shared" si="51"/>
        <v>6497.0149500000007</v>
      </c>
    </row>
    <row r="252" spans="1:17" ht="34.35" customHeight="1">
      <c r="A252" s="34" t="s">
        <v>534</v>
      </c>
      <c r="B252" s="18" t="s">
        <v>535</v>
      </c>
      <c r="C252" s="34" t="s">
        <v>31</v>
      </c>
      <c r="D252" s="35">
        <v>7.95</v>
      </c>
      <c r="E252" s="59">
        <v>953.74</v>
      </c>
      <c r="F252" s="19">
        <f t="shared" si="47"/>
        <v>1214.58789</v>
      </c>
      <c r="G252" s="43">
        <v>91338</v>
      </c>
      <c r="H252" s="18" t="s">
        <v>85</v>
      </c>
      <c r="I252" s="38">
        <f t="shared" si="59"/>
        <v>7582.2330000000002</v>
      </c>
      <c r="J252" s="39">
        <f t="shared" si="60"/>
        <v>9655.9737255</v>
      </c>
      <c r="K252" s="14">
        <f>'[1]BM 03'!M252</f>
        <v>0</v>
      </c>
      <c r="L252" s="14">
        <f>'[1]Memória 04'!E245</f>
        <v>0</v>
      </c>
      <c r="M252" s="14">
        <f t="shared" si="46"/>
        <v>0</v>
      </c>
      <c r="N252" s="14">
        <f t="shared" si="48"/>
        <v>0</v>
      </c>
      <c r="O252" s="14">
        <f t="shared" si="49"/>
        <v>0</v>
      </c>
      <c r="P252" s="23">
        <f t="shared" si="50"/>
        <v>0</v>
      </c>
      <c r="Q252" s="14">
        <f t="shared" si="51"/>
        <v>9655.9737255</v>
      </c>
    </row>
    <row r="253" spans="1:17" ht="34.35" customHeight="1">
      <c r="A253" s="34" t="s">
        <v>536</v>
      </c>
      <c r="B253" s="25" t="s">
        <v>537</v>
      </c>
      <c r="C253" s="34" t="s">
        <v>31</v>
      </c>
      <c r="D253" s="35">
        <v>14.28</v>
      </c>
      <c r="E253" s="35">
        <v>690.92</v>
      </c>
      <c r="F253" s="19">
        <f t="shared" si="47"/>
        <v>879.88661999999999</v>
      </c>
      <c r="G253" s="43">
        <v>91341</v>
      </c>
      <c r="H253" s="18" t="s">
        <v>85</v>
      </c>
      <c r="I253" s="38">
        <f t="shared" si="59"/>
        <v>9866.3375999999989</v>
      </c>
      <c r="J253" s="39">
        <f t="shared" si="60"/>
        <v>12564.780933599999</v>
      </c>
      <c r="K253" s="14">
        <f>'[1]BM 03'!M253</f>
        <v>0</v>
      </c>
      <c r="L253" s="14">
        <f>'[1]Memória 04'!E246</f>
        <v>0</v>
      </c>
      <c r="M253" s="14">
        <f t="shared" si="46"/>
        <v>0</v>
      </c>
      <c r="N253" s="14">
        <f t="shared" si="48"/>
        <v>0</v>
      </c>
      <c r="O253" s="14">
        <f t="shared" si="49"/>
        <v>0</v>
      </c>
      <c r="P253" s="23">
        <f t="shared" si="50"/>
        <v>0</v>
      </c>
      <c r="Q253" s="14">
        <f t="shared" si="51"/>
        <v>12564.780933599999</v>
      </c>
    </row>
    <row r="254" spans="1:17" ht="45.75" customHeight="1">
      <c r="A254" s="17" t="s">
        <v>538</v>
      </c>
      <c r="B254" s="25" t="s">
        <v>539</v>
      </c>
      <c r="C254" s="17" t="s">
        <v>31</v>
      </c>
      <c r="D254" s="19">
        <v>34.1</v>
      </c>
      <c r="E254" s="19">
        <v>377.22</v>
      </c>
      <c r="F254" s="19">
        <f t="shared" si="47"/>
        <v>480.38967000000002</v>
      </c>
      <c r="G254" s="42">
        <v>94573</v>
      </c>
      <c r="H254" s="18" t="s">
        <v>85</v>
      </c>
      <c r="I254" s="38">
        <f t="shared" si="59"/>
        <v>12863.202000000001</v>
      </c>
      <c r="J254" s="39">
        <f t="shared" si="60"/>
        <v>16381.287747000002</v>
      </c>
      <c r="K254" s="14">
        <f>'[1]BM 03'!M254</f>
        <v>0</v>
      </c>
      <c r="L254" s="14">
        <f>'[1]Memória 04'!E247</f>
        <v>0</v>
      </c>
      <c r="M254" s="14">
        <f t="shared" si="46"/>
        <v>0</v>
      </c>
      <c r="N254" s="14">
        <f t="shared" si="48"/>
        <v>0</v>
      </c>
      <c r="O254" s="14">
        <f t="shared" si="49"/>
        <v>0</v>
      </c>
      <c r="P254" s="23">
        <f t="shared" si="50"/>
        <v>0</v>
      </c>
      <c r="Q254" s="14">
        <f t="shared" si="51"/>
        <v>16381.287747000002</v>
      </c>
    </row>
    <row r="255" spans="1:17" ht="33.75" customHeight="1">
      <c r="A255" s="34" t="s">
        <v>540</v>
      </c>
      <c r="B255" s="25" t="s">
        <v>541</v>
      </c>
      <c r="C255" s="34" t="s">
        <v>31</v>
      </c>
      <c r="D255" s="35">
        <v>4.2</v>
      </c>
      <c r="E255" s="35">
        <v>512.21</v>
      </c>
      <c r="F255" s="19">
        <f t="shared" si="47"/>
        <v>652.29943500000002</v>
      </c>
      <c r="G255" s="43">
        <v>94569</v>
      </c>
      <c r="H255" s="18" t="s">
        <v>85</v>
      </c>
      <c r="I255" s="38">
        <f t="shared" si="59"/>
        <v>2151.2820000000002</v>
      </c>
      <c r="J255" s="39">
        <f t="shared" si="60"/>
        <v>2739.657627</v>
      </c>
      <c r="K255" s="14">
        <f>'[1]BM 03'!M255</f>
        <v>0</v>
      </c>
      <c r="L255" s="14">
        <f>'[1]Memória 04'!E248</f>
        <v>0</v>
      </c>
      <c r="M255" s="14">
        <f t="shared" si="46"/>
        <v>0</v>
      </c>
      <c r="N255" s="14">
        <f t="shared" si="48"/>
        <v>0</v>
      </c>
      <c r="O255" s="14">
        <f t="shared" si="49"/>
        <v>0</v>
      </c>
      <c r="P255" s="23">
        <f t="shared" si="50"/>
        <v>0</v>
      </c>
      <c r="Q255" s="14">
        <f t="shared" si="51"/>
        <v>2739.657627</v>
      </c>
    </row>
    <row r="256" spans="1:17" ht="34.35" customHeight="1">
      <c r="A256" s="34" t="s">
        <v>542</v>
      </c>
      <c r="B256" s="25" t="s">
        <v>543</v>
      </c>
      <c r="C256" s="34" t="s">
        <v>31</v>
      </c>
      <c r="D256" s="35">
        <v>0.75</v>
      </c>
      <c r="E256" s="35">
        <v>361.12</v>
      </c>
      <c r="F256" s="19">
        <f t="shared" si="47"/>
        <v>459.88632000000001</v>
      </c>
      <c r="G256" s="43">
        <v>100674</v>
      </c>
      <c r="H256" s="18" t="s">
        <v>85</v>
      </c>
      <c r="I256" s="38">
        <f t="shared" si="59"/>
        <v>270.84000000000003</v>
      </c>
      <c r="J256" s="39">
        <f t="shared" si="60"/>
        <v>344.91473999999999</v>
      </c>
      <c r="K256" s="14">
        <f>'[1]BM 03'!M256</f>
        <v>0</v>
      </c>
      <c r="L256" s="14">
        <f>'[1]Memória 04'!E249</f>
        <v>0</v>
      </c>
      <c r="M256" s="14">
        <f t="shared" si="46"/>
        <v>0</v>
      </c>
      <c r="N256" s="14">
        <f t="shared" si="48"/>
        <v>0</v>
      </c>
      <c r="O256" s="14">
        <f t="shared" si="49"/>
        <v>0</v>
      </c>
      <c r="P256" s="23">
        <f t="shared" si="50"/>
        <v>0</v>
      </c>
      <c r="Q256" s="14">
        <f t="shared" si="51"/>
        <v>344.91473999999999</v>
      </c>
    </row>
    <row r="257" spans="1:19" ht="34.35" customHeight="1">
      <c r="A257" s="34" t="s">
        <v>544</v>
      </c>
      <c r="B257" s="25" t="s">
        <v>545</v>
      </c>
      <c r="C257" s="34" t="s">
        <v>45</v>
      </c>
      <c r="D257" s="35">
        <v>22</v>
      </c>
      <c r="E257" s="35">
        <v>52.47</v>
      </c>
      <c r="F257" s="19">
        <f t="shared" si="47"/>
        <v>66.820544999999996</v>
      </c>
      <c r="G257" s="43">
        <v>91304</v>
      </c>
      <c r="H257" s="18" t="s">
        <v>85</v>
      </c>
      <c r="I257" s="38">
        <f t="shared" si="59"/>
        <v>1154.3399999999999</v>
      </c>
      <c r="J257" s="39">
        <f t="shared" si="60"/>
        <v>1470.0519899999999</v>
      </c>
      <c r="K257" s="14">
        <f>'[1]BM 03'!M257</f>
        <v>0</v>
      </c>
      <c r="L257" s="14">
        <f>'[1]Memória 04'!E250</f>
        <v>0</v>
      </c>
      <c r="M257" s="14">
        <f t="shared" si="46"/>
        <v>0</v>
      </c>
      <c r="N257" s="14">
        <f t="shared" si="48"/>
        <v>0</v>
      </c>
      <c r="O257" s="14">
        <f t="shared" si="49"/>
        <v>0</v>
      </c>
      <c r="P257" s="23">
        <f t="shared" si="50"/>
        <v>0</v>
      </c>
      <c r="Q257" s="14">
        <f t="shared" si="51"/>
        <v>1470.0519899999999</v>
      </c>
    </row>
    <row r="258" spans="1:19" ht="25.5" customHeight="1">
      <c r="A258" s="17" t="s">
        <v>546</v>
      </c>
      <c r="B258" s="18" t="s">
        <v>547</v>
      </c>
      <c r="C258" s="17" t="s">
        <v>45</v>
      </c>
      <c r="D258" s="19">
        <v>12</v>
      </c>
      <c r="E258" s="19">
        <v>46.87</v>
      </c>
      <c r="F258" s="19">
        <f t="shared" si="47"/>
        <v>59.688944999999997</v>
      </c>
      <c r="G258" s="42">
        <v>100705</v>
      </c>
      <c r="H258" s="25" t="s">
        <v>60</v>
      </c>
      <c r="I258" s="38">
        <f t="shared" si="59"/>
        <v>562.43999999999994</v>
      </c>
      <c r="J258" s="39">
        <f t="shared" si="60"/>
        <v>716.26733999999999</v>
      </c>
      <c r="K258" s="14">
        <f>'[1]BM 03'!M258</f>
        <v>0</v>
      </c>
      <c r="L258" s="14">
        <f>'[1]Memória 04'!E251</f>
        <v>0</v>
      </c>
      <c r="M258" s="14">
        <f t="shared" si="46"/>
        <v>0</v>
      </c>
      <c r="N258" s="14">
        <f t="shared" si="48"/>
        <v>0</v>
      </c>
      <c r="O258" s="14">
        <f t="shared" si="49"/>
        <v>0</v>
      </c>
      <c r="P258" s="23">
        <f t="shared" si="50"/>
        <v>0</v>
      </c>
      <c r="Q258" s="14">
        <f t="shared" si="51"/>
        <v>716.26733999999999</v>
      </c>
    </row>
    <row r="259" spans="1:19" ht="12.75" customHeight="1">
      <c r="A259" s="28" t="s">
        <v>548</v>
      </c>
      <c r="B259" s="139" t="s">
        <v>549</v>
      </c>
      <c r="C259" s="140"/>
      <c r="D259" s="140"/>
      <c r="E259" s="140"/>
      <c r="F259" s="140"/>
      <c r="G259" s="141"/>
      <c r="H259" s="37"/>
      <c r="I259" s="30">
        <f>SUM(I260:I262)</f>
        <v>16872.0461</v>
      </c>
      <c r="J259" s="31">
        <f>SUM(J260:J262)</f>
        <v>21486.550708350002</v>
      </c>
      <c r="K259" s="14">
        <f>'[1]BM 03'!M259</f>
        <v>0</v>
      </c>
      <c r="L259" s="14">
        <f>'[1]Memória 04'!E252</f>
        <v>0</v>
      </c>
      <c r="M259" s="31"/>
      <c r="N259" s="31">
        <f t="shared" ref="N259:Q259" si="61">SUM(N260:N262)</f>
        <v>0</v>
      </c>
      <c r="O259" s="31">
        <f t="shared" si="61"/>
        <v>0</v>
      </c>
      <c r="P259" s="31">
        <f t="shared" si="61"/>
        <v>0</v>
      </c>
      <c r="Q259" s="31">
        <f t="shared" si="61"/>
        <v>21486.550708350002</v>
      </c>
    </row>
    <row r="260" spans="1:19" ht="34.35" customHeight="1">
      <c r="A260" s="34" t="s">
        <v>550</v>
      </c>
      <c r="B260" s="25" t="s">
        <v>551</v>
      </c>
      <c r="C260" s="34" t="s">
        <v>31</v>
      </c>
      <c r="D260" s="35">
        <v>15.73</v>
      </c>
      <c r="E260" s="35">
        <v>256</v>
      </c>
      <c r="F260" s="19">
        <f t="shared" si="47"/>
        <v>326.01600000000002</v>
      </c>
      <c r="G260" s="43">
        <v>12182</v>
      </c>
      <c r="H260" s="18" t="s">
        <v>90</v>
      </c>
      <c r="I260" s="38">
        <f>D260*E260</f>
        <v>4026.88</v>
      </c>
      <c r="J260" s="39">
        <f>D260*F260</f>
        <v>5128.2316800000008</v>
      </c>
      <c r="K260" s="14">
        <f>'[1]BM 03'!M260</f>
        <v>0</v>
      </c>
      <c r="L260" s="14">
        <f>'[1]Memória 04'!E253</f>
        <v>0</v>
      </c>
      <c r="M260" s="14">
        <f t="shared" si="46"/>
        <v>0</v>
      </c>
      <c r="N260" s="14">
        <f t="shared" si="48"/>
        <v>0</v>
      </c>
      <c r="O260" s="14">
        <f t="shared" si="49"/>
        <v>0</v>
      </c>
      <c r="P260" s="23">
        <f t="shared" si="50"/>
        <v>0</v>
      </c>
      <c r="Q260" s="14">
        <f t="shared" si="51"/>
        <v>5128.2316800000008</v>
      </c>
    </row>
    <row r="261" spans="1:19" ht="69" customHeight="1">
      <c r="A261" s="34" t="s">
        <v>552</v>
      </c>
      <c r="B261" s="18" t="s">
        <v>553</v>
      </c>
      <c r="C261" s="34" t="s">
        <v>45</v>
      </c>
      <c r="D261" s="35">
        <v>5</v>
      </c>
      <c r="E261" s="59">
        <v>1398.38</v>
      </c>
      <c r="F261" s="19">
        <f t="shared" si="47"/>
        <v>1780.8369300000002</v>
      </c>
      <c r="G261" s="43">
        <v>12449</v>
      </c>
      <c r="H261" s="41" t="s">
        <v>90</v>
      </c>
      <c r="I261" s="38">
        <f t="shared" ref="I261:I262" si="62">D261*E261</f>
        <v>6991.9000000000005</v>
      </c>
      <c r="J261" s="39">
        <f t="shared" ref="J261:J262" si="63">D261*F261</f>
        <v>8904.1846500000011</v>
      </c>
      <c r="K261" s="14">
        <f>'[1]BM 03'!M261</f>
        <v>0</v>
      </c>
      <c r="L261" s="14">
        <f>'[1]Memória 04'!E254</f>
        <v>0</v>
      </c>
      <c r="M261" s="14">
        <f t="shared" si="46"/>
        <v>0</v>
      </c>
      <c r="N261" s="14">
        <f t="shared" si="48"/>
        <v>0</v>
      </c>
      <c r="O261" s="14">
        <f t="shared" si="49"/>
        <v>0</v>
      </c>
      <c r="P261" s="23">
        <f t="shared" si="50"/>
        <v>0</v>
      </c>
      <c r="Q261" s="14">
        <f t="shared" si="51"/>
        <v>8904.1846500000011</v>
      </c>
    </row>
    <row r="262" spans="1:19" ht="25.5" customHeight="1">
      <c r="A262" s="17" t="s">
        <v>554</v>
      </c>
      <c r="B262" s="25" t="s">
        <v>555</v>
      </c>
      <c r="C262" s="17" t="s">
        <v>31</v>
      </c>
      <c r="D262" s="19">
        <v>58.41</v>
      </c>
      <c r="E262" s="19">
        <v>100.21</v>
      </c>
      <c r="F262" s="19">
        <f t="shared" si="47"/>
        <v>127.617435</v>
      </c>
      <c r="G262" s="42">
        <v>87262</v>
      </c>
      <c r="H262" s="25" t="s">
        <v>60</v>
      </c>
      <c r="I262" s="38">
        <f t="shared" si="62"/>
        <v>5853.2660999999989</v>
      </c>
      <c r="J262" s="39">
        <f t="shared" si="63"/>
        <v>7454.1343783499997</v>
      </c>
      <c r="K262" s="14">
        <f>'[1]BM 03'!M262</f>
        <v>0</v>
      </c>
      <c r="L262" s="14">
        <f>'[1]Memória 04'!E255</f>
        <v>0</v>
      </c>
      <c r="M262" s="14">
        <f t="shared" si="46"/>
        <v>0</v>
      </c>
      <c r="N262" s="14">
        <f t="shared" si="48"/>
        <v>0</v>
      </c>
      <c r="O262" s="14">
        <f t="shared" si="49"/>
        <v>0</v>
      </c>
      <c r="P262" s="23">
        <f t="shared" si="50"/>
        <v>0</v>
      </c>
      <c r="Q262" s="14">
        <f t="shared" si="51"/>
        <v>7454.1343783499997</v>
      </c>
    </row>
    <row r="263" spans="1:19" ht="14.25" customHeight="1">
      <c r="A263" s="28" t="s">
        <v>556</v>
      </c>
      <c r="B263" s="139" t="s">
        <v>557</v>
      </c>
      <c r="C263" s="140"/>
      <c r="D263" s="140"/>
      <c r="E263" s="140"/>
      <c r="F263" s="140"/>
      <c r="G263" s="141"/>
      <c r="H263" s="29"/>
      <c r="I263" s="53">
        <f>SUM(I264:I266)</f>
        <v>1450.5394000000001</v>
      </c>
      <c r="J263" s="54">
        <f>SUM(J264:J266)</f>
        <v>1847.2619259000003</v>
      </c>
      <c r="K263" s="14">
        <f>'[1]BM 03'!M263</f>
        <v>0</v>
      </c>
      <c r="L263" s="14">
        <f>'[1]Memória 04'!E256</f>
        <v>0</v>
      </c>
      <c r="M263" s="54"/>
      <c r="N263" s="31">
        <f t="shared" ref="N263:Q263" si="64">SUM(N264:N266)</f>
        <v>0</v>
      </c>
      <c r="O263" s="31">
        <f t="shared" si="64"/>
        <v>0</v>
      </c>
      <c r="P263" s="31">
        <f t="shared" si="64"/>
        <v>0</v>
      </c>
      <c r="Q263" s="31">
        <f t="shared" si="64"/>
        <v>1847.2619259000003</v>
      </c>
    </row>
    <row r="264" spans="1:19" ht="25.5" customHeight="1">
      <c r="A264" s="17" t="s">
        <v>558</v>
      </c>
      <c r="B264" s="25" t="s">
        <v>559</v>
      </c>
      <c r="C264" s="17" t="s">
        <v>45</v>
      </c>
      <c r="D264" s="19">
        <v>2</v>
      </c>
      <c r="E264" s="19">
        <v>95.62</v>
      </c>
      <c r="F264" s="19">
        <f t="shared" si="47"/>
        <v>121.77207000000001</v>
      </c>
      <c r="G264" s="42">
        <v>98510</v>
      </c>
      <c r="H264" s="25" t="s">
        <v>60</v>
      </c>
      <c r="I264" s="61">
        <f>D264*E264</f>
        <v>191.24</v>
      </c>
      <c r="J264" s="62">
        <f>F264*D264</f>
        <v>243.54414000000003</v>
      </c>
      <c r="K264" s="14">
        <f>'[1]BM 03'!M264</f>
        <v>0</v>
      </c>
      <c r="L264" s="14">
        <f>'[1]Memória 04'!E257</f>
        <v>0</v>
      </c>
      <c r="M264" s="14">
        <f t="shared" si="46"/>
        <v>0</v>
      </c>
      <c r="N264" s="14">
        <f t="shared" si="48"/>
        <v>0</v>
      </c>
      <c r="O264" s="14">
        <f t="shared" si="49"/>
        <v>0</v>
      </c>
      <c r="P264" s="23">
        <f t="shared" si="50"/>
        <v>0</v>
      </c>
      <c r="Q264" s="14">
        <f t="shared" si="51"/>
        <v>243.54414000000003</v>
      </c>
    </row>
    <row r="265" spans="1:19" ht="25.5" customHeight="1">
      <c r="A265" s="58" t="s">
        <v>560</v>
      </c>
      <c r="B265" s="18" t="s">
        <v>561</v>
      </c>
      <c r="C265" s="17" t="s">
        <v>45</v>
      </c>
      <c r="D265" s="19">
        <v>6</v>
      </c>
      <c r="E265" s="19">
        <v>72.739999999999995</v>
      </c>
      <c r="F265" s="19">
        <f t="shared" si="47"/>
        <v>92.634389999999996</v>
      </c>
      <c r="G265" s="33">
        <v>98509</v>
      </c>
      <c r="H265" s="25" t="s">
        <v>60</v>
      </c>
      <c r="I265" s="61">
        <f t="shared" ref="I265:I266" si="65">D265*E265</f>
        <v>436.43999999999994</v>
      </c>
      <c r="J265" s="62">
        <f t="shared" ref="J265:J266" si="66">F265*D265</f>
        <v>555.80633999999998</v>
      </c>
      <c r="K265" s="14">
        <f>'[1]BM 03'!M265</f>
        <v>0</v>
      </c>
      <c r="L265" s="14">
        <f>'[1]Memória 04'!E258</f>
        <v>0</v>
      </c>
      <c r="M265" s="14">
        <f t="shared" si="46"/>
        <v>0</v>
      </c>
      <c r="N265" s="14">
        <f t="shared" si="48"/>
        <v>0</v>
      </c>
      <c r="O265" s="14">
        <f t="shared" si="49"/>
        <v>0</v>
      </c>
      <c r="P265" s="23">
        <f t="shared" si="50"/>
        <v>0</v>
      </c>
      <c r="Q265" s="14">
        <f t="shared" si="51"/>
        <v>555.80633999999998</v>
      </c>
    </row>
    <row r="266" spans="1:19" ht="25.5" customHeight="1">
      <c r="A266" s="58" t="s">
        <v>562</v>
      </c>
      <c r="B266" s="18" t="s">
        <v>563</v>
      </c>
      <c r="C266" s="17" t="s">
        <v>31</v>
      </c>
      <c r="D266" s="19">
        <v>544.94000000000005</v>
      </c>
      <c r="E266" s="19">
        <v>1.51</v>
      </c>
      <c r="F266" s="19">
        <f t="shared" si="47"/>
        <v>1.9229850000000002</v>
      </c>
      <c r="G266" s="24">
        <v>2450</v>
      </c>
      <c r="H266" s="20" t="s">
        <v>36</v>
      </c>
      <c r="I266" s="61">
        <f t="shared" si="65"/>
        <v>822.85940000000005</v>
      </c>
      <c r="J266" s="62">
        <f t="shared" si="66"/>
        <v>1047.9114459000002</v>
      </c>
      <c r="K266" s="14">
        <f>'[1]BM 03'!M266</f>
        <v>0</v>
      </c>
      <c r="L266" s="14">
        <f>'[1]Memória 04'!E259</f>
        <v>0</v>
      </c>
      <c r="M266" s="14">
        <f t="shared" si="46"/>
        <v>0</v>
      </c>
      <c r="N266" s="14">
        <f t="shared" si="48"/>
        <v>0</v>
      </c>
      <c r="O266" s="14">
        <f t="shared" si="49"/>
        <v>0</v>
      </c>
      <c r="P266" s="23">
        <f t="shared" si="50"/>
        <v>0</v>
      </c>
      <c r="Q266" s="14">
        <f t="shared" si="51"/>
        <v>1047.9114459000002</v>
      </c>
    </row>
    <row r="267" spans="1:19" ht="12" customHeight="1">
      <c r="A267" s="29"/>
      <c r="B267" s="29"/>
      <c r="C267" s="29"/>
      <c r="D267" s="29"/>
      <c r="E267" s="29"/>
      <c r="F267" s="29"/>
      <c r="G267" s="29"/>
      <c r="H267" s="29"/>
      <c r="I267" s="51"/>
      <c r="J267" s="52"/>
      <c r="K267" s="14">
        <f>'[1]BM 03'!M267</f>
        <v>0</v>
      </c>
      <c r="L267" s="14">
        <f>'[1]Memória 04'!E260</f>
        <v>0</v>
      </c>
      <c r="M267" s="14">
        <f t="shared" si="46"/>
        <v>0</v>
      </c>
      <c r="N267" s="14">
        <f t="shared" si="48"/>
        <v>0</v>
      </c>
      <c r="O267" s="14">
        <f t="shared" si="49"/>
        <v>0</v>
      </c>
      <c r="P267" s="23">
        <f t="shared" si="50"/>
        <v>0</v>
      </c>
      <c r="Q267" s="14">
        <f t="shared" si="51"/>
        <v>0</v>
      </c>
    </row>
    <row r="268" spans="1:19" ht="12.75" customHeight="1">
      <c r="A268" s="152" t="s">
        <v>564</v>
      </c>
      <c r="B268" s="153"/>
      <c r="C268" s="153"/>
      <c r="D268" s="153"/>
      <c r="E268" s="153"/>
      <c r="F268" s="153"/>
      <c r="G268" s="153"/>
      <c r="H268" s="154"/>
      <c r="I268" s="64">
        <f>I263+I259+I246+I237+I218+I165+I95+I75+I70+I58+I50+I37+I20+I11</f>
        <v>583589.56099999999</v>
      </c>
      <c r="J268" s="65">
        <f>J263+J259+J246+J237+J218+J165+J95+J75+J70+J58+J37+J11+J20+J50</f>
        <v>743201.31116014998</v>
      </c>
      <c r="K268" s="14"/>
      <c r="L268" s="14"/>
      <c r="M268" s="14"/>
      <c r="N268" s="31">
        <f>N11+N20+N37+N50+N58+N70+N75+N95+N165+N218+N246+N259+N263</f>
        <v>230986.39000000004</v>
      </c>
      <c r="O268" s="31">
        <f>O11+O20+O37+O50+O58+O70+O75+O95+O165+O218+O246+O259+O263</f>
        <v>83172.599999999991</v>
      </c>
      <c r="P268" s="31">
        <f>P11+P20+P37+P50+P58+P70+P75+P95+P165+P218+P246+P259+P263</f>
        <v>314158.99</v>
      </c>
      <c r="Q268" s="31">
        <f>Q11+Q20+Q37+Q50+Q58+Q70+Q75+Q95+Q165+Q218+Q246+Q259+Q263</f>
        <v>425559.57360350003</v>
      </c>
      <c r="S268" s="97">
        <f>P268/J268</f>
        <v>0.42271048944947692</v>
      </c>
    </row>
  </sheetData>
  <mergeCells count="42">
    <mergeCell ref="D9:D10"/>
    <mergeCell ref="E9:E10"/>
    <mergeCell ref="A1:Q4"/>
    <mergeCell ref="A5:E5"/>
    <mergeCell ref="F5:I5"/>
    <mergeCell ref="J5:J7"/>
    <mergeCell ref="K5:L6"/>
    <mergeCell ref="M5:N5"/>
    <mergeCell ref="O5:Q5"/>
    <mergeCell ref="A6:E6"/>
    <mergeCell ref="F6:I6"/>
    <mergeCell ref="M6:N6"/>
    <mergeCell ref="O6:Q6"/>
    <mergeCell ref="A7:E7"/>
    <mergeCell ref="K7:L7"/>
    <mergeCell ref="M7:N7"/>
    <mergeCell ref="A8:Q8"/>
    <mergeCell ref="B58:G58"/>
    <mergeCell ref="F9:F10"/>
    <mergeCell ref="G9:G10"/>
    <mergeCell ref="H9:H10"/>
    <mergeCell ref="I9:I10"/>
    <mergeCell ref="N9:P9"/>
    <mergeCell ref="Q9:Q10"/>
    <mergeCell ref="B20:G20"/>
    <mergeCell ref="B37:G37"/>
    <mergeCell ref="B50:G50"/>
    <mergeCell ref="J9:J10"/>
    <mergeCell ref="K9:M9"/>
    <mergeCell ref="A9:A10"/>
    <mergeCell ref="B9:B10"/>
    <mergeCell ref="C9:C10"/>
    <mergeCell ref="B246:G246"/>
    <mergeCell ref="B259:G259"/>
    <mergeCell ref="B263:G263"/>
    <mergeCell ref="A268:H268"/>
    <mergeCell ref="B70:G70"/>
    <mergeCell ref="B75:G75"/>
    <mergeCell ref="B95:G95"/>
    <mergeCell ref="B165:G165"/>
    <mergeCell ref="B218:G218"/>
    <mergeCell ref="B237:G237"/>
  </mergeCells>
  <pageMargins left="0.25" right="0.25" top="0.75" bottom="0.75" header="0.3" footer="0.3"/>
  <pageSetup paperSize="9" scale="51" orientation="landscape" horizontalDpi="360" verticalDpi="36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B85F2-5947-4607-B878-5AF6B76ED837}">
  <dimension ref="A1:G269"/>
  <sheetViews>
    <sheetView view="pageBreakPreview" topLeftCell="A48" zoomScale="90" zoomScaleNormal="80" zoomScaleSheetLayoutView="90" workbookViewId="0">
      <selection activeCell="D53" sqref="D53"/>
    </sheetView>
  </sheetViews>
  <sheetFormatPr defaultRowHeight="15"/>
  <cols>
    <col min="1" max="1" width="10.140625" style="94" customWidth="1"/>
    <col min="2" max="2" width="59.140625" style="95" customWidth="1"/>
    <col min="3" max="3" width="6.140625" style="94" customWidth="1"/>
    <col min="4" max="4" width="72.28515625" style="73" customWidth="1"/>
    <col min="5" max="5" width="13.42578125" style="67" customWidth="1"/>
    <col min="6" max="6" width="9.140625" style="1"/>
    <col min="7" max="7" width="13.140625" style="1" customWidth="1"/>
    <col min="8" max="16384" width="9.140625" style="1"/>
  </cols>
  <sheetData>
    <row r="1" spans="1:7" ht="12.75" customHeight="1">
      <c r="A1" s="157" t="s">
        <v>1145</v>
      </c>
      <c r="B1" s="158"/>
      <c r="C1" s="158"/>
      <c r="D1" s="158"/>
    </row>
    <row r="2" spans="1:7" ht="12" customHeight="1">
      <c r="A2" s="157"/>
      <c r="B2" s="158"/>
      <c r="C2" s="158"/>
      <c r="D2" s="158"/>
    </row>
    <row r="3" spans="1:7" ht="25.5" customHeight="1">
      <c r="A3" s="68" t="s">
        <v>566</v>
      </c>
      <c r="B3" s="68" t="s">
        <v>567</v>
      </c>
      <c r="C3" s="68" t="s">
        <v>568</v>
      </c>
      <c r="D3" s="69"/>
    </row>
    <row r="4" spans="1:7">
      <c r="A4" s="70" t="s">
        <v>569</v>
      </c>
      <c r="B4" s="71" t="s">
        <v>570</v>
      </c>
      <c r="C4" s="72"/>
      <c r="E4" s="74"/>
      <c r="G4" s="75"/>
    </row>
    <row r="5" spans="1:7" ht="14.25">
      <c r="A5" s="76" t="s">
        <v>571</v>
      </c>
      <c r="B5" s="77" t="s">
        <v>572</v>
      </c>
      <c r="C5" s="78" t="s">
        <v>573</v>
      </c>
      <c r="D5" s="69"/>
    </row>
    <row r="6" spans="1:7" ht="14.25">
      <c r="A6" s="76" t="s">
        <v>575</v>
      </c>
      <c r="B6" s="77" t="s">
        <v>576</v>
      </c>
      <c r="C6" s="76" t="s">
        <v>573</v>
      </c>
      <c r="D6" s="69"/>
    </row>
    <row r="7" spans="1:7" ht="28.5">
      <c r="A7" s="76" t="s">
        <v>578</v>
      </c>
      <c r="B7" s="79" t="s">
        <v>579</v>
      </c>
      <c r="C7" s="76" t="s">
        <v>573</v>
      </c>
      <c r="D7" s="69"/>
    </row>
    <row r="8" spans="1:7" ht="28.5">
      <c r="A8" s="76" t="s">
        <v>581</v>
      </c>
      <c r="B8" s="79" t="s">
        <v>582</v>
      </c>
      <c r="C8" s="76" t="s">
        <v>573</v>
      </c>
      <c r="D8" s="69"/>
    </row>
    <row r="9" spans="1:7" ht="28.5">
      <c r="A9" s="76" t="s">
        <v>584</v>
      </c>
      <c r="B9" s="79" t="s">
        <v>585</v>
      </c>
      <c r="C9" s="76" t="s">
        <v>586</v>
      </c>
      <c r="D9" s="69"/>
    </row>
    <row r="10" spans="1:7" ht="14.25">
      <c r="A10" s="76" t="s">
        <v>588</v>
      </c>
      <c r="B10" s="77" t="s">
        <v>589</v>
      </c>
      <c r="C10" s="76" t="s">
        <v>586</v>
      </c>
      <c r="D10" s="69"/>
    </row>
    <row r="11" spans="1:7" ht="14.25">
      <c r="A11" s="76" t="s">
        <v>590</v>
      </c>
      <c r="B11" s="77" t="s">
        <v>591</v>
      </c>
      <c r="C11" s="76" t="s">
        <v>586</v>
      </c>
      <c r="D11" s="69"/>
    </row>
    <row r="12" spans="1:7" ht="14.25">
      <c r="A12" s="76" t="s">
        <v>592</v>
      </c>
      <c r="B12" s="77" t="s">
        <v>593</v>
      </c>
      <c r="C12" s="76" t="s">
        <v>586</v>
      </c>
      <c r="D12" s="69"/>
    </row>
    <row r="13" spans="1:7" ht="14.25" customHeight="1">
      <c r="A13" s="80" t="s">
        <v>595</v>
      </c>
      <c r="B13" s="155" t="s">
        <v>596</v>
      </c>
      <c r="C13" s="156"/>
      <c r="D13" s="69"/>
      <c r="E13" s="81"/>
    </row>
    <row r="14" spans="1:7">
      <c r="A14" s="76" t="s">
        <v>597</v>
      </c>
      <c r="B14" s="82" t="s">
        <v>598</v>
      </c>
      <c r="C14" s="76" t="s">
        <v>599</v>
      </c>
      <c r="D14" s="69"/>
      <c r="E14" s="83"/>
    </row>
    <row r="15" spans="1:7" ht="14.25">
      <c r="A15" s="76" t="s">
        <v>601</v>
      </c>
      <c r="B15" s="79" t="s">
        <v>602</v>
      </c>
      <c r="C15" s="76" t="s">
        <v>599</v>
      </c>
      <c r="D15" s="69"/>
    </row>
    <row r="16" spans="1:7" ht="28.5">
      <c r="A16" s="76" t="s">
        <v>603</v>
      </c>
      <c r="B16" s="79" t="s">
        <v>604</v>
      </c>
      <c r="C16" s="76" t="s">
        <v>573</v>
      </c>
      <c r="D16" s="69"/>
      <c r="E16" s="84"/>
    </row>
    <row r="17" spans="1:5" ht="28.5">
      <c r="A17" s="76" t="s">
        <v>606</v>
      </c>
      <c r="B17" s="79" t="s">
        <v>607</v>
      </c>
      <c r="C17" s="76" t="s">
        <v>599</v>
      </c>
      <c r="D17" s="69"/>
      <c r="E17" s="84"/>
    </row>
    <row r="18" spans="1:5" ht="28.5">
      <c r="A18" s="76" t="s">
        <v>609</v>
      </c>
      <c r="B18" s="79" t="s">
        <v>610</v>
      </c>
      <c r="C18" s="76" t="s">
        <v>573</v>
      </c>
      <c r="D18" s="69"/>
      <c r="E18" s="84"/>
    </row>
    <row r="19" spans="1:5" ht="28.5">
      <c r="A19" s="76" t="s">
        <v>612</v>
      </c>
      <c r="B19" s="79" t="s">
        <v>613</v>
      </c>
      <c r="C19" s="76" t="s">
        <v>614</v>
      </c>
      <c r="D19" s="69"/>
      <c r="E19" s="84"/>
    </row>
    <row r="20" spans="1:5" ht="28.5">
      <c r="A20" s="76" t="s">
        <v>616</v>
      </c>
      <c r="B20" s="79" t="s">
        <v>617</v>
      </c>
      <c r="C20" s="76" t="s">
        <v>614</v>
      </c>
      <c r="D20" s="69"/>
    </row>
    <row r="21" spans="1:5" ht="28.5">
      <c r="A21" s="76" t="s">
        <v>619</v>
      </c>
      <c r="B21" s="79" t="s">
        <v>620</v>
      </c>
      <c r="C21" s="76" t="s">
        <v>614</v>
      </c>
      <c r="D21" s="69"/>
      <c r="E21" s="84"/>
    </row>
    <row r="22" spans="1:5" ht="28.5">
      <c r="A22" s="76" t="s">
        <v>622</v>
      </c>
      <c r="B22" s="79" t="s">
        <v>623</v>
      </c>
      <c r="C22" s="76" t="s">
        <v>614</v>
      </c>
      <c r="D22" s="69"/>
      <c r="E22" s="84"/>
    </row>
    <row r="23" spans="1:5" ht="28.5">
      <c r="A23" s="76" t="s">
        <v>625</v>
      </c>
      <c r="B23" s="79" t="s">
        <v>626</v>
      </c>
      <c r="C23" s="76" t="s">
        <v>614</v>
      </c>
      <c r="D23" s="69"/>
    </row>
    <row r="24" spans="1:5" ht="28.5">
      <c r="A24" s="76" t="s">
        <v>628</v>
      </c>
      <c r="B24" s="79" t="s">
        <v>629</v>
      </c>
      <c r="C24" s="76" t="s">
        <v>614</v>
      </c>
      <c r="D24" s="69"/>
    </row>
    <row r="25" spans="1:5" ht="34.35" customHeight="1">
      <c r="A25" s="85" t="s">
        <v>631</v>
      </c>
      <c r="B25" s="77" t="s">
        <v>632</v>
      </c>
      <c r="C25" s="85" t="s">
        <v>599</v>
      </c>
      <c r="D25" s="69"/>
      <c r="E25" s="84"/>
    </row>
    <row r="26" spans="1:5" ht="28.5">
      <c r="A26" s="76" t="s">
        <v>634</v>
      </c>
      <c r="B26" s="79" t="s">
        <v>635</v>
      </c>
      <c r="C26" s="76" t="s">
        <v>599</v>
      </c>
      <c r="D26" s="69"/>
      <c r="E26" s="84"/>
    </row>
    <row r="27" spans="1:5" ht="42.75">
      <c r="A27" s="85" t="s">
        <v>637</v>
      </c>
      <c r="B27" s="79" t="s">
        <v>638</v>
      </c>
      <c r="C27" s="85" t="s">
        <v>573</v>
      </c>
      <c r="D27" s="69"/>
    </row>
    <row r="28" spans="1:5" ht="28.5">
      <c r="A28" s="85" t="s">
        <v>640</v>
      </c>
      <c r="B28" s="79" t="s">
        <v>641</v>
      </c>
      <c r="C28" s="85" t="s">
        <v>573</v>
      </c>
      <c r="D28" s="69"/>
    </row>
    <row r="29" spans="1:5" ht="28.5">
      <c r="A29" s="76" t="s">
        <v>642</v>
      </c>
      <c r="B29" s="79" t="s">
        <v>643</v>
      </c>
      <c r="C29" s="76" t="s">
        <v>586</v>
      </c>
      <c r="D29" s="69"/>
    </row>
    <row r="30" spans="1:5" ht="12.75" customHeight="1">
      <c r="A30" s="80" t="s">
        <v>644</v>
      </c>
      <c r="B30" s="155" t="s">
        <v>645</v>
      </c>
      <c r="C30" s="156"/>
      <c r="D30" s="69"/>
    </row>
    <row r="31" spans="1:5" ht="42.75">
      <c r="A31" s="85" t="s">
        <v>646</v>
      </c>
      <c r="B31" s="79" t="s">
        <v>647</v>
      </c>
      <c r="C31" s="85" t="s">
        <v>614</v>
      </c>
      <c r="D31" s="69" t="s">
        <v>1146</v>
      </c>
      <c r="E31" s="67">
        <f>230.7+44.4</f>
        <v>275.09999999999997</v>
      </c>
    </row>
    <row r="32" spans="1:5" ht="57">
      <c r="A32" s="76" t="s">
        <v>648</v>
      </c>
      <c r="B32" s="86" t="s">
        <v>649</v>
      </c>
      <c r="C32" s="76" t="s">
        <v>614</v>
      </c>
      <c r="D32" s="69" t="s">
        <v>1147</v>
      </c>
      <c r="E32" s="67">
        <f>21+10.5</f>
        <v>31.5</v>
      </c>
    </row>
    <row r="33" spans="1:6" ht="57">
      <c r="A33" s="76" t="s">
        <v>650</v>
      </c>
      <c r="B33" s="86" t="s">
        <v>651</v>
      </c>
      <c r="C33" s="76" t="s">
        <v>614</v>
      </c>
      <c r="D33" s="69" t="s">
        <v>1148</v>
      </c>
      <c r="E33" s="67">
        <f>245.4+3.8</f>
        <v>249.20000000000002</v>
      </c>
    </row>
    <row r="34" spans="1:6" ht="57">
      <c r="A34" s="76" t="s">
        <v>652</v>
      </c>
      <c r="B34" s="86" t="s">
        <v>653</v>
      </c>
      <c r="C34" s="76" t="s">
        <v>614</v>
      </c>
      <c r="D34" s="69" t="s">
        <v>1149</v>
      </c>
      <c r="E34" s="67">
        <f>147.2+105.8</f>
        <v>253</v>
      </c>
    </row>
    <row r="35" spans="1:6" ht="57">
      <c r="A35" s="76" t="s">
        <v>654</v>
      </c>
      <c r="B35" s="86" t="s">
        <v>655</v>
      </c>
      <c r="C35" s="76" t="s">
        <v>614</v>
      </c>
      <c r="D35" s="69" t="s">
        <v>1150</v>
      </c>
      <c r="E35" s="67">
        <f>73.8+6.2</f>
        <v>80</v>
      </c>
    </row>
    <row r="36" spans="1:6" ht="57">
      <c r="A36" s="85" t="s">
        <v>656</v>
      </c>
      <c r="B36" s="86" t="s">
        <v>657</v>
      </c>
      <c r="C36" s="85" t="s">
        <v>614</v>
      </c>
      <c r="D36" s="69"/>
    </row>
    <row r="37" spans="1:6" ht="57">
      <c r="A37" s="76" t="s">
        <v>658</v>
      </c>
      <c r="B37" s="86" t="s">
        <v>659</v>
      </c>
      <c r="C37" s="76" t="s">
        <v>614</v>
      </c>
      <c r="D37" s="69"/>
    </row>
    <row r="38" spans="1:6" ht="42.75">
      <c r="A38" s="85" t="s">
        <v>660</v>
      </c>
      <c r="B38" s="79" t="s">
        <v>661</v>
      </c>
      <c r="C38" s="85" t="s">
        <v>573</v>
      </c>
      <c r="D38" s="69" t="s">
        <v>1151</v>
      </c>
      <c r="E38" s="67">
        <v>198.25</v>
      </c>
      <c r="F38" s="1">
        <f>14.26-9.46</f>
        <v>4.7999999999999989</v>
      </c>
    </row>
    <row r="39" spans="1:6" ht="28.5">
      <c r="A39" s="85" t="s">
        <v>662</v>
      </c>
      <c r="B39" s="77" t="s">
        <v>663</v>
      </c>
      <c r="C39" s="85" t="s">
        <v>599</v>
      </c>
      <c r="D39" s="69" t="s">
        <v>1152</v>
      </c>
      <c r="E39" s="67">
        <v>9.4600000000000009</v>
      </c>
      <c r="F39" s="1" t="s">
        <v>1153</v>
      </c>
    </row>
    <row r="40" spans="1:6" ht="28.5">
      <c r="A40" s="76" t="s">
        <v>664</v>
      </c>
      <c r="B40" s="79" t="s">
        <v>665</v>
      </c>
      <c r="C40" s="76" t="s">
        <v>599</v>
      </c>
      <c r="D40" s="69" t="str">
        <f>D39</f>
        <v>Pilares e vigas do nível 8,65 (vigas do primeiro pavimento - prancha 12/18) - 14,26 m³.</v>
      </c>
      <c r="E40" s="67">
        <f>E39</f>
        <v>9.4600000000000009</v>
      </c>
    </row>
    <row r="41" spans="1:6" ht="45.75" customHeight="1">
      <c r="A41" s="76" t="s">
        <v>666</v>
      </c>
      <c r="B41" s="77" t="s">
        <v>667</v>
      </c>
      <c r="C41" s="76" t="s">
        <v>573</v>
      </c>
      <c r="D41" s="69"/>
    </row>
    <row r="42" spans="1:6" ht="28.5">
      <c r="A42" s="76" t="s">
        <v>668</v>
      </c>
      <c r="B42" s="79" t="s">
        <v>643</v>
      </c>
      <c r="C42" s="76" t="s">
        <v>586</v>
      </c>
      <c r="D42" s="69"/>
    </row>
    <row r="43" spans="1:6" ht="14.25" customHeight="1">
      <c r="A43" s="80" t="s">
        <v>669</v>
      </c>
      <c r="B43" s="155" t="s">
        <v>124</v>
      </c>
      <c r="C43" s="156"/>
      <c r="D43" s="69"/>
    </row>
    <row r="44" spans="1:6" ht="114">
      <c r="A44" s="85" t="s">
        <v>670</v>
      </c>
      <c r="B44" s="79" t="s">
        <v>671</v>
      </c>
      <c r="C44" s="85" t="s">
        <v>573</v>
      </c>
      <c r="D44" s="69" t="s">
        <v>1154</v>
      </c>
      <c r="E44" s="67">
        <f>378.31+61.42</f>
        <v>439.73</v>
      </c>
    </row>
    <row r="45" spans="1:6" ht="14.25">
      <c r="A45" s="76" t="s">
        <v>672</v>
      </c>
      <c r="B45" s="77" t="s">
        <v>673</v>
      </c>
      <c r="C45" s="76" t="s">
        <v>674</v>
      </c>
      <c r="D45" s="69" t="s">
        <v>1155</v>
      </c>
      <c r="E45" s="67">
        <f>8*0.9 + 1*0.7</f>
        <v>7.9</v>
      </c>
    </row>
    <row r="46" spans="1:6" ht="14.25">
      <c r="A46" s="76" t="s">
        <v>675</v>
      </c>
      <c r="B46" s="77" t="s">
        <v>676</v>
      </c>
      <c r="C46" s="76" t="s">
        <v>674</v>
      </c>
      <c r="D46" s="69"/>
    </row>
    <row r="47" spans="1:6" ht="14.25">
      <c r="A47" s="76" t="s">
        <v>677</v>
      </c>
      <c r="B47" s="77" t="s">
        <v>678</v>
      </c>
      <c r="C47" s="76" t="s">
        <v>674</v>
      </c>
      <c r="D47" s="69">
        <v>0.7</v>
      </c>
      <c r="E47" s="67">
        <v>0.7</v>
      </c>
    </row>
    <row r="48" spans="1:6" ht="14.25">
      <c r="A48" s="76" t="s">
        <v>679</v>
      </c>
      <c r="B48" s="79" t="s">
        <v>680</v>
      </c>
      <c r="C48" s="76" t="s">
        <v>674</v>
      </c>
      <c r="D48" s="69" t="s">
        <v>1156</v>
      </c>
      <c r="E48" s="67">
        <f>5*3 + 2*1 + 1.5 +2*2</f>
        <v>22.5</v>
      </c>
    </row>
    <row r="49" spans="1:5" ht="28.5">
      <c r="A49" s="76" t="s">
        <v>681</v>
      </c>
      <c r="B49" s="79" t="s">
        <v>682</v>
      </c>
      <c r="C49" s="76" t="s">
        <v>674</v>
      </c>
      <c r="D49" s="69"/>
      <c r="E49" s="1"/>
    </row>
    <row r="50" spans="1:5" ht="28.5">
      <c r="A50" s="76" t="s">
        <v>683</v>
      </c>
      <c r="B50" s="79" t="s">
        <v>684</v>
      </c>
      <c r="C50" s="76" t="s">
        <v>674</v>
      </c>
      <c r="D50" s="69"/>
    </row>
    <row r="51" spans="1:5" ht="14.25" customHeight="1">
      <c r="A51" s="80" t="s">
        <v>685</v>
      </c>
      <c r="B51" s="155" t="s">
        <v>686</v>
      </c>
      <c r="C51" s="156"/>
      <c r="D51" s="69"/>
    </row>
    <row r="52" spans="1:5" ht="57">
      <c r="A52" s="76" t="s">
        <v>687</v>
      </c>
      <c r="B52" s="86" t="s">
        <v>688</v>
      </c>
      <c r="C52" s="76" t="s">
        <v>573</v>
      </c>
      <c r="D52" s="69" t="s">
        <v>1157</v>
      </c>
      <c r="E52" s="67">
        <f>756.62+122.84</f>
        <v>879.46</v>
      </c>
    </row>
    <row r="53" spans="1:5" ht="28.5">
      <c r="A53" s="76" t="s">
        <v>689</v>
      </c>
      <c r="B53" s="79" t="s">
        <v>690</v>
      </c>
      <c r="C53" s="76" t="s">
        <v>573</v>
      </c>
      <c r="D53" s="69" t="s">
        <v>1158</v>
      </c>
      <c r="E53" s="67">
        <v>560.76</v>
      </c>
    </row>
    <row r="54" spans="1:5" ht="57">
      <c r="A54" s="85" t="s">
        <v>691</v>
      </c>
      <c r="B54" s="79" t="s">
        <v>692</v>
      </c>
      <c r="C54" s="85" t="s">
        <v>573</v>
      </c>
      <c r="D54" s="69"/>
    </row>
    <row r="55" spans="1:5" ht="32.25" customHeight="1">
      <c r="A55" s="76" t="s">
        <v>693</v>
      </c>
      <c r="B55" s="79" t="s">
        <v>694</v>
      </c>
      <c r="C55" s="76" t="s">
        <v>573</v>
      </c>
      <c r="D55" s="69"/>
    </row>
    <row r="56" spans="1:5" ht="28.5">
      <c r="A56" s="85" t="s">
        <v>695</v>
      </c>
      <c r="B56" s="79" t="s">
        <v>696</v>
      </c>
      <c r="C56" s="85" t="s">
        <v>573</v>
      </c>
      <c r="D56" s="69"/>
    </row>
    <row r="57" spans="1:5" ht="28.5">
      <c r="A57" s="76" t="s">
        <v>697</v>
      </c>
      <c r="B57" s="79" t="s">
        <v>698</v>
      </c>
      <c r="C57" s="76" t="s">
        <v>573</v>
      </c>
      <c r="D57" s="69"/>
    </row>
    <row r="58" spans="1:5" ht="14.25">
      <c r="A58" s="76" t="s">
        <v>699</v>
      </c>
      <c r="B58" s="79" t="s">
        <v>700</v>
      </c>
      <c r="C58" s="76" t="s">
        <v>573</v>
      </c>
      <c r="D58" s="69"/>
    </row>
    <row r="59" spans="1:5" ht="42.75">
      <c r="A59" s="85" t="s">
        <v>701</v>
      </c>
      <c r="B59" s="79" t="s">
        <v>702</v>
      </c>
      <c r="C59" s="85" t="s">
        <v>573</v>
      </c>
      <c r="D59" s="69"/>
    </row>
    <row r="60" spans="1:5" ht="28.5">
      <c r="A60" s="76" t="s">
        <v>703</v>
      </c>
      <c r="B60" s="79" t="s">
        <v>704</v>
      </c>
      <c r="C60" s="76" t="s">
        <v>573</v>
      </c>
      <c r="D60" s="69"/>
    </row>
    <row r="61" spans="1:5" ht="28.5">
      <c r="A61" s="76" t="s">
        <v>705</v>
      </c>
      <c r="B61" s="79" t="s">
        <v>706</v>
      </c>
      <c r="C61" s="76" t="s">
        <v>573</v>
      </c>
      <c r="D61" s="69"/>
    </row>
    <row r="62" spans="1:5" ht="28.5">
      <c r="A62" s="76" t="s">
        <v>707</v>
      </c>
      <c r="B62" s="79" t="s">
        <v>708</v>
      </c>
      <c r="C62" s="76" t="s">
        <v>573</v>
      </c>
      <c r="D62" s="69"/>
    </row>
    <row r="63" spans="1:5" ht="12.75" customHeight="1">
      <c r="A63" s="80" t="s">
        <v>709</v>
      </c>
      <c r="B63" s="155" t="s">
        <v>165</v>
      </c>
      <c r="C63" s="156"/>
      <c r="D63" s="69"/>
    </row>
    <row r="64" spans="1:5" ht="42.75">
      <c r="A64" s="85" t="s">
        <v>710</v>
      </c>
      <c r="B64" s="79" t="s">
        <v>711</v>
      </c>
      <c r="C64" s="85" t="s">
        <v>573</v>
      </c>
      <c r="D64" s="69"/>
    </row>
    <row r="65" spans="1:4" ht="57">
      <c r="A65" s="76" t="s">
        <v>712</v>
      </c>
      <c r="B65" s="79" t="s">
        <v>713</v>
      </c>
      <c r="C65" s="76" t="s">
        <v>573</v>
      </c>
      <c r="D65" s="69"/>
    </row>
    <row r="66" spans="1:4" ht="28.5">
      <c r="A66" s="85" t="s">
        <v>714</v>
      </c>
      <c r="B66" s="79" t="s">
        <v>715</v>
      </c>
      <c r="C66" s="85" t="s">
        <v>674</v>
      </c>
      <c r="D66" s="69"/>
    </row>
    <row r="67" spans="1:4" ht="42.75">
      <c r="A67" s="85" t="s">
        <v>716</v>
      </c>
      <c r="B67" s="79" t="s">
        <v>717</v>
      </c>
      <c r="C67" s="85" t="s">
        <v>674</v>
      </c>
      <c r="D67" s="69"/>
    </row>
    <row r="68" spans="1:4" ht="12.75" customHeight="1">
      <c r="A68" s="80" t="s">
        <v>718</v>
      </c>
      <c r="B68" s="155" t="s">
        <v>719</v>
      </c>
      <c r="C68" s="156"/>
      <c r="D68" s="69"/>
    </row>
    <row r="69" spans="1:4" ht="12.75" customHeight="1">
      <c r="A69" s="76" t="s">
        <v>720</v>
      </c>
      <c r="B69" s="87" t="s">
        <v>721</v>
      </c>
      <c r="C69" s="88"/>
      <c r="D69" s="69"/>
    </row>
    <row r="70" spans="1:4" ht="28.5">
      <c r="A70" s="85" t="s">
        <v>722</v>
      </c>
      <c r="B70" s="77" t="s">
        <v>723</v>
      </c>
      <c r="C70" s="85" t="s">
        <v>573</v>
      </c>
      <c r="D70" s="69"/>
    </row>
    <row r="71" spans="1:4" ht="14.25">
      <c r="A71" s="76" t="s">
        <v>724</v>
      </c>
      <c r="B71" s="77" t="s">
        <v>725</v>
      </c>
      <c r="C71" s="76" t="s">
        <v>573</v>
      </c>
      <c r="D71" s="69"/>
    </row>
    <row r="72" spans="1:4" ht="42.75">
      <c r="A72" s="85" t="s">
        <v>726</v>
      </c>
      <c r="B72" s="86" t="s">
        <v>727</v>
      </c>
      <c r="C72" s="85" t="s">
        <v>573</v>
      </c>
      <c r="D72" s="69"/>
    </row>
    <row r="73" spans="1:4" ht="28.5">
      <c r="A73" s="76" t="s">
        <v>728</v>
      </c>
      <c r="B73" s="79" t="s">
        <v>729</v>
      </c>
      <c r="C73" s="76" t="s">
        <v>573</v>
      </c>
      <c r="D73" s="69"/>
    </row>
    <row r="74" spans="1:4" ht="45.75" customHeight="1">
      <c r="A74" s="76" t="s">
        <v>730</v>
      </c>
      <c r="B74" s="77" t="s">
        <v>731</v>
      </c>
      <c r="C74" s="76" t="s">
        <v>573</v>
      </c>
      <c r="D74" s="69"/>
    </row>
    <row r="75" spans="1:4" ht="57">
      <c r="A75" s="76" t="s">
        <v>732</v>
      </c>
      <c r="B75" s="86" t="s">
        <v>733</v>
      </c>
      <c r="C75" s="76" t="s">
        <v>573</v>
      </c>
      <c r="D75" s="69"/>
    </row>
    <row r="76" spans="1:4" ht="14.25">
      <c r="A76" s="76" t="s">
        <v>734</v>
      </c>
      <c r="B76" s="77" t="s">
        <v>735</v>
      </c>
      <c r="C76" s="76" t="s">
        <v>599</v>
      </c>
      <c r="D76" s="69"/>
    </row>
    <row r="77" spans="1:4" ht="42.75">
      <c r="A77" s="85" t="s">
        <v>736</v>
      </c>
      <c r="B77" s="86" t="s">
        <v>737</v>
      </c>
      <c r="C77" s="85" t="s">
        <v>573</v>
      </c>
      <c r="D77" s="69"/>
    </row>
    <row r="78" spans="1:4" ht="14.25">
      <c r="A78" s="76" t="s">
        <v>738</v>
      </c>
      <c r="B78" s="77" t="s">
        <v>739</v>
      </c>
      <c r="C78" s="76" t="s">
        <v>599</v>
      </c>
      <c r="D78" s="69"/>
    </row>
    <row r="79" spans="1:4" ht="28.5">
      <c r="A79" s="76" t="s">
        <v>1159</v>
      </c>
      <c r="B79" s="86" t="s">
        <v>741</v>
      </c>
      <c r="C79" s="76" t="s">
        <v>573</v>
      </c>
      <c r="D79" s="69"/>
    </row>
    <row r="80" spans="1:4" ht="12.75" customHeight="1">
      <c r="A80" s="80" t="s">
        <v>742</v>
      </c>
      <c r="B80" s="87" t="s">
        <v>743</v>
      </c>
      <c r="C80" s="89"/>
      <c r="D80" s="69"/>
    </row>
    <row r="81" spans="1:6" ht="57">
      <c r="A81" s="76" t="s">
        <v>744</v>
      </c>
      <c r="B81" s="79" t="s">
        <v>745</v>
      </c>
      <c r="C81" s="76" t="s">
        <v>599</v>
      </c>
      <c r="D81" s="69" t="s">
        <v>1160</v>
      </c>
      <c r="E81" s="67">
        <v>6.62</v>
      </c>
      <c r="F81" s="1">
        <f>43+7+4+16+12+5+3+12+10+26</f>
        <v>138</v>
      </c>
    </row>
    <row r="82" spans="1:6" ht="42.75">
      <c r="A82" s="76" t="s">
        <v>746</v>
      </c>
      <c r="B82" s="79" t="s">
        <v>747</v>
      </c>
      <c r="C82" s="76" t="s">
        <v>573</v>
      </c>
      <c r="D82" s="69" t="s">
        <v>1161</v>
      </c>
      <c r="E82" s="67">
        <v>132.47</v>
      </c>
    </row>
    <row r="83" spans="1:6" ht="42.75">
      <c r="A83" s="85" t="s">
        <v>748</v>
      </c>
      <c r="B83" s="79" t="s">
        <v>749</v>
      </c>
      <c r="C83" s="85" t="s">
        <v>573</v>
      </c>
      <c r="D83" s="69" t="str">
        <f>D82</f>
        <v>Executado nos seguintes vãos: refeitório 43 m²; despensa 7 m²; DML 4 m²; cozinha 16 m²; área de serviço 12 m²; WC PCD 5 m²; WC 3 m²; WC masc. 12 m²; WC fem. 10 m² e terraço 26 m² = 138 m²</v>
      </c>
      <c r="E83" s="67">
        <v>132.47</v>
      </c>
    </row>
    <row r="84" spans="1:6" ht="42.75">
      <c r="A84" s="85" t="s">
        <v>750</v>
      </c>
      <c r="B84" s="77" t="s">
        <v>751</v>
      </c>
      <c r="C84" s="85" t="s">
        <v>573</v>
      </c>
      <c r="D84" s="69"/>
    </row>
    <row r="85" spans="1:6" ht="42.75">
      <c r="A85" s="76" t="s">
        <v>752</v>
      </c>
      <c r="B85" s="77" t="s">
        <v>753</v>
      </c>
      <c r="C85" s="76" t="s">
        <v>573</v>
      </c>
      <c r="D85" s="69"/>
    </row>
    <row r="86" spans="1:6" ht="28.5">
      <c r="A86" s="76" t="s">
        <v>754</v>
      </c>
      <c r="B86" s="79" t="s">
        <v>755</v>
      </c>
      <c r="C86" s="76" t="s">
        <v>674</v>
      </c>
      <c r="D86" s="69"/>
    </row>
    <row r="87" spans="1:6" ht="12" customHeight="1">
      <c r="A87" s="89"/>
      <c r="B87" s="89"/>
      <c r="C87" s="89"/>
      <c r="D87" s="69"/>
    </row>
    <row r="88" spans="1:6" ht="12.75" customHeight="1">
      <c r="A88" s="80" t="s">
        <v>756</v>
      </c>
      <c r="B88" s="155" t="s">
        <v>757</v>
      </c>
      <c r="C88" s="156"/>
      <c r="D88" s="69"/>
    </row>
    <row r="89" spans="1:6" ht="42.75">
      <c r="A89" s="85" t="s">
        <v>758</v>
      </c>
      <c r="B89" s="77" t="s">
        <v>759</v>
      </c>
      <c r="C89" s="85" t="s">
        <v>586</v>
      </c>
      <c r="D89" s="69"/>
    </row>
    <row r="90" spans="1:6" ht="28.5">
      <c r="A90" s="76" t="s">
        <v>760</v>
      </c>
      <c r="B90" s="86" t="s">
        <v>761</v>
      </c>
      <c r="C90" s="76" t="s">
        <v>586</v>
      </c>
      <c r="D90" s="69"/>
    </row>
    <row r="91" spans="1:6" ht="28.5">
      <c r="A91" s="85" t="s">
        <v>762</v>
      </c>
      <c r="B91" s="79" t="s">
        <v>763</v>
      </c>
      <c r="C91" s="85" t="s">
        <v>586</v>
      </c>
      <c r="D91" s="69"/>
    </row>
    <row r="92" spans="1:6" ht="42.75">
      <c r="A92" s="85" t="s">
        <v>764</v>
      </c>
      <c r="B92" s="79" t="s">
        <v>765</v>
      </c>
      <c r="C92" s="85" t="s">
        <v>586</v>
      </c>
      <c r="D92" s="69"/>
    </row>
    <row r="93" spans="1:6" ht="42.75">
      <c r="A93" s="85" t="s">
        <v>766</v>
      </c>
      <c r="B93" s="79" t="s">
        <v>767</v>
      </c>
      <c r="C93" s="85" t="s">
        <v>586</v>
      </c>
      <c r="D93" s="69"/>
    </row>
    <row r="94" spans="1:6" ht="42.75">
      <c r="A94" s="85" t="s">
        <v>768</v>
      </c>
      <c r="B94" s="79" t="s">
        <v>769</v>
      </c>
      <c r="C94" s="85" t="s">
        <v>586</v>
      </c>
      <c r="D94" s="69" t="s">
        <v>1162</v>
      </c>
      <c r="E94" s="67">
        <v>10</v>
      </c>
    </row>
    <row r="95" spans="1:6" ht="42.75">
      <c r="A95" s="85" t="s">
        <v>770</v>
      </c>
      <c r="B95" s="79" t="s">
        <v>771</v>
      </c>
      <c r="C95" s="85" t="s">
        <v>586</v>
      </c>
      <c r="D95" s="69" t="s">
        <v>1163</v>
      </c>
      <c r="E95" s="67">
        <v>8</v>
      </c>
    </row>
    <row r="96" spans="1:6" ht="42.75">
      <c r="A96" s="85" t="s">
        <v>772</v>
      </c>
      <c r="B96" s="79" t="s">
        <v>773</v>
      </c>
      <c r="C96" s="85" t="s">
        <v>586</v>
      </c>
      <c r="D96" s="69" t="s">
        <v>1164</v>
      </c>
      <c r="E96" s="67">
        <v>5</v>
      </c>
    </row>
    <row r="97" spans="1:5" ht="42.75">
      <c r="A97" s="85" t="s">
        <v>774</v>
      </c>
      <c r="B97" s="79" t="s">
        <v>775</v>
      </c>
      <c r="C97" s="85" t="s">
        <v>586</v>
      </c>
      <c r="D97" s="69" t="s">
        <v>1165</v>
      </c>
      <c r="E97" s="67">
        <v>12</v>
      </c>
    </row>
    <row r="98" spans="1:5" ht="42.75">
      <c r="A98" s="85" t="s">
        <v>776</v>
      </c>
      <c r="B98" s="79" t="s">
        <v>777</v>
      </c>
      <c r="C98" s="85" t="s">
        <v>586</v>
      </c>
      <c r="D98" s="69" t="s">
        <v>1166</v>
      </c>
      <c r="E98" s="67">
        <v>16</v>
      </c>
    </row>
    <row r="99" spans="1:5" ht="42.75">
      <c r="A99" s="90" t="s">
        <v>778</v>
      </c>
      <c r="B99" s="79" t="s">
        <v>779</v>
      </c>
      <c r="C99" s="85" t="s">
        <v>586</v>
      </c>
      <c r="D99" s="69" t="s">
        <v>1167</v>
      </c>
      <c r="E99" s="67">
        <v>14</v>
      </c>
    </row>
    <row r="100" spans="1:5" ht="42.75">
      <c r="A100" s="90" t="s">
        <v>780</v>
      </c>
      <c r="B100" s="79" t="s">
        <v>781</v>
      </c>
      <c r="C100" s="85" t="s">
        <v>586</v>
      </c>
      <c r="D100" s="69" t="s">
        <v>1164</v>
      </c>
      <c r="E100" s="67">
        <v>5</v>
      </c>
    </row>
    <row r="101" spans="1:5" ht="42.75">
      <c r="A101" s="90" t="s">
        <v>782</v>
      </c>
      <c r="B101" s="79" t="s">
        <v>783</v>
      </c>
      <c r="C101" s="85" t="s">
        <v>586</v>
      </c>
      <c r="D101" s="69" t="s">
        <v>1168</v>
      </c>
      <c r="E101" s="67">
        <v>7</v>
      </c>
    </row>
    <row r="102" spans="1:5" ht="45.75" customHeight="1">
      <c r="A102" s="91" t="s">
        <v>784</v>
      </c>
      <c r="B102" s="77" t="s">
        <v>785</v>
      </c>
      <c r="C102" s="76" t="s">
        <v>586</v>
      </c>
      <c r="D102" s="69" t="s">
        <v>1169</v>
      </c>
      <c r="E102" s="67">
        <v>4</v>
      </c>
    </row>
    <row r="103" spans="1:5" ht="14.25">
      <c r="A103" s="91" t="s">
        <v>786</v>
      </c>
      <c r="B103" s="79" t="s">
        <v>787</v>
      </c>
      <c r="C103" s="76" t="s">
        <v>586</v>
      </c>
      <c r="D103" s="69" t="s">
        <v>594</v>
      </c>
      <c r="E103" s="67">
        <v>1</v>
      </c>
    </row>
    <row r="104" spans="1:5" ht="42.75">
      <c r="A104" s="91" t="s">
        <v>788</v>
      </c>
      <c r="B104" s="77" t="s">
        <v>789</v>
      </c>
      <c r="C104" s="76" t="s">
        <v>586</v>
      </c>
      <c r="D104" s="69" t="s">
        <v>1163</v>
      </c>
      <c r="E104" s="67">
        <v>8</v>
      </c>
    </row>
    <row r="105" spans="1:5" ht="28.5">
      <c r="A105" s="91" t="s">
        <v>790</v>
      </c>
      <c r="B105" s="79" t="s">
        <v>791</v>
      </c>
      <c r="C105" s="76" t="s">
        <v>586</v>
      </c>
      <c r="D105" s="69" t="s">
        <v>1162</v>
      </c>
      <c r="E105" s="67">
        <v>10</v>
      </c>
    </row>
    <row r="106" spans="1:5" ht="42.75">
      <c r="A106" s="91" t="s">
        <v>792</v>
      </c>
      <c r="B106" s="77" t="s">
        <v>793</v>
      </c>
      <c r="C106" s="76" t="s">
        <v>586</v>
      </c>
      <c r="D106" s="69" t="s">
        <v>1170</v>
      </c>
      <c r="E106" s="67">
        <v>6</v>
      </c>
    </row>
    <row r="107" spans="1:5" ht="42.75">
      <c r="A107" s="90" t="s">
        <v>794</v>
      </c>
      <c r="B107" s="79" t="s">
        <v>795</v>
      </c>
      <c r="C107" s="85" t="s">
        <v>586</v>
      </c>
      <c r="D107" s="69" t="s">
        <v>1171</v>
      </c>
      <c r="E107" s="67">
        <v>35</v>
      </c>
    </row>
    <row r="108" spans="1:5" ht="42.75">
      <c r="A108" s="90" t="s">
        <v>796</v>
      </c>
      <c r="B108" s="79" t="s">
        <v>797</v>
      </c>
      <c r="C108" s="85" t="s">
        <v>586</v>
      </c>
      <c r="D108" s="69" t="s">
        <v>1172</v>
      </c>
      <c r="E108" s="67">
        <v>25</v>
      </c>
    </row>
    <row r="109" spans="1:5" ht="42.75">
      <c r="A109" s="90" t="s">
        <v>798</v>
      </c>
      <c r="B109" s="79" t="s">
        <v>799</v>
      </c>
      <c r="C109" s="85" t="s">
        <v>586</v>
      </c>
      <c r="D109" s="69" t="s">
        <v>1173</v>
      </c>
      <c r="E109" s="67">
        <v>55</v>
      </c>
    </row>
    <row r="110" spans="1:5" ht="32.25" customHeight="1">
      <c r="A110" s="91" t="s">
        <v>800</v>
      </c>
      <c r="B110" s="79" t="s">
        <v>801</v>
      </c>
      <c r="C110" s="76" t="s">
        <v>586</v>
      </c>
      <c r="D110" s="69" t="s">
        <v>594</v>
      </c>
      <c r="E110" s="67">
        <v>1</v>
      </c>
    </row>
    <row r="111" spans="1:5" ht="28.5">
      <c r="A111" s="91" t="s">
        <v>802</v>
      </c>
      <c r="B111" s="79" t="s">
        <v>803</v>
      </c>
      <c r="C111" s="76" t="s">
        <v>586</v>
      </c>
      <c r="D111" s="69" t="s">
        <v>1169</v>
      </c>
      <c r="E111" s="67">
        <v>4</v>
      </c>
    </row>
    <row r="112" spans="1:5" ht="28.5">
      <c r="A112" s="91" t="s">
        <v>804</v>
      </c>
      <c r="B112" s="79" t="s">
        <v>805</v>
      </c>
      <c r="C112" s="76" t="s">
        <v>586</v>
      </c>
      <c r="D112" s="69" t="s">
        <v>1164</v>
      </c>
      <c r="E112" s="67">
        <v>5</v>
      </c>
    </row>
    <row r="113" spans="1:5" ht="42.75">
      <c r="A113" s="90" t="s">
        <v>806</v>
      </c>
      <c r="B113" s="79" t="s">
        <v>807</v>
      </c>
      <c r="C113" s="85" t="s">
        <v>586</v>
      </c>
      <c r="D113" s="69" t="s">
        <v>1169</v>
      </c>
      <c r="E113" s="67">
        <v>4</v>
      </c>
    </row>
    <row r="114" spans="1:5" ht="28.5">
      <c r="A114" s="91" t="s">
        <v>808</v>
      </c>
      <c r="B114" s="79" t="s">
        <v>809</v>
      </c>
      <c r="C114" s="76" t="s">
        <v>586</v>
      </c>
      <c r="D114" s="69" t="s">
        <v>1174</v>
      </c>
      <c r="E114" s="67">
        <v>2</v>
      </c>
    </row>
    <row r="115" spans="1:5" ht="28.5">
      <c r="A115" s="91" t="s">
        <v>810</v>
      </c>
      <c r="B115" s="79" t="s">
        <v>811</v>
      </c>
      <c r="C115" s="76" t="s">
        <v>586</v>
      </c>
      <c r="D115" s="69" t="s">
        <v>1164</v>
      </c>
      <c r="E115" s="67">
        <v>5</v>
      </c>
    </row>
    <row r="116" spans="1:5" ht="42.75">
      <c r="A116" s="90" t="s">
        <v>812</v>
      </c>
      <c r="B116" s="79" t="s">
        <v>813</v>
      </c>
      <c r="C116" s="85" t="s">
        <v>586</v>
      </c>
      <c r="D116" s="69" t="s">
        <v>594</v>
      </c>
      <c r="E116" s="67">
        <v>1</v>
      </c>
    </row>
    <row r="117" spans="1:5" ht="42.75">
      <c r="A117" s="90" t="s">
        <v>814</v>
      </c>
      <c r="B117" s="79" t="s">
        <v>815</v>
      </c>
      <c r="C117" s="85" t="s">
        <v>674</v>
      </c>
      <c r="D117" s="69" t="s">
        <v>1175</v>
      </c>
      <c r="E117" s="67">
        <v>19</v>
      </c>
    </row>
    <row r="118" spans="1:5" ht="45" customHeight="1">
      <c r="A118" s="90" t="s">
        <v>816</v>
      </c>
      <c r="B118" s="79" t="s">
        <v>817</v>
      </c>
      <c r="C118" s="85" t="s">
        <v>674</v>
      </c>
      <c r="D118" s="69" t="s">
        <v>1176</v>
      </c>
      <c r="E118" s="67">
        <v>25</v>
      </c>
    </row>
    <row r="119" spans="1:5" ht="44.25" customHeight="1">
      <c r="A119" s="90" t="s">
        <v>818</v>
      </c>
      <c r="B119" s="79" t="s">
        <v>819</v>
      </c>
      <c r="C119" s="85" t="s">
        <v>674</v>
      </c>
      <c r="D119" s="69" t="s">
        <v>1177</v>
      </c>
      <c r="E119" s="67">
        <v>14</v>
      </c>
    </row>
    <row r="120" spans="1:5" ht="42.75">
      <c r="A120" s="90" t="s">
        <v>820</v>
      </c>
      <c r="B120" s="79" t="s">
        <v>821</v>
      </c>
      <c r="C120" s="85" t="s">
        <v>674</v>
      </c>
      <c r="D120" s="69" t="s">
        <v>1178</v>
      </c>
      <c r="E120" s="67">
        <v>50</v>
      </c>
    </row>
    <row r="121" spans="1:5" ht="33" customHeight="1">
      <c r="A121" s="91" t="s">
        <v>822</v>
      </c>
      <c r="B121" s="79" t="s">
        <v>823</v>
      </c>
      <c r="C121" s="76" t="s">
        <v>674</v>
      </c>
      <c r="D121" s="69"/>
    </row>
    <row r="122" spans="1:5" ht="28.5">
      <c r="A122" s="91" t="s">
        <v>824</v>
      </c>
      <c r="B122" s="79" t="s">
        <v>825</v>
      </c>
      <c r="C122" s="76" t="s">
        <v>674</v>
      </c>
      <c r="D122" s="69"/>
    </row>
    <row r="123" spans="1:5" ht="56.25" customHeight="1">
      <c r="A123" s="91" t="s">
        <v>826</v>
      </c>
      <c r="B123" s="92" t="s">
        <v>827</v>
      </c>
      <c r="C123" s="76" t="s">
        <v>586</v>
      </c>
      <c r="D123" s="69"/>
    </row>
    <row r="124" spans="1:5" ht="28.5">
      <c r="A124" s="91" t="s">
        <v>828</v>
      </c>
      <c r="B124" s="79" t="s">
        <v>829</v>
      </c>
      <c r="C124" s="76" t="s">
        <v>586</v>
      </c>
      <c r="D124" s="69"/>
    </row>
    <row r="125" spans="1:5" ht="28.5">
      <c r="A125" s="91" t="s">
        <v>830</v>
      </c>
      <c r="B125" s="79" t="s">
        <v>831</v>
      </c>
      <c r="C125" s="76" t="s">
        <v>586</v>
      </c>
      <c r="D125" s="69"/>
    </row>
    <row r="126" spans="1:5" ht="28.5">
      <c r="A126" s="91" t="s">
        <v>832</v>
      </c>
      <c r="B126" s="79" t="s">
        <v>833</v>
      </c>
      <c r="C126" s="76" t="s">
        <v>586</v>
      </c>
      <c r="D126" s="69"/>
    </row>
    <row r="127" spans="1:5" ht="28.5">
      <c r="A127" s="91" t="s">
        <v>834</v>
      </c>
      <c r="B127" s="79" t="s">
        <v>835</v>
      </c>
      <c r="C127" s="76" t="s">
        <v>586</v>
      </c>
      <c r="D127" s="69"/>
    </row>
    <row r="128" spans="1:5" ht="28.5">
      <c r="A128" s="91" t="s">
        <v>836</v>
      </c>
      <c r="B128" s="79" t="s">
        <v>837</v>
      </c>
      <c r="C128" s="76" t="s">
        <v>586</v>
      </c>
      <c r="D128" s="69"/>
    </row>
    <row r="129" spans="1:4" ht="42.75">
      <c r="A129" s="90" t="s">
        <v>838</v>
      </c>
      <c r="B129" s="92" t="s">
        <v>839</v>
      </c>
      <c r="C129" s="85" t="s">
        <v>586</v>
      </c>
      <c r="D129" s="69"/>
    </row>
    <row r="130" spans="1:4" ht="28.5">
      <c r="A130" s="90" t="s">
        <v>840</v>
      </c>
      <c r="B130" s="79" t="s">
        <v>841</v>
      </c>
      <c r="C130" s="85" t="s">
        <v>586</v>
      </c>
      <c r="D130" s="69"/>
    </row>
    <row r="131" spans="1:4" ht="28.5">
      <c r="A131" s="91" t="s">
        <v>842</v>
      </c>
      <c r="B131" s="79" t="s">
        <v>843</v>
      </c>
      <c r="C131" s="76" t="s">
        <v>586</v>
      </c>
      <c r="D131" s="69"/>
    </row>
    <row r="132" spans="1:4" ht="28.5">
      <c r="A132" s="91" t="s">
        <v>844</v>
      </c>
      <c r="B132" s="79" t="s">
        <v>845</v>
      </c>
      <c r="C132" s="76" t="s">
        <v>586</v>
      </c>
      <c r="D132" s="69"/>
    </row>
    <row r="133" spans="1:4" ht="42.75">
      <c r="A133" s="90" t="s">
        <v>846</v>
      </c>
      <c r="B133" s="92" t="s">
        <v>847</v>
      </c>
      <c r="C133" s="85" t="s">
        <v>586</v>
      </c>
      <c r="D133" s="69"/>
    </row>
    <row r="134" spans="1:4" ht="42.75">
      <c r="A134" s="90" t="s">
        <v>848</v>
      </c>
      <c r="B134" s="79" t="s">
        <v>849</v>
      </c>
      <c r="C134" s="85" t="s">
        <v>586</v>
      </c>
      <c r="D134" s="69"/>
    </row>
    <row r="135" spans="1:4" ht="57">
      <c r="A135" s="91" t="s">
        <v>850</v>
      </c>
      <c r="B135" s="79" t="s">
        <v>851</v>
      </c>
      <c r="C135" s="76" t="s">
        <v>586</v>
      </c>
      <c r="D135" s="69"/>
    </row>
    <row r="136" spans="1:4" ht="14.25">
      <c r="A136" s="91" t="s">
        <v>852</v>
      </c>
      <c r="B136" s="79" t="s">
        <v>853</v>
      </c>
      <c r="C136" s="76" t="s">
        <v>586</v>
      </c>
      <c r="D136" s="69"/>
    </row>
    <row r="137" spans="1:4" ht="28.5">
      <c r="A137" s="91" t="s">
        <v>854</v>
      </c>
      <c r="B137" s="79" t="s">
        <v>855</v>
      </c>
      <c r="C137" s="76" t="s">
        <v>586</v>
      </c>
      <c r="D137" s="69"/>
    </row>
    <row r="138" spans="1:4" ht="28.5">
      <c r="A138" s="91" t="s">
        <v>856</v>
      </c>
      <c r="B138" s="92" t="s">
        <v>857</v>
      </c>
      <c r="C138" s="76" t="s">
        <v>586</v>
      </c>
      <c r="D138" s="69"/>
    </row>
    <row r="139" spans="1:4" ht="28.5">
      <c r="A139" s="91" t="s">
        <v>858</v>
      </c>
      <c r="B139" s="79" t="s">
        <v>859</v>
      </c>
      <c r="C139" s="76" t="s">
        <v>586</v>
      </c>
      <c r="D139" s="69"/>
    </row>
    <row r="140" spans="1:4" ht="14.25">
      <c r="A140" s="91" t="s">
        <v>860</v>
      </c>
      <c r="B140" s="79" t="s">
        <v>861</v>
      </c>
      <c r="C140" s="76" t="s">
        <v>586</v>
      </c>
      <c r="D140" s="69"/>
    </row>
    <row r="141" spans="1:4" ht="42.75">
      <c r="A141" s="90" t="s">
        <v>862</v>
      </c>
      <c r="B141" s="79" t="s">
        <v>863</v>
      </c>
      <c r="C141" s="85" t="s">
        <v>586</v>
      </c>
      <c r="D141" s="69"/>
    </row>
    <row r="142" spans="1:4" ht="14.25">
      <c r="A142" s="91" t="s">
        <v>864</v>
      </c>
      <c r="B142" s="79" t="s">
        <v>865</v>
      </c>
      <c r="C142" s="76" t="s">
        <v>573</v>
      </c>
      <c r="D142" s="69"/>
    </row>
    <row r="143" spans="1:4" ht="42.75">
      <c r="A143" s="90" t="s">
        <v>866</v>
      </c>
      <c r="B143" s="79" t="s">
        <v>867</v>
      </c>
      <c r="C143" s="85" t="s">
        <v>586</v>
      </c>
      <c r="D143" s="69"/>
    </row>
    <row r="144" spans="1:4" ht="28.5">
      <c r="A144" s="90" t="s">
        <v>868</v>
      </c>
      <c r="B144" s="79" t="s">
        <v>869</v>
      </c>
      <c r="C144" s="85" t="s">
        <v>586</v>
      </c>
      <c r="D144" s="69"/>
    </row>
    <row r="145" spans="1:4" ht="28.5">
      <c r="A145" s="76" t="s">
        <v>870</v>
      </c>
      <c r="B145" s="79" t="s">
        <v>871</v>
      </c>
      <c r="C145" s="76" t="s">
        <v>586</v>
      </c>
      <c r="D145" s="69"/>
    </row>
    <row r="146" spans="1:4" ht="28.5">
      <c r="A146" s="76" t="s">
        <v>872</v>
      </c>
      <c r="B146" s="79" t="s">
        <v>873</v>
      </c>
      <c r="C146" s="76" t="s">
        <v>586</v>
      </c>
      <c r="D146" s="69"/>
    </row>
    <row r="147" spans="1:4" ht="28.5">
      <c r="A147" s="85" t="s">
        <v>874</v>
      </c>
      <c r="B147" s="77" t="s">
        <v>875</v>
      </c>
      <c r="C147" s="85" t="s">
        <v>586</v>
      </c>
      <c r="D147" s="69"/>
    </row>
    <row r="148" spans="1:4" ht="14.25">
      <c r="A148" s="76" t="s">
        <v>876</v>
      </c>
      <c r="B148" s="79" t="s">
        <v>877</v>
      </c>
      <c r="C148" s="76" t="s">
        <v>586</v>
      </c>
      <c r="D148" s="69"/>
    </row>
    <row r="149" spans="1:4" ht="25.5" customHeight="1">
      <c r="A149" s="76" t="s">
        <v>878</v>
      </c>
      <c r="B149" s="79" t="s">
        <v>879</v>
      </c>
      <c r="C149" s="76" t="s">
        <v>586</v>
      </c>
      <c r="D149" s="69"/>
    </row>
    <row r="150" spans="1:4" ht="42.75">
      <c r="A150" s="85" t="s">
        <v>880</v>
      </c>
      <c r="B150" s="79" t="s">
        <v>881</v>
      </c>
      <c r="C150" s="85" t="s">
        <v>586</v>
      </c>
      <c r="D150" s="69"/>
    </row>
    <row r="151" spans="1:4" ht="42.75">
      <c r="A151" s="85" t="s">
        <v>882</v>
      </c>
      <c r="B151" s="79" t="s">
        <v>883</v>
      </c>
      <c r="C151" s="85" t="s">
        <v>586</v>
      </c>
      <c r="D151" s="69"/>
    </row>
    <row r="152" spans="1:4" ht="28.5">
      <c r="A152" s="85" t="s">
        <v>884</v>
      </c>
      <c r="B152" s="86" t="s">
        <v>885</v>
      </c>
      <c r="C152" s="85" t="s">
        <v>586</v>
      </c>
      <c r="D152" s="69"/>
    </row>
    <row r="153" spans="1:4" ht="28.5">
      <c r="A153" s="85" t="s">
        <v>886</v>
      </c>
      <c r="B153" s="92" t="s">
        <v>887</v>
      </c>
      <c r="C153" s="85" t="s">
        <v>586</v>
      </c>
      <c r="D153" s="69"/>
    </row>
    <row r="154" spans="1:4" ht="28.5">
      <c r="A154" s="76" t="s">
        <v>888</v>
      </c>
      <c r="B154" s="92" t="s">
        <v>889</v>
      </c>
      <c r="C154" s="76" t="s">
        <v>586</v>
      </c>
      <c r="D154" s="69"/>
    </row>
    <row r="155" spans="1:4" ht="14.25">
      <c r="A155" s="76" t="s">
        <v>890</v>
      </c>
      <c r="B155" s="77" t="s">
        <v>891</v>
      </c>
      <c r="C155" s="76" t="s">
        <v>586</v>
      </c>
      <c r="D155" s="69"/>
    </row>
    <row r="156" spans="1:4" ht="69" customHeight="1">
      <c r="A156" s="85" t="s">
        <v>892</v>
      </c>
      <c r="B156" s="79" t="s">
        <v>893</v>
      </c>
      <c r="C156" s="85" t="s">
        <v>586</v>
      </c>
      <c r="D156" s="69"/>
    </row>
    <row r="157" spans="1:4" ht="28.5">
      <c r="A157" s="85" t="s">
        <v>894</v>
      </c>
      <c r="B157" s="77" t="s">
        <v>895</v>
      </c>
      <c r="C157" s="85" t="s">
        <v>674</v>
      </c>
      <c r="D157" s="69"/>
    </row>
    <row r="158" spans="1:4" ht="12.75" customHeight="1">
      <c r="A158" s="80" t="s">
        <v>896</v>
      </c>
      <c r="B158" s="155" t="s">
        <v>897</v>
      </c>
      <c r="C158" s="156"/>
      <c r="D158" s="69"/>
    </row>
    <row r="159" spans="1:4" ht="14.25">
      <c r="A159" s="76" t="s">
        <v>898</v>
      </c>
      <c r="B159" s="77" t="s">
        <v>899</v>
      </c>
      <c r="C159" s="76" t="s">
        <v>586</v>
      </c>
      <c r="D159" s="69"/>
    </row>
    <row r="160" spans="1:4" ht="28.5">
      <c r="A160" s="76" t="s">
        <v>900</v>
      </c>
      <c r="B160" s="79" t="s">
        <v>901</v>
      </c>
      <c r="C160" s="76" t="s">
        <v>586</v>
      </c>
      <c r="D160" s="69"/>
    </row>
    <row r="161" spans="1:4" ht="42.75">
      <c r="A161" s="85" t="s">
        <v>902</v>
      </c>
      <c r="B161" s="79" t="s">
        <v>903</v>
      </c>
      <c r="C161" s="85" t="s">
        <v>586</v>
      </c>
      <c r="D161" s="69"/>
    </row>
    <row r="162" spans="1:4" ht="42.75">
      <c r="A162" s="85" t="s">
        <v>904</v>
      </c>
      <c r="B162" s="79" t="s">
        <v>905</v>
      </c>
      <c r="C162" s="85" t="s">
        <v>586</v>
      </c>
      <c r="D162" s="69"/>
    </row>
    <row r="163" spans="1:4" ht="42.75">
      <c r="A163" s="85" t="s">
        <v>906</v>
      </c>
      <c r="B163" s="79" t="s">
        <v>907</v>
      </c>
      <c r="C163" s="85" t="s">
        <v>674</v>
      </c>
      <c r="D163" s="69"/>
    </row>
    <row r="164" spans="1:4" ht="42.75">
      <c r="A164" s="85" t="s">
        <v>908</v>
      </c>
      <c r="B164" s="79" t="s">
        <v>909</v>
      </c>
      <c r="C164" s="85" t="s">
        <v>674</v>
      </c>
      <c r="D164" s="69"/>
    </row>
    <row r="165" spans="1:4" ht="28.5">
      <c r="A165" s="76" t="s">
        <v>910</v>
      </c>
      <c r="B165" s="79" t="s">
        <v>911</v>
      </c>
      <c r="C165" s="76" t="s">
        <v>674</v>
      </c>
      <c r="D165" s="69"/>
    </row>
    <row r="166" spans="1:4" ht="42.75">
      <c r="A166" s="85" t="s">
        <v>912</v>
      </c>
      <c r="B166" s="79" t="s">
        <v>913</v>
      </c>
      <c r="C166" s="85" t="s">
        <v>674</v>
      </c>
      <c r="D166" s="69"/>
    </row>
    <row r="167" spans="1:4" ht="42.75">
      <c r="A167" s="85" t="s">
        <v>914</v>
      </c>
      <c r="B167" s="79" t="s">
        <v>915</v>
      </c>
      <c r="C167" s="85" t="s">
        <v>674</v>
      </c>
      <c r="D167" s="69"/>
    </row>
    <row r="168" spans="1:4" ht="28.5">
      <c r="A168" s="76" t="s">
        <v>916</v>
      </c>
      <c r="B168" s="79" t="s">
        <v>917</v>
      </c>
      <c r="C168" s="76" t="s">
        <v>674</v>
      </c>
      <c r="D168" s="69"/>
    </row>
    <row r="169" spans="1:4" ht="28.5">
      <c r="A169" s="76" t="s">
        <v>918</v>
      </c>
      <c r="B169" s="79" t="s">
        <v>919</v>
      </c>
      <c r="C169" s="76" t="s">
        <v>586</v>
      </c>
      <c r="D169" s="69"/>
    </row>
    <row r="170" spans="1:4" ht="42.75">
      <c r="A170" s="85" t="s">
        <v>920</v>
      </c>
      <c r="B170" s="79" t="s">
        <v>921</v>
      </c>
      <c r="C170" s="85" t="s">
        <v>586</v>
      </c>
      <c r="D170" s="69"/>
    </row>
    <row r="171" spans="1:4" ht="42.75">
      <c r="A171" s="85" t="s">
        <v>922</v>
      </c>
      <c r="B171" s="79" t="s">
        <v>923</v>
      </c>
      <c r="C171" s="85" t="s">
        <v>586</v>
      </c>
      <c r="D171" s="69"/>
    </row>
    <row r="172" spans="1:4" ht="14.25">
      <c r="A172" s="76" t="s">
        <v>924</v>
      </c>
      <c r="B172" s="79" t="s">
        <v>925</v>
      </c>
      <c r="C172" s="76" t="s">
        <v>586</v>
      </c>
      <c r="D172" s="69"/>
    </row>
    <row r="173" spans="1:4" ht="28.5">
      <c r="A173" s="76" t="s">
        <v>926</v>
      </c>
      <c r="B173" s="79" t="s">
        <v>927</v>
      </c>
      <c r="C173" s="76" t="s">
        <v>586</v>
      </c>
      <c r="D173" s="69"/>
    </row>
    <row r="174" spans="1:4" ht="14.25">
      <c r="A174" s="76" t="s">
        <v>928</v>
      </c>
      <c r="B174" s="79" t="s">
        <v>929</v>
      </c>
      <c r="C174" s="76" t="s">
        <v>586</v>
      </c>
      <c r="D174" s="69"/>
    </row>
    <row r="175" spans="1:4" ht="28.5">
      <c r="A175" s="85" t="s">
        <v>930</v>
      </c>
      <c r="B175" s="77" t="s">
        <v>931</v>
      </c>
      <c r="C175" s="85" t="s">
        <v>586</v>
      </c>
      <c r="D175" s="69"/>
    </row>
    <row r="176" spans="1:4" ht="28.5">
      <c r="A176" s="85" t="s">
        <v>932</v>
      </c>
      <c r="B176" s="77" t="s">
        <v>933</v>
      </c>
      <c r="C176" s="85" t="s">
        <v>586</v>
      </c>
      <c r="D176" s="69"/>
    </row>
    <row r="177" spans="1:4" ht="28.5">
      <c r="A177" s="90" t="s">
        <v>934</v>
      </c>
      <c r="B177" s="77" t="s">
        <v>935</v>
      </c>
      <c r="C177" s="85" t="s">
        <v>586</v>
      </c>
      <c r="D177" s="69"/>
    </row>
    <row r="178" spans="1:4" ht="28.5">
      <c r="A178" s="91" t="s">
        <v>936</v>
      </c>
      <c r="B178" s="79" t="s">
        <v>937</v>
      </c>
      <c r="C178" s="76" t="s">
        <v>586</v>
      </c>
      <c r="D178" s="69"/>
    </row>
    <row r="179" spans="1:4" ht="14.25">
      <c r="A179" s="91" t="s">
        <v>938</v>
      </c>
      <c r="B179" s="77" t="s">
        <v>939</v>
      </c>
      <c r="C179" s="76" t="s">
        <v>586</v>
      </c>
      <c r="D179" s="69"/>
    </row>
    <row r="180" spans="1:4" ht="14.25">
      <c r="A180" s="91" t="s">
        <v>940</v>
      </c>
      <c r="B180" s="77" t="s">
        <v>941</v>
      </c>
      <c r="C180" s="76" t="s">
        <v>586</v>
      </c>
      <c r="D180" s="69"/>
    </row>
    <row r="181" spans="1:4" ht="28.5">
      <c r="A181" s="91" t="s">
        <v>942</v>
      </c>
      <c r="B181" s="79" t="s">
        <v>943</v>
      </c>
      <c r="C181" s="76" t="s">
        <v>586</v>
      </c>
      <c r="D181" s="69"/>
    </row>
    <row r="182" spans="1:4" ht="14.25">
      <c r="A182" s="91" t="s">
        <v>944</v>
      </c>
      <c r="B182" s="77" t="s">
        <v>945</v>
      </c>
      <c r="C182" s="76" t="s">
        <v>586</v>
      </c>
      <c r="D182" s="69"/>
    </row>
    <row r="183" spans="1:4" ht="28.5">
      <c r="A183" s="91" t="s">
        <v>946</v>
      </c>
      <c r="B183" s="79" t="s">
        <v>947</v>
      </c>
      <c r="C183" s="76" t="s">
        <v>586</v>
      </c>
      <c r="D183" s="69"/>
    </row>
    <row r="184" spans="1:4" ht="28.5">
      <c r="A184" s="91" t="s">
        <v>948</v>
      </c>
      <c r="B184" s="79" t="s">
        <v>949</v>
      </c>
      <c r="C184" s="76" t="s">
        <v>586</v>
      </c>
      <c r="D184" s="69"/>
    </row>
    <row r="185" spans="1:4" ht="28.5">
      <c r="A185" s="91" t="s">
        <v>950</v>
      </c>
      <c r="B185" s="79" t="s">
        <v>951</v>
      </c>
      <c r="C185" s="76" t="s">
        <v>586</v>
      </c>
      <c r="D185" s="69"/>
    </row>
    <row r="186" spans="1:4" ht="14.25">
      <c r="A186" s="91" t="s">
        <v>952</v>
      </c>
      <c r="B186" s="79" t="s">
        <v>953</v>
      </c>
      <c r="C186" s="76" t="s">
        <v>586</v>
      </c>
      <c r="D186" s="69"/>
    </row>
    <row r="187" spans="1:4" ht="28.5">
      <c r="A187" s="91" t="s">
        <v>954</v>
      </c>
      <c r="B187" s="79" t="s">
        <v>955</v>
      </c>
      <c r="C187" s="76" t="s">
        <v>674</v>
      </c>
      <c r="D187" s="69"/>
    </row>
    <row r="188" spans="1:4" ht="14.25">
      <c r="A188" s="91" t="s">
        <v>956</v>
      </c>
      <c r="B188" s="79" t="s">
        <v>957</v>
      </c>
      <c r="C188" s="76" t="s">
        <v>674</v>
      </c>
      <c r="D188" s="69"/>
    </row>
    <row r="189" spans="1:4" ht="28.5">
      <c r="A189" s="91" t="s">
        <v>958</v>
      </c>
      <c r="B189" s="79" t="s">
        <v>959</v>
      </c>
      <c r="C189" s="76" t="s">
        <v>674</v>
      </c>
      <c r="D189" s="69"/>
    </row>
    <row r="190" spans="1:4" ht="14.25">
      <c r="A190" s="91" t="s">
        <v>960</v>
      </c>
      <c r="B190" s="77" t="s">
        <v>961</v>
      </c>
      <c r="C190" s="76" t="s">
        <v>674</v>
      </c>
      <c r="D190" s="69"/>
    </row>
    <row r="191" spans="1:4" ht="42.75">
      <c r="A191" s="90" t="s">
        <v>962</v>
      </c>
      <c r="B191" s="79" t="s">
        <v>963</v>
      </c>
      <c r="C191" s="85" t="s">
        <v>674</v>
      </c>
      <c r="D191" s="69"/>
    </row>
    <row r="192" spans="1:4" ht="42.75">
      <c r="A192" s="90" t="s">
        <v>964</v>
      </c>
      <c r="B192" s="79" t="s">
        <v>965</v>
      </c>
      <c r="C192" s="85" t="s">
        <v>674</v>
      </c>
      <c r="D192" s="69"/>
    </row>
    <row r="193" spans="1:4" ht="12.75" customHeight="1">
      <c r="A193" s="89"/>
      <c r="B193" s="87" t="s">
        <v>966</v>
      </c>
      <c r="C193" s="89"/>
      <c r="D193" s="69"/>
    </row>
    <row r="194" spans="1:4" ht="14.25">
      <c r="A194" s="91" t="s">
        <v>967</v>
      </c>
      <c r="B194" s="77" t="s">
        <v>968</v>
      </c>
      <c r="C194" s="76" t="s">
        <v>586</v>
      </c>
      <c r="D194" s="69"/>
    </row>
    <row r="195" spans="1:4" ht="14.25">
      <c r="A195" s="91" t="s">
        <v>969</v>
      </c>
      <c r="B195" s="77" t="s">
        <v>970</v>
      </c>
      <c r="C195" s="76" t="s">
        <v>586</v>
      </c>
      <c r="D195" s="69"/>
    </row>
    <row r="196" spans="1:4" ht="14.25">
      <c r="A196" s="91" t="s">
        <v>971</v>
      </c>
      <c r="B196" s="77" t="s">
        <v>972</v>
      </c>
      <c r="C196" s="76" t="s">
        <v>586</v>
      </c>
      <c r="D196" s="69"/>
    </row>
    <row r="197" spans="1:4" ht="14.25">
      <c r="A197" s="91" t="s">
        <v>973</v>
      </c>
      <c r="B197" s="77" t="s">
        <v>974</v>
      </c>
      <c r="C197" s="76" t="s">
        <v>586</v>
      </c>
      <c r="D197" s="69"/>
    </row>
    <row r="198" spans="1:4" ht="14.25">
      <c r="A198" s="91" t="s">
        <v>975</v>
      </c>
      <c r="B198" s="77" t="s">
        <v>976</v>
      </c>
      <c r="C198" s="76" t="s">
        <v>586</v>
      </c>
      <c r="D198" s="69"/>
    </row>
    <row r="199" spans="1:4" ht="14.25">
      <c r="A199" s="91" t="s">
        <v>977</v>
      </c>
      <c r="B199" s="77" t="s">
        <v>978</v>
      </c>
      <c r="C199" s="76" t="s">
        <v>674</v>
      </c>
      <c r="D199" s="69"/>
    </row>
    <row r="200" spans="1:4" ht="28.5">
      <c r="A200" s="91" t="s">
        <v>979</v>
      </c>
      <c r="B200" s="79" t="s">
        <v>980</v>
      </c>
      <c r="C200" s="76" t="s">
        <v>674</v>
      </c>
      <c r="D200" s="69"/>
    </row>
    <row r="201" spans="1:4" ht="14.25">
      <c r="A201" s="91" t="s">
        <v>981</v>
      </c>
      <c r="B201" s="77" t="s">
        <v>982</v>
      </c>
      <c r="C201" s="76" t="s">
        <v>586</v>
      </c>
      <c r="D201" s="69"/>
    </row>
    <row r="202" spans="1:4" ht="14.25">
      <c r="A202" s="91" t="s">
        <v>983</v>
      </c>
      <c r="B202" s="77" t="s">
        <v>984</v>
      </c>
      <c r="C202" s="76" t="s">
        <v>674</v>
      </c>
      <c r="D202" s="69"/>
    </row>
    <row r="203" spans="1:4" ht="14.25">
      <c r="A203" s="91" t="s">
        <v>985</v>
      </c>
      <c r="B203" s="77" t="s">
        <v>986</v>
      </c>
      <c r="C203" s="76" t="s">
        <v>586</v>
      </c>
      <c r="D203" s="69"/>
    </row>
    <row r="204" spans="1:4" ht="14.25">
      <c r="A204" s="91" t="s">
        <v>987</v>
      </c>
      <c r="B204" s="77" t="s">
        <v>988</v>
      </c>
      <c r="C204" s="76" t="s">
        <v>586</v>
      </c>
      <c r="D204" s="69"/>
    </row>
    <row r="205" spans="1:4" ht="14.25">
      <c r="A205" s="91" t="s">
        <v>989</v>
      </c>
      <c r="B205" s="77" t="s">
        <v>990</v>
      </c>
      <c r="C205" s="76" t="s">
        <v>674</v>
      </c>
      <c r="D205" s="69"/>
    </row>
    <row r="206" spans="1:4" ht="14.25">
      <c r="A206" s="91" t="s">
        <v>991</v>
      </c>
      <c r="B206" s="77" t="s">
        <v>992</v>
      </c>
      <c r="C206" s="76" t="s">
        <v>674</v>
      </c>
      <c r="D206" s="69"/>
    </row>
    <row r="207" spans="1:4" ht="28.5">
      <c r="A207" s="91" t="s">
        <v>993</v>
      </c>
      <c r="B207" s="86" t="s">
        <v>994</v>
      </c>
      <c r="C207" s="76" t="s">
        <v>586</v>
      </c>
      <c r="D207" s="69"/>
    </row>
    <row r="208" spans="1:4" ht="14.25">
      <c r="A208" s="91" t="s">
        <v>995</v>
      </c>
      <c r="B208" s="77" t="s">
        <v>996</v>
      </c>
      <c r="C208" s="76" t="s">
        <v>586</v>
      </c>
      <c r="D208" s="69"/>
    </row>
    <row r="209" spans="1:4" ht="42.75">
      <c r="A209" s="90" t="s">
        <v>997</v>
      </c>
      <c r="B209" s="79" t="s">
        <v>998</v>
      </c>
      <c r="C209" s="85" t="s">
        <v>586</v>
      </c>
      <c r="D209" s="69"/>
    </row>
    <row r="210" spans="1:4" ht="14.25">
      <c r="A210" s="91" t="s">
        <v>999</v>
      </c>
      <c r="B210" s="77" t="s">
        <v>1000</v>
      </c>
      <c r="C210" s="76" t="s">
        <v>586</v>
      </c>
      <c r="D210" s="69"/>
    </row>
    <row r="211" spans="1:4" ht="12.75" customHeight="1">
      <c r="A211" s="93" t="s">
        <v>1001</v>
      </c>
      <c r="B211" s="155" t="s">
        <v>1002</v>
      </c>
      <c r="C211" s="156"/>
      <c r="D211" s="69"/>
    </row>
    <row r="212" spans="1:4" ht="28.5">
      <c r="A212" s="90" t="s">
        <v>1003</v>
      </c>
      <c r="B212" s="77" t="s">
        <v>1004</v>
      </c>
      <c r="C212" s="85" t="s">
        <v>573</v>
      </c>
      <c r="D212" s="69"/>
    </row>
    <row r="213" spans="1:4" ht="14.25">
      <c r="A213" s="91" t="s">
        <v>1005</v>
      </c>
      <c r="B213" s="79" t="s">
        <v>1006</v>
      </c>
      <c r="C213" s="76" t="s">
        <v>573</v>
      </c>
      <c r="D213" s="69"/>
    </row>
    <row r="214" spans="1:4" ht="28.5">
      <c r="A214" s="91" t="s">
        <v>1007</v>
      </c>
      <c r="B214" s="79" t="s">
        <v>1008</v>
      </c>
      <c r="C214" s="76" t="s">
        <v>586</v>
      </c>
      <c r="D214" s="69"/>
    </row>
    <row r="215" spans="1:4" ht="28.5">
      <c r="A215" s="90" t="s">
        <v>1009</v>
      </c>
      <c r="B215" s="79" t="s">
        <v>1010</v>
      </c>
      <c r="C215" s="85" t="s">
        <v>586</v>
      </c>
      <c r="D215" s="69"/>
    </row>
    <row r="216" spans="1:4" ht="14.25">
      <c r="A216" s="91" t="s">
        <v>1011</v>
      </c>
      <c r="B216" s="77" t="s">
        <v>1012</v>
      </c>
      <c r="C216" s="76" t="s">
        <v>586</v>
      </c>
      <c r="D216" s="69"/>
    </row>
    <row r="217" spans="1:4" ht="57">
      <c r="A217" s="85" t="s">
        <v>1013</v>
      </c>
      <c r="B217" s="79" t="s">
        <v>1014</v>
      </c>
      <c r="C217" s="85" t="s">
        <v>586</v>
      </c>
      <c r="D217" s="69"/>
    </row>
    <row r="218" spans="1:4" ht="57">
      <c r="A218" s="76" t="s">
        <v>1015</v>
      </c>
      <c r="B218" s="79" t="s">
        <v>1016</v>
      </c>
      <c r="C218" s="76" t="s">
        <v>586</v>
      </c>
      <c r="D218" s="69"/>
    </row>
    <row r="219" spans="1:4" ht="28.5">
      <c r="A219" s="76" t="s">
        <v>1017</v>
      </c>
      <c r="B219" s="79" t="s">
        <v>1018</v>
      </c>
      <c r="C219" s="76" t="s">
        <v>573</v>
      </c>
      <c r="D219" s="69"/>
    </row>
    <row r="220" spans="1:4" ht="14.25">
      <c r="A220" s="76" t="s">
        <v>1019</v>
      </c>
      <c r="B220" s="79" t="s">
        <v>1020</v>
      </c>
      <c r="C220" s="76" t="s">
        <v>674</v>
      </c>
      <c r="D220" s="69"/>
    </row>
    <row r="221" spans="1:4" ht="28.5">
      <c r="A221" s="76" t="s">
        <v>1021</v>
      </c>
      <c r="B221" s="79" t="s">
        <v>1022</v>
      </c>
      <c r="C221" s="76" t="s">
        <v>573</v>
      </c>
      <c r="D221" s="69"/>
    </row>
    <row r="222" spans="1:4" ht="28.5">
      <c r="A222" s="76" t="s">
        <v>1023</v>
      </c>
      <c r="B222" s="79" t="s">
        <v>1024</v>
      </c>
      <c r="C222" s="76" t="s">
        <v>586</v>
      </c>
      <c r="D222" s="69"/>
    </row>
    <row r="223" spans="1:4" ht="28.5">
      <c r="A223" s="76" t="s">
        <v>1025</v>
      </c>
      <c r="B223" s="79" t="s">
        <v>1026</v>
      </c>
      <c r="C223" s="76" t="s">
        <v>586</v>
      </c>
      <c r="D223" s="69"/>
    </row>
    <row r="224" spans="1:4" ht="14.25">
      <c r="A224" s="76" t="s">
        <v>1027</v>
      </c>
      <c r="B224" s="79" t="s">
        <v>1028</v>
      </c>
      <c r="C224" s="76" t="s">
        <v>674</v>
      </c>
      <c r="D224" s="69"/>
    </row>
    <row r="225" spans="1:4" ht="57">
      <c r="A225" s="76" t="s">
        <v>1029</v>
      </c>
      <c r="B225" s="79" t="s">
        <v>1030</v>
      </c>
      <c r="C225" s="76" t="s">
        <v>674</v>
      </c>
      <c r="D225" s="69"/>
    </row>
    <row r="226" spans="1:4" ht="28.5">
      <c r="A226" s="85" t="s">
        <v>1031</v>
      </c>
      <c r="B226" s="79" t="s">
        <v>1032</v>
      </c>
      <c r="C226" s="85" t="s">
        <v>586</v>
      </c>
      <c r="D226" s="69"/>
    </row>
    <row r="227" spans="1:4" ht="28.5">
      <c r="A227" s="85" t="s">
        <v>1033</v>
      </c>
      <c r="B227" s="79" t="s">
        <v>1034</v>
      </c>
      <c r="C227" s="85" t="s">
        <v>586</v>
      </c>
      <c r="D227" s="69"/>
    </row>
    <row r="228" spans="1:4" ht="28.5">
      <c r="A228" s="85" t="s">
        <v>1035</v>
      </c>
      <c r="B228" s="79" t="s">
        <v>1036</v>
      </c>
      <c r="C228" s="85" t="s">
        <v>586</v>
      </c>
      <c r="D228" s="69"/>
    </row>
    <row r="229" spans="1:4" ht="28.5">
      <c r="A229" s="76" t="s">
        <v>1037</v>
      </c>
      <c r="B229" s="79" t="s">
        <v>1038</v>
      </c>
      <c r="C229" s="76" t="s">
        <v>586</v>
      </c>
      <c r="D229" s="69"/>
    </row>
    <row r="230" spans="1:4" ht="14.25" customHeight="1">
      <c r="A230" s="80" t="s">
        <v>1039</v>
      </c>
      <c r="B230" s="155" t="s">
        <v>1040</v>
      </c>
      <c r="C230" s="156"/>
      <c r="D230" s="69"/>
    </row>
    <row r="231" spans="1:4" ht="14.25">
      <c r="A231" s="76" t="s">
        <v>1041</v>
      </c>
      <c r="B231" s="79" t="s">
        <v>1042</v>
      </c>
      <c r="C231" s="76" t="s">
        <v>573</v>
      </c>
      <c r="D231" s="69"/>
    </row>
    <row r="232" spans="1:4" ht="28.5">
      <c r="A232" s="85" t="s">
        <v>1043</v>
      </c>
      <c r="B232" s="79" t="s">
        <v>1044</v>
      </c>
      <c r="C232" s="85" t="s">
        <v>573</v>
      </c>
      <c r="D232" s="69"/>
    </row>
    <row r="233" spans="1:4" ht="28.5">
      <c r="A233" s="90" t="s">
        <v>1045</v>
      </c>
      <c r="B233" s="79" t="s">
        <v>1046</v>
      </c>
      <c r="C233" s="85" t="s">
        <v>599</v>
      </c>
      <c r="D233" s="69"/>
    </row>
    <row r="234" spans="1:4" ht="14.25">
      <c r="A234" s="91" t="s">
        <v>1047</v>
      </c>
      <c r="B234" s="79" t="s">
        <v>1048</v>
      </c>
      <c r="C234" s="76" t="s">
        <v>573</v>
      </c>
      <c r="D234" s="69"/>
    </row>
    <row r="235" spans="1:4" ht="45.75" customHeight="1">
      <c r="A235" s="91" t="s">
        <v>1049</v>
      </c>
      <c r="B235" s="79" t="s">
        <v>1050</v>
      </c>
      <c r="C235" s="76" t="s">
        <v>573</v>
      </c>
      <c r="D235" s="69"/>
    </row>
    <row r="236" spans="1:4" ht="99.75">
      <c r="A236" s="90" t="s">
        <v>1051</v>
      </c>
      <c r="B236" s="86" t="s">
        <v>1052</v>
      </c>
      <c r="C236" s="85" t="s">
        <v>573</v>
      </c>
      <c r="D236" s="69"/>
    </row>
    <row r="237" spans="1:4" ht="57.2" customHeight="1">
      <c r="A237" s="90" t="s">
        <v>1053</v>
      </c>
      <c r="B237" s="79" t="s">
        <v>1054</v>
      </c>
      <c r="C237" s="85" t="s">
        <v>573</v>
      </c>
      <c r="D237" s="69"/>
    </row>
    <row r="238" spans="1:4" ht="42.75">
      <c r="A238" s="90" t="s">
        <v>1055</v>
      </c>
      <c r="B238" s="79" t="s">
        <v>1056</v>
      </c>
      <c r="C238" s="85" t="s">
        <v>573</v>
      </c>
      <c r="D238" s="69"/>
    </row>
    <row r="239" spans="1:4" ht="12.75" customHeight="1">
      <c r="A239" s="93" t="s">
        <v>1057</v>
      </c>
      <c r="B239" s="155" t="s">
        <v>1058</v>
      </c>
      <c r="C239" s="156"/>
      <c r="D239" s="69"/>
    </row>
    <row r="240" spans="1:4" ht="71.25">
      <c r="A240" s="90" t="s">
        <v>1059</v>
      </c>
      <c r="B240" s="79" t="s">
        <v>1060</v>
      </c>
      <c r="C240" s="85" t="s">
        <v>586</v>
      </c>
      <c r="D240" s="69"/>
    </row>
    <row r="241" spans="1:4" ht="57">
      <c r="A241" s="90" t="s">
        <v>1061</v>
      </c>
      <c r="B241" s="79" t="s">
        <v>1062</v>
      </c>
      <c r="C241" s="85" t="s">
        <v>586</v>
      </c>
      <c r="D241" s="69"/>
    </row>
    <row r="242" spans="1:4" ht="57">
      <c r="A242" s="90" t="s">
        <v>1063</v>
      </c>
      <c r="B242" s="79" t="s">
        <v>1064</v>
      </c>
      <c r="C242" s="85" t="s">
        <v>586</v>
      </c>
      <c r="D242" s="69"/>
    </row>
    <row r="243" spans="1:4" ht="28.5">
      <c r="A243" s="85" t="s">
        <v>1065</v>
      </c>
      <c r="B243" s="79" t="s">
        <v>1066</v>
      </c>
      <c r="C243" s="85" t="s">
        <v>573</v>
      </c>
      <c r="D243" s="69"/>
    </row>
    <row r="244" spans="1:4" ht="25.5" customHeight="1">
      <c r="A244" s="76" t="s">
        <v>1067</v>
      </c>
      <c r="B244" s="79" t="s">
        <v>1068</v>
      </c>
      <c r="C244" s="76" t="s">
        <v>573</v>
      </c>
      <c r="D244" s="69"/>
    </row>
    <row r="245" spans="1:4" ht="28.5">
      <c r="A245" s="85" t="s">
        <v>1069</v>
      </c>
      <c r="B245" s="77" t="s">
        <v>1070</v>
      </c>
      <c r="C245" s="85" t="s">
        <v>573</v>
      </c>
      <c r="D245" s="69"/>
    </row>
    <row r="246" spans="1:4" ht="34.35" customHeight="1">
      <c r="A246" s="85" t="s">
        <v>1071</v>
      </c>
      <c r="B246" s="86" t="s">
        <v>1072</v>
      </c>
      <c r="C246" s="85" t="s">
        <v>573</v>
      </c>
      <c r="D246" s="69"/>
    </row>
    <row r="247" spans="1:4" ht="45.75" customHeight="1">
      <c r="A247" s="76" t="s">
        <v>1073</v>
      </c>
      <c r="B247" s="79" t="s">
        <v>1074</v>
      </c>
      <c r="C247" s="76" t="s">
        <v>573</v>
      </c>
      <c r="D247" s="69"/>
    </row>
    <row r="248" spans="1:4" ht="33.75" customHeight="1">
      <c r="A248" s="85" t="s">
        <v>1075</v>
      </c>
      <c r="B248" s="79" t="s">
        <v>1076</v>
      </c>
      <c r="C248" s="85" t="s">
        <v>573</v>
      </c>
      <c r="D248" s="69"/>
    </row>
    <row r="249" spans="1:4" ht="34.35" customHeight="1">
      <c r="A249" s="85" t="s">
        <v>1077</v>
      </c>
      <c r="B249" s="79" t="s">
        <v>1078</v>
      </c>
      <c r="C249" s="85" t="s">
        <v>573</v>
      </c>
      <c r="D249" s="69"/>
    </row>
    <row r="250" spans="1:4" ht="42.75">
      <c r="A250" s="85" t="s">
        <v>1079</v>
      </c>
      <c r="B250" s="86" t="s">
        <v>1080</v>
      </c>
      <c r="C250" s="85" t="s">
        <v>586</v>
      </c>
      <c r="D250" s="69"/>
    </row>
    <row r="251" spans="1:4" ht="14.25">
      <c r="A251" s="76" t="s">
        <v>1081</v>
      </c>
      <c r="B251" s="77" t="s">
        <v>1082</v>
      </c>
      <c r="C251" s="76" t="s">
        <v>586</v>
      </c>
      <c r="D251" s="69"/>
    </row>
    <row r="252" spans="1:4" ht="12.75" customHeight="1">
      <c r="A252" s="80" t="s">
        <v>1083</v>
      </c>
      <c r="B252" s="155" t="s">
        <v>1084</v>
      </c>
      <c r="C252" s="156"/>
      <c r="D252" s="69"/>
    </row>
    <row r="253" spans="1:4" ht="42.75">
      <c r="A253" s="85" t="s">
        <v>1085</v>
      </c>
      <c r="B253" s="79" t="s">
        <v>1086</v>
      </c>
      <c r="C253" s="85" t="s">
        <v>573</v>
      </c>
      <c r="D253" s="69"/>
    </row>
    <row r="254" spans="1:4" ht="71.25">
      <c r="A254" s="85" t="s">
        <v>1087</v>
      </c>
      <c r="B254" s="77" t="s">
        <v>1088</v>
      </c>
      <c r="C254" s="85" t="s">
        <v>586</v>
      </c>
      <c r="D254" s="69"/>
    </row>
    <row r="255" spans="1:4" ht="28.5">
      <c r="A255" s="76" t="s">
        <v>1089</v>
      </c>
      <c r="B255" s="79" t="s">
        <v>1090</v>
      </c>
      <c r="C255" s="76" t="s">
        <v>573</v>
      </c>
      <c r="D255" s="69"/>
    </row>
    <row r="256" spans="1:4" ht="14.25" customHeight="1">
      <c r="A256" s="80" t="s">
        <v>1091</v>
      </c>
      <c r="B256" s="155" t="s">
        <v>1092</v>
      </c>
      <c r="C256" s="156"/>
      <c r="D256" s="69"/>
    </row>
    <row r="257" spans="1:4" ht="25.5" customHeight="1">
      <c r="A257" s="76" t="s">
        <v>1093</v>
      </c>
      <c r="B257" s="86" t="s">
        <v>1094</v>
      </c>
      <c r="C257" s="76" t="s">
        <v>586</v>
      </c>
      <c r="D257" s="69"/>
    </row>
    <row r="258" spans="1:4" ht="14.25">
      <c r="A258" s="91" t="s">
        <v>1095</v>
      </c>
      <c r="B258" s="77" t="s">
        <v>1096</v>
      </c>
      <c r="C258" s="76" t="s">
        <v>586</v>
      </c>
      <c r="D258" s="69"/>
    </row>
    <row r="259" spans="1:4" ht="14.25">
      <c r="A259" s="91" t="s">
        <v>1097</v>
      </c>
      <c r="B259" s="77" t="s">
        <v>1098</v>
      </c>
      <c r="C259" s="76" t="s">
        <v>573</v>
      </c>
      <c r="D259" s="69"/>
    </row>
    <row r="269" spans="1:4">
      <c r="B269" s="95" t="s">
        <v>1140</v>
      </c>
    </row>
  </sheetData>
  <mergeCells count="14">
    <mergeCell ref="B63:C63"/>
    <mergeCell ref="A1:D2"/>
    <mergeCell ref="B13:C13"/>
    <mergeCell ref="B30:C30"/>
    <mergeCell ref="B43:C43"/>
    <mergeCell ref="B51:C51"/>
    <mergeCell ref="B252:C252"/>
    <mergeCell ref="B256:C256"/>
    <mergeCell ref="B68:C68"/>
    <mergeCell ref="B88:C88"/>
    <mergeCell ref="B158:C158"/>
    <mergeCell ref="B211:C211"/>
    <mergeCell ref="B230:C230"/>
    <mergeCell ref="B239:C239"/>
  </mergeCells>
  <pageMargins left="0.7" right="0.7" top="0.75" bottom="0.75" header="0.3" footer="0.3"/>
  <pageSetup paperSize="9" scale="51" orientation="portrait" horizontalDpi="360" verticalDpi="36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A1642-2265-4D46-9802-AE192C1F7407}">
  <dimension ref="A1:T268"/>
  <sheetViews>
    <sheetView view="pageBreakPreview" topLeftCell="A83" zoomScale="80" zoomScaleNormal="80" zoomScaleSheetLayoutView="80" workbookViewId="0">
      <selection activeCell="L91" sqref="L91"/>
    </sheetView>
  </sheetViews>
  <sheetFormatPr defaultRowHeight="12.75"/>
  <cols>
    <col min="1" max="1" width="14.42578125" style="66" customWidth="1"/>
    <col min="2" max="2" width="46.85546875" style="66" customWidth="1"/>
    <col min="3" max="3" width="5.7109375" style="66" customWidth="1"/>
    <col min="4" max="4" width="13.85546875" style="66" customWidth="1"/>
    <col min="5" max="6" width="10.7109375" style="66" customWidth="1"/>
    <col min="7" max="7" width="13.7109375" style="66" customWidth="1"/>
    <col min="8" max="8" width="9.5703125" style="66" customWidth="1"/>
    <col min="9" max="9" width="17" style="66" customWidth="1"/>
    <col min="10" max="10" width="16.42578125" style="66" customWidth="1"/>
    <col min="11" max="11" width="16" style="67" customWidth="1"/>
    <col min="12" max="12" width="11" style="67" customWidth="1"/>
    <col min="13" max="13" width="14.42578125" style="67" customWidth="1"/>
    <col min="14" max="14" width="16.7109375" style="67" customWidth="1"/>
    <col min="15" max="15" width="14.140625" style="67" customWidth="1"/>
    <col min="16" max="17" width="14" style="67" customWidth="1"/>
    <col min="18" max="16384" width="9.140625" style="1"/>
  </cols>
  <sheetData>
    <row r="1" spans="1:17" ht="15" customHeight="1">
      <c r="A1" s="100" t="s">
        <v>1179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</row>
    <row r="2" spans="1:17" ht="15" customHeight="1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</row>
    <row r="3" spans="1:17" ht="15" customHeight="1">
      <c r="A3" s="100"/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</row>
    <row r="4" spans="1:17" ht="15" customHeight="1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</row>
    <row r="5" spans="1:17" ht="14.25">
      <c r="A5" s="101" t="s">
        <v>1</v>
      </c>
      <c r="B5" s="102"/>
      <c r="C5" s="102"/>
      <c r="D5" s="102"/>
      <c r="E5" s="103"/>
      <c r="F5" s="104" t="s">
        <v>2</v>
      </c>
      <c r="G5" s="105"/>
      <c r="H5" s="105"/>
      <c r="I5" s="106"/>
      <c r="J5" s="107"/>
      <c r="K5" s="159" t="s">
        <v>1142</v>
      </c>
      <c r="L5" s="111"/>
      <c r="M5" s="114" t="s">
        <v>4</v>
      </c>
      <c r="N5" s="115"/>
      <c r="O5" s="116" t="s">
        <v>5</v>
      </c>
      <c r="P5" s="117"/>
      <c r="Q5" s="118"/>
    </row>
    <row r="6" spans="1:17" ht="23.25" customHeight="1">
      <c r="A6" s="119" t="s">
        <v>6</v>
      </c>
      <c r="B6" s="120"/>
      <c r="C6" s="120"/>
      <c r="D6" s="120"/>
      <c r="E6" s="121"/>
      <c r="F6" s="122" t="s">
        <v>1180</v>
      </c>
      <c r="G6" s="123"/>
      <c r="H6" s="123"/>
      <c r="I6" s="124"/>
      <c r="J6" s="108"/>
      <c r="K6" s="112"/>
      <c r="L6" s="113"/>
      <c r="M6" s="125">
        <f>J268</f>
        <v>743201.31116014998</v>
      </c>
      <c r="N6" s="126"/>
      <c r="O6" s="127">
        <f>O268</f>
        <v>85362.680000000008</v>
      </c>
      <c r="P6" s="128"/>
      <c r="Q6" s="129"/>
    </row>
    <row r="7" spans="1:17">
      <c r="A7" s="130" t="s">
        <v>8</v>
      </c>
      <c r="B7" s="131"/>
      <c r="C7" s="131"/>
      <c r="D7" s="131"/>
      <c r="E7" s="132"/>
      <c r="F7" s="2"/>
      <c r="G7" s="2"/>
      <c r="H7" s="2"/>
      <c r="I7" s="2"/>
      <c r="J7" s="109"/>
      <c r="K7" s="133" t="s">
        <v>9</v>
      </c>
      <c r="L7" s="134"/>
      <c r="M7" s="135" t="s">
        <v>10</v>
      </c>
      <c r="N7" s="136"/>
      <c r="O7" s="3"/>
      <c r="P7" s="4"/>
      <c r="Q7" s="5"/>
    </row>
    <row r="8" spans="1:17" ht="12" customHeight="1">
      <c r="A8" s="137"/>
      <c r="B8" s="138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</row>
    <row r="9" spans="1:17" ht="25.5" customHeight="1">
      <c r="A9" s="98" t="s">
        <v>11</v>
      </c>
      <c r="B9" s="98" t="s">
        <v>12</v>
      </c>
      <c r="C9" s="98" t="s">
        <v>13</v>
      </c>
      <c r="D9" s="98" t="s">
        <v>14</v>
      </c>
      <c r="E9" s="98" t="s">
        <v>15</v>
      </c>
      <c r="F9" s="98" t="s">
        <v>16</v>
      </c>
      <c r="G9" s="142" t="s">
        <v>17</v>
      </c>
      <c r="H9" s="142" t="s">
        <v>18</v>
      </c>
      <c r="I9" s="144" t="s">
        <v>19</v>
      </c>
      <c r="J9" s="149" t="s">
        <v>20</v>
      </c>
      <c r="K9" s="146" t="s">
        <v>21</v>
      </c>
      <c r="L9" s="147"/>
      <c r="M9" s="151"/>
      <c r="N9" s="146" t="s">
        <v>22</v>
      </c>
      <c r="O9" s="147"/>
      <c r="P9" s="147"/>
      <c r="Q9" s="148" t="s">
        <v>23</v>
      </c>
    </row>
    <row r="10" spans="1:17" ht="25.5" customHeight="1">
      <c r="A10" s="98"/>
      <c r="B10" s="98"/>
      <c r="C10" s="98"/>
      <c r="D10" s="98"/>
      <c r="E10" s="99"/>
      <c r="F10" s="99"/>
      <c r="G10" s="143"/>
      <c r="H10" s="143"/>
      <c r="I10" s="145"/>
      <c r="J10" s="150"/>
      <c r="K10" s="6" t="s">
        <v>24</v>
      </c>
      <c r="L10" s="6" t="s">
        <v>25</v>
      </c>
      <c r="M10" s="6" t="s">
        <v>26</v>
      </c>
      <c r="N10" s="6" t="s">
        <v>24</v>
      </c>
      <c r="O10" s="6" t="s">
        <v>25</v>
      </c>
      <c r="P10" s="7" t="s">
        <v>26</v>
      </c>
      <c r="Q10" s="148"/>
    </row>
    <row r="11" spans="1:17">
      <c r="A11" s="8" t="s">
        <v>27</v>
      </c>
      <c r="B11" s="9" t="s">
        <v>28</v>
      </c>
      <c r="C11" s="10"/>
      <c r="D11" s="10"/>
      <c r="E11" s="10"/>
      <c r="F11" s="10"/>
      <c r="G11" s="10"/>
      <c r="H11" s="11"/>
      <c r="I11" s="12">
        <f>SUM(I12:I19)</f>
        <v>30703.776399999995</v>
      </c>
      <c r="J11" s="13">
        <f>SUM(J12:J19)</f>
        <v>39101.259245399997</v>
      </c>
      <c r="K11" s="14"/>
      <c r="L11" s="14"/>
      <c r="M11" s="14"/>
      <c r="N11" s="15">
        <f>SUM(N12:N19)</f>
        <v>30183.160000000003</v>
      </c>
      <c r="O11" s="15">
        <f>SUM(O12:O19)</f>
        <v>0</v>
      </c>
      <c r="P11" s="16">
        <f>SUM(P12:P19)</f>
        <v>30183.160000000003</v>
      </c>
      <c r="Q11" s="15">
        <f>SUM(Q12:Q19)</f>
        <v>8918.0992453999952</v>
      </c>
    </row>
    <row r="12" spans="1:17" ht="25.5" customHeight="1">
      <c r="A12" s="17" t="s">
        <v>29</v>
      </c>
      <c r="B12" s="18" t="s">
        <v>30</v>
      </c>
      <c r="C12" s="17" t="s">
        <v>31</v>
      </c>
      <c r="D12" s="19">
        <v>544.94000000000005</v>
      </c>
      <c r="E12" s="19">
        <v>4.62</v>
      </c>
      <c r="F12" s="19">
        <f>E12+E12*27.35/100</f>
        <v>5.8835700000000006</v>
      </c>
      <c r="G12" s="17" t="s">
        <v>32</v>
      </c>
      <c r="H12" s="20" t="s">
        <v>33</v>
      </c>
      <c r="I12" s="21">
        <f t="shared" ref="I12:I19" si="0">E12*D12</f>
        <v>2517.6228000000001</v>
      </c>
      <c r="J12" s="22">
        <f t="shared" ref="J12:J19" si="1">F12*D12</f>
        <v>3206.1926358000005</v>
      </c>
      <c r="K12" s="14">
        <f>'[1]BM 04'!M12</f>
        <v>544.94000000000005</v>
      </c>
      <c r="L12" s="14">
        <f>'[1]Memória 05'!E5</f>
        <v>0</v>
      </c>
      <c r="M12" s="14">
        <f t="shared" ref="M12:M74" si="2">K12+L12</f>
        <v>544.94000000000005</v>
      </c>
      <c r="N12" s="14">
        <f>ROUND(K12*F12,2)</f>
        <v>3206.19</v>
      </c>
      <c r="O12" s="14">
        <f>ROUND(L12*F12,2)</f>
        <v>0</v>
      </c>
      <c r="P12" s="23">
        <f>ROUND(M12*F12,2)</f>
        <v>3206.19</v>
      </c>
      <c r="Q12" s="14">
        <f>J12-P12</f>
        <v>2.6358000004620408E-3</v>
      </c>
    </row>
    <row r="13" spans="1:17" ht="25.5" customHeight="1">
      <c r="A13" s="17" t="s">
        <v>34</v>
      </c>
      <c r="B13" s="18" t="s">
        <v>35</v>
      </c>
      <c r="C13" s="17" t="s">
        <v>31</v>
      </c>
      <c r="D13" s="19">
        <v>6</v>
      </c>
      <c r="E13" s="19">
        <v>266.39</v>
      </c>
      <c r="F13" s="19">
        <f t="shared" ref="F13:F74" si="3">E13+E13*27.35/100</f>
        <v>339.24766499999998</v>
      </c>
      <c r="G13" s="24">
        <v>51</v>
      </c>
      <c r="H13" s="20" t="s">
        <v>36</v>
      </c>
      <c r="I13" s="21">
        <f t="shared" si="0"/>
        <v>1598.34</v>
      </c>
      <c r="J13" s="22">
        <f t="shared" si="1"/>
        <v>2035.4859899999999</v>
      </c>
      <c r="K13" s="14">
        <f>'[1]BM 04'!M13</f>
        <v>6</v>
      </c>
      <c r="L13" s="14">
        <f>'[1]Memória 05'!E6</f>
        <v>0</v>
      </c>
      <c r="M13" s="14">
        <f t="shared" si="2"/>
        <v>6</v>
      </c>
      <c r="N13" s="14">
        <f t="shared" ref="N13:N76" si="4">ROUND(K13*F13,2)</f>
        <v>2035.49</v>
      </c>
      <c r="O13" s="14">
        <f t="shared" ref="O13:O76" si="5">ROUND(L13*F13,2)</f>
        <v>0</v>
      </c>
      <c r="P13" s="23">
        <f t="shared" ref="P13:P76" si="6">ROUND(M13*F13,2)</f>
        <v>2035.49</v>
      </c>
      <c r="Q13" s="14">
        <f t="shared" ref="Q13:Q76" si="7">J13-P13</f>
        <v>-4.0100000001075387E-3</v>
      </c>
    </row>
    <row r="14" spans="1:17" ht="25.5" customHeight="1">
      <c r="A14" s="17" t="s">
        <v>37</v>
      </c>
      <c r="B14" s="25" t="s">
        <v>38</v>
      </c>
      <c r="C14" s="17" t="s">
        <v>31</v>
      </c>
      <c r="D14" s="19">
        <v>193.2</v>
      </c>
      <c r="E14" s="19">
        <v>74.709999999999994</v>
      </c>
      <c r="F14" s="19">
        <f t="shared" si="3"/>
        <v>95.143184999999988</v>
      </c>
      <c r="G14" s="17" t="s">
        <v>39</v>
      </c>
      <c r="H14" s="20" t="s">
        <v>33</v>
      </c>
      <c r="I14" s="21">
        <f t="shared" si="0"/>
        <v>14433.971999999998</v>
      </c>
      <c r="J14" s="22">
        <f t="shared" si="1"/>
        <v>18381.663341999996</v>
      </c>
      <c r="K14" s="14">
        <f>'[1]BM 04'!M14</f>
        <v>111.30000000000001</v>
      </c>
      <c r="L14" s="14">
        <f>'[1]Memória 05'!E7</f>
        <v>0</v>
      </c>
      <c r="M14" s="14">
        <f t="shared" si="2"/>
        <v>111.30000000000001</v>
      </c>
      <c r="N14" s="14">
        <f t="shared" si="4"/>
        <v>10589.44</v>
      </c>
      <c r="O14" s="14">
        <f t="shared" si="5"/>
        <v>0</v>
      </c>
      <c r="P14" s="23">
        <f t="shared" si="6"/>
        <v>10589.44</v>
      </c>
      <c r="Q14" s="14">
        <f t="shared" si="7"/>
        <v>7792.2233419999957</v>
      </c>
    </row>
    <row r="15" spans="1:17" ht="25.5" customHeight="1">
      <c r="A15" s="17" t="s">
        <v>40</v>
      </c>
      <c r="B15" s="25" t="s">
        <v>41</v>
      </c>
      <c r="C15" s="17" t="s">
        <v>31</v>
      </c>
      <c r="D15" s="19">
        <v>544.94000000000005</v>
      </c>
      <c r="E15" s="19">
        <v>0.14000000000000001</v>
      </c>
      <c r="F15" s="19">
        <f t="shared" si="3"/>
        <v>0.17829</v>
      </c>
      <c r="G15" s="17" t="s">
        <v>42</v>
      </c>
      <c r="H15" s="20" t="s">
        <v>33</v>
      </c>
      <c r="I15" s="21">
        <f t="shared" si="0"/>
        <v>76.291600000000017</v>
      </c>
      <c r="J15" s="22">
        <f t="shared" si="1"/>
        <v>97.15735260000001</v>
      </c>
      <c r="K15" s="14">
        <f>'[1]BM 04'!M15</f>
        <v>544.94000000000005</v>
      </c>
      <c r="L15" s="14">
        <f>'[1]Memória 05'!E8</f>
        <v>0</v>
      </c>
      <c r="M15" s="14">
        <f t="shared" si="2"/>
        <v>544.94000000000005</v>
      </c>
      <c r="N15" s="14">
        <f t="shared" si="4"/>
        <v>97.16</v>
      </c>
      <c r="O15" s="14">
        <f t="shared" si="5"/>
        <v>0</v>
      </c>
      <c r="P15" s="23">
        <f t="shared" si="6"/>
        <v>97.16</v>
      </c>
      <c r="Q15" s="14">
        <f t="shared" si="7"/>
        <v>-2.6473999999865327E-3</v>
      </c>
    </row>
    <row r="16" spans="1:17" ht="25.5" customHeight="1">
      <c r="A16" s="17" t="s">
        <v>43</v>
      </c>
      <c r="B16" s="26" t="s">
        <v>44</v>
      </c>
      <c r="C16" s="17" t="s">
        <v>45</v>
      </c>
      <c r="D16" s="19">
        <v>1</v>
      </c>
      <c r="E16" s="27">
        <v>9925.42</v>
      </c>
      <c r="F16" s="19">
        <f t="shared" si="3"/>
        <v>12640.022370000001</v>
      </c>
      <c r="G16" s="24">
        <v>56</v>
      </c>
      <c r="H16" s="20" t="s">
        <v>36</v>
      </c>
      <c r="I16" s="21">
        <f t="shared" si="0"/>
        <v>9925.42</v>
      </c>
      <c r="J16" s="22">
        <f t="shared" si="1"/>
        <v>12640.022370000001</v>
      </c>
      <c r="K16" s="14">
        <f>'[1]BM 04'!M16</f>
        <v>1</v>
      </c>
      <c r="L16" s="14">
        <f>'[1]Memória 05'!E9</f>
        <v>0</v>
      </c>
      <c r="M16" s="14">
        <f t="shared" si="2"/>
        <v>1</v>
      </c>
      <c r="N16" s="14">
        <f t="shared" si="4"/>
        <v>12640.02</v>
      </c>
      <c r="O16" s="14">
        <f t="shared" si="5"/>
        <v>0</v>
      </c>
      <c r="P16" s="23">
        <f t="shared" si="6"/>
        <v>12640.02</v>
      </c>
      <c r="Q16" s="14">
        <f t="shared" si="7"/>
        <v>2.3700000001554145E-3</v>
      </c>
    </row>
    <row r="17" spans="1:17" ht="25.5" customHeight="1">
      <c r="A17" s="17" t="s">
        <v>46</v>
      </c>
      <c r="B17" s="18" t="s">
        <v>47</v>
      </c>
      <c r="C17" s="17" t="s">
        <v>45</v>
      </c>
      <c r="D17" s="19">
        <v>1</v>
      </c>
      <c r="E17" s="19">
        <v>719.28</v>
      </c>
      <c r="F17" s="19">
        <f t="shared" si="3"/>
        <v>916.00307999999995</v>
      </c>
      <c r="G17" s="17" t="s">
        <v>48</v>
      </c>
      <c r="H17" s="20" t="s">
        <v>33</v>
      </c>
      <c r="I17" s="21">
        <f t="shared" si="0"/>
        <v>719.28</v>
      </c>
      <c r="J17" s="22">
        <f t="shared" si="1"/>
        <v>916.00307999999995</v>
      </c>
      <c r="K17" s="14">
        <f>'[1]BM 04'!M17</f>
        <v>0</v>
      </c>
      <c r="L17" s="14">
        <f>'[1]Memória 05'!E10</f>
        <v>0</v>
      </c>
      <c r="M17" s="14">
        <f t="shared" si="2"/>
        <v>0</v>
      </c>
      <c r="N17" s="14">
        <f t="shared" si="4"/>
        <v>0</v>
      </c>
      <c r="O17" s="14">
        <f t="shared" si="5"/>
        <v>0</v>
      </c>
      <c r="P17" s="23">
        <f t="shared" si="6"/>
        <v>0</v>
      </c>
      <c r="Q17" s="14">
        <f t="shared" si="7"/>
        <v>916.00307999999995</v>
      </c>
    </row>
    <row r="18" spans="1:17" ht="25.5" customHeight="1">
      <c r="A18" s="17" t="s">
        <v>49</v>
      </c>
      <c r="B18" s="18" t="s">
        <v>50</v>
      </c>
      <c r="C18" s="17" t="s">
        <v>45</v>
      </c>
      <c r="D18" s="19">
        <v>1</v>
      </c>
      <c r="E18" s="19">
        <v>164.8</v>
      </c>
      <c r="F18" s="19">
        <f t="shared" si="3"/>
        <v>209.87280000000001</v>
      </c>
      <c r="G18" s="17" t="s">
        <v>51</v>
      </c>
      <c r="H18" s="20" t="s">
        <v>33</v>
      </c>
      <c r="I18" s="21">
        <f t="shared" si="0"/>
        <v>164.8</v>
      </c>
      <c r="J18" s="22">
        <f t="shared" si="1"/>
        <v>209.87280000000001</v>
      </c>
      <c r="K18" s="14">
        <f>'[1]BM 04'!M18</f>
        <v>0</v>
      </c>
      <c r="L18" s="14">
        <f>'[1]Memória 05'!E11</f>
        <v>0</v>
      </c>
      <c r="M18" s="14">
        <f t="shared" si="2"/>
        <v>0</v>
      </c>
      <c r="N18" s="14">
        <f t="shared" si="4"/>
        <v>0</v>
      </c>
      <c r="O18" s="14">
        <f t="shared" si="5"/>
        <v>0</v>
      </c>
      <c r="P18" s="23">
        <f t="shared" si="6"/>
        <v>0</v>
      </c>
      <c r="Q18" s="14">
        <f t="shared" si="7"/>
        <v>209.87280000000001</v>
      </c>
    </row>
    <row r="19" spans="1:17" ht="25.5" customHeight="1">
      <c r="A19" s="17" t="s">
        <v>52</v>
      </c>
      <c r="B19" s="18" t="s">
        <v>53</v>
      </c>
      <c r="C19" s="17" t="s">
        <v>45</v>
      </c>
      <c r="D19" s="19">
        <v>1</v>
      </c>
      <c r="E19" s="27">
        <v>1268.05</v>
      </c>
      <c r="F19" s="19">
        <f t="shared" si="3"/>
        <v>1614.8616750000001</v>
      </c>
      <c r="G19" s="17" t="s">
        <v>54</v>
      </c>
      <c r="H19" s="20" t="s">
        <v>33</v>
      </c>
      <c r="I19" s="21">
        <f t="shared" si="0"/>
        <v>1268.05</v>
      </c>
      <c r="J19" s="22">
        <f t="shared" si="1"/>
        <v>1614.8616750000001</v>
      </c>
      <c r="K19" s="14">
        <f>'[1]BM 04'!M19</f>
        <v>1</v>
      </c>
      <c r="L19" s="14">
        <f>'[1]Memória 05'!E12</f>
        <v>0</v>
      </c>
      <c r="M19" s="14">
        <f t="shared" si="2"/>
        <v>1</v>
      </c>
      <c r="N19" s="14">
        <f t="shared" si="4"/>
        <v>1614.86</v>
      </c>
      <c r="O19" s="14">
        <f t="shared" si="5"/>
        <v>0</v>
      </c>
      <c r="P19" s="23">
        <f t="shared" si="6"/>
        <v>1614.86</v>
      </c>
      <c r="Q19" s="14">
        <f t="shared" si="7"/>
        <v>1.6750000002048182E-3</v>
      </c>
    </row>
    <row r="20" spans="1:17" ht="14.25" customHeight="1">
      <c r="A20" s="28" t="s">
        <v>55</v>
      </c>
      <c r="B20" s="139" t="s">
        <v>56</v>
      </c>
      <c r="C20" s="140"/>
      <c r="D20" s="140"/>
      <c r="E20" s="140"/>
      <c r="F20" s="140"/>
      <c r="G20" s="141"/>
      <c r="H20" s="29"/>
      <c r="I20" s="30">
        <f>SUM(I21:I36)</f>
        <v>48393.369299999998</v>
      </c>
      <c r="J20" s="31">
        <f>SUM(J21:J36)</f>
        <v>61628.955803549994</v>
      </c>
      <c r="K20" s="14">
        <f>'[1]BM 04'!M20</f>
        <v>0</v>
      </c>
      <c r="L20" s="14">
        <f>'[1]Memória 05'!E13</f>
        <v>0</v>
      </c>
      <c r="M20" s="31"/>
      <c r="N20" s="31">
        <f t="shared" ref="N20:Q20" si="8">SUM(N21:N36)</f>
        <v>58290.19</v>
      </c>
      <c r="O20" s="31">
        <f t="shared" si="8"/>
        <v>0</v>
      </c>
      <c r="P20" s="31">
        <f t="shared" si="8"/>
        <v>58290.19</v>
      </c>
      <c r="Q20" s="32">
        <f t="shared" si="8"/>
        <v>3338.765803549999</v>
      </c>
    </row>
    <row r="21" spans="1:17" ht="24">
      <c r="A21" s="17" t="s">
        <v>57</v>
      </c>
      <c r="B21" s="18" t="s">
        <v>58</v>
      </c>
      <c r="C21" s="17" t="s">
        <v>59</v>
      </c>
      <c r="D21" s="19">
        <v>44.18</v>
      </c>
      <c r="E21" s="19">
        <v>44.11</v>
      </c>
      <c r="F21" s="19">
        <f t="shared" si="3"/>
        <v>56.174084999999998</v>
      </c>
      <c r="G21" s="33">
        <v>93358</v>
      </c>
      <c r="H21" s="25" t="s">
        <v>60</v>
      </c>
      <c r="I21" s="21">
        <f t="shared" ref="I21:I36" si="9">E21*D21</f>
        <v>1948.7798</v>
      </c>
      <c r="J21" s="22">
        <f t="shared" ref="J21:J36" si="10">D21*F21</f>
        <v>2481.7710753000001</v>
      </c>
      <c r="K21" s="14">
        <f>'[1]BM 04'!M21</f>
        <v>44.18</v>
      </c>
      <c r="L21" s="14">
        <f>'[1]Memória 05'!E14</f>
        <v>0</v>
      </c>
      <c r="M21" s="14">
        <f t="shared" si="2"/>
        <v>44.18</v>
      </c>
      <c r="N21" s="14">
        <f t="shared" si="4"/>
        <v>2481.77</v>
      </c>
      <c r="O21" s="14">
        <f t="shared" si="5"/>
        <v>0</v>
      </c>
      <c r="P21" s="23">
        <f t="shared" si="6"/>
        <v>2481.77</v>
      </c>
      <c r="Q21" s="14">
        <f t="shared" si="7"/>
        <v>1.0753000001386681E-3</v>
      </c>
    </row>
    <row r="22" spans="1:17" ht="25.5" customHeight="1">
      <c r="A22" s="17" t="s">
        <v>61</v>
      </c>
      <c r="B22" s="25" t="s">
        <v>62</v>
      </c>
      <c r="C22" s="17" t="s">
        <v>59</v>
      </c>
      <c r="D22" s="19">
        <v>26.98</v>
      </c>
      <c r="E22" s="19">
        <v>16.12</v>
      </c>
      <c r="F22" s="19">
        <f t="shared" si="3"/>
        <v>20.528820000000003</v>
      </c>
      <c r="G22" s="33">
        <v>93382</v>
      </c>
      <c r="H22" s="25" t="s">
        <v>60</v>
      </c>
      <c r="I22" s="21">
        <f t="shared" si="9"/>
        <v>434.91760000000005</v>
      </c>
      <c r="J22" s="22">
        <f t="shared" si="10"/>
        <v>553.86756360000004</v>
      </c>
      <c r="K22" s="14">
        <f>'[1]BM 04'!M22</f>
        <v>0</v>
      </c>
      <c r="L22" s="14">
        <f>'[1]Memória 05'!E15</f>
        <v>0</v>
      </c>
      <c r="M22" s="14">
        <f t="shared" si="2"/>
        <v>0</v>
      </c>
      <c r="N22" s="14">
        <f t="shared" si="4"/>
        <v>0</v>
      </c>
      <c r="O22" s="14">
        <f t="shared" si="5"/>
        <v>0</v>
      </c>
      <c r="P22" s="23">
        <f t="shared" si="6"/>
        <v>0</v>
      </c>
      <c r="Q22" s="14">
        <f t="shared" si="7"/>
        <v>553.86756360000004</v>
      </c>
    </row>
    <row r="23" spans="1:17" ht="25.5" customHeight="1">
      <c r="A23" s="17" t="s">
        <v>63</v>
      </c>
      <c r="B23" s="25" t="s">
        <v>64</v>
      </c>
      <c r="C23" s="17" t="s">
        <v>31</v>
      </c>
      <c r="D23" s="19">
        <v>45.17</v>
      </c>
      <c r="E23" s="19">
        <v>17.05</v>
      </c>
      <c r="F23" s="19">
        <f t="shared" si="3"/>
        <v>21.713175</v>
      </c>
      <c r="G23" s="33">
        <v>95241</v>
      </c>
      <c r="H23" s="25" t="s">
        <v>60</v>
      </c>
      <c r="I23" s="21">
        <f t="shared" si="9"/>
        <v>770.14850000000001</v>
      </c>
      <c r="J23" s="22">
        <f t="shared" si="10"/>
        <v>980.78411475000007</v>
      </c>
      <c r="K23" s="14">
        <f>'[1]BM 04'!M23</f>
        <v>45.17</v>
      </c>
      <c r="L23" s="14">
        <f>'[1]Memória 05'!E16</f>
        <v>0</v>
      </c>
      <c r="M23" s="14">
        <f t="shared" si="2"/>
        <v>45.17</v>
      </c>
      <c r="N23" s="14">
        <f t="shared" si="4"/>
        <v>980.78</v>
      </c>
      <c r="O23" s="14">
        <f t="shared" si="5"/>
        <v>0</v>
      </c>
      <c r="P23" s="23">
        <f t="shared" si="6"/>
        <v>980.78</v>
      </c>
      <c r="Q23" s="14">
        <f t="shared" si="7"/>
        <v>4.1147500000988657E-3</v>
      </c>
    </row>
    <row r="24" spans="1:17" ht="25.5" customHeight="1">
      <c r="A24" s="17" t="s">
        <v>65</v>
      </c>
      <c r="B24" s="25" t="s">
        <v>66</v>
      </c>
      <c r="C24" s="17" t="s">
        <v>59</v>
      </c>
      <c r="D24" s="19">
        <v>10.8</v>
      </c>
      <c r="E24" s="19">
        <v>384.31</v>
      </c>
      <c r="F24" s="19">
        <f t="shared" si="3"/>
        <v>489.41878500000001</v>
      </c>
      <c r="G24" s="17" t="s">
        <v>67</v>
      </c>
      <c r="H24" s="20" t="s">
        <v>33</v>
      </c>
      <c r="I24" s="21">
        <f t="shared" si="9"/>
        <v>4150.5480000000007</v>
      </c>
      <c r="J24" s="22">
        <f t="shared" si="10"/>
        <v>5285.7228780000005</v>
      </c>
      <c r="K24" s="14">
        <f>'[1]BM 04'!M24</f>
        <v>8.6</v>
      </c>
      <c r="L24" s="14">
        <f>'[1]Memória 05'!E17</f>
        <v>0</v>
      </c>
      <c r="M24" s="14">
        <f t="shared" si="2"/>
        <v>8.6</v>
      </c>
      <c r="N24" s="14">
        <f t="shared" si="4"/>
        <v>4209</v>
      </c>
      <c r="O24" s="14">
        <f t="shared" si="5"/>
        <v>0</v>
      </c>
      <c r="P24" s="23">
        <f t="shared" si="6"/>
        <v>4209</v>
      </c>
      <c r="Q24" s="14">
        <f t="shared" si="7"/>
        <v>1076.7228780000005</v>
      </c>
    </row>
    <row r="25" spans="1:17" ht="25.5" customHeight="1">
      <c r="A25" s="17" t="s">
        <v>68</v>
      </c>
      <c r="B25" s="25" t="s">
        <v>69</v>
      </c>
      <c r="C25" s="17" t="s">
        <v>31</v>
      </c>
      <c r="D25" s="19">
        <v>260.39</v>
      </c>
      <c r="E25" s="19">
        <v>43.96</v>
      </c>
      <c r="F25" s="19">
        <f t="shared" si="3"/>
        <v>55.983060000000002</v>
      </c>
      <c r="G25" s="24">
        <v>88</v>
      </c>
      <c r="H25" s="20" t="s">
        <v>36</v>
      </c>
      <c r="I25" s="21">
        <f t="shared" si="9"/>
        <v>11446.7444</v>
      </c>
      <c r="J25" s="22">
        <f t="shared" si="10"/>
        <v>14577.428993399999</v>
      </c>
      <c r="K25" s="14">
        <f>'[1]BM 04'!M25</f>
        <v>260.39</v>
      </c>
      <c r="L25" s="14">
        <f>'[1]Memória 05'!E18</f>
        <v>0</v>
      </c>
      <c r="M25" s="14">
        <f t="shared" si="2"/>
        <v>260.39</v>
      </c>
      <c r="N25" s="14">
        <f t="shared" si="4"/>
        <v>14577.43</v>
      </c>
      <c r="O25" s="14">
        <f t="shared" si="5"/>
        <v>0</v>
      </c>
      <c r="P25" s="23">
        <f t="shared" si="6"/>
        <v>14577.43</v>
      </c>
      <c r="Q25" s="14">
        <f t="shared" si="7"/>
        <v>-1.0066000013466692E-3</v>
      </c>
    </row>
    <row r="26" spans="1:17" ht="25.5" customHeight="1">
      <c r="A26" s="17" t="s">
        <v>70</v>
      </c>
      <c r="B26" s="25" t="s">
        <v>71</v>
      </c>
      <c r="C26" s="17" t="s">
        <v>72</v>
      </c>
      <c r="D26" s="19">
        <v>195.8</v>
      </c>
      <c r="E26" s="19">
        <v>13.67</v>
      </c>
      <c r="F26" s="19">
        <f t="shared" si="3"/>
        <v>17.408745</v>
      </c>
      <c r="G26" s="33">
        <v>96543</v>
      </c>
      <c r="H26" s="25" t="s">
        <v>60</v>
      </c>
      <c r="I26" s="21">
        <f t="shared" si="9"/>
        <v>2676.5860000000002</v>
      </c>
      <c r="J26" s="22">
        <f t="shared" si="10"/>
        <v>3408.6322709999999</v>
      </c>
      <c r="K26" s="14">
        <f>'[1]BM 04'!M26</f>
        <v>195.8</v>
      </c>
      <c r="L26" s="14">
        <f>'[1]Memória 05'!E19</f>
        <v>0</v>
      </c>
      <c r="M26" s="14">
        <f t="shared" si="2"/>
        <v>195.8</v>
      </c>
      <c r="N26" s="14">
        <f t="shared" si="4"/>
        <v>3408.63</v>
      </c>
      <c r="O26" s="14">
        <f t="shared" si="5"/>
        <v>0</v>
      </c>
      <c r="P26" s="23">
        <f t="shared" si="6"/>
        <v>3408.63</v>
      </c>
      <c r="Q26" s="14">
        <f t="shared" si="7"/>
        <v>2.2709999998369312E-3</v>
      </c>
    </row>
    <row r="27" spans="1:17" ht="25.5" customHeight="1">
      <c r="A27" s="17" t="s">
        <v>73</v>
      </c>
      <c r="B27" s="25" t="s">
        <v>74</v>
      </c>
      <c r="C27" s="17" t="s">
        <v>72</v>
      </c>
      <c r="D27" s="19">
        <v>142.6</v>
      </c>
      <c r="E27" s="19">
        <v>13.24</v>
      </c>
      <c r="F27" s="19">
        <f t="shared" si="3"/>
        <v>16.861139999999999</v>
      </c>
      <c r="G27" s="33">
        <v>96544</v>
      </c>
      <c r="H27" s="25" t="s">
        <v>60</v>
      </c>
      <c r="I27" s="21">
        <f t="shared" si="9"/>
        <v>1888.0239999999999</v>
      </c>
      <c r="J27" s="22">
        <f t="shared" si="10"/>
        <v>2404.3985639999996</v>
      </c>
      <c r="K27" s="14">
        <f>'[1]BM 04'!M27</f>
        <v>142.6</v>
      </c>
      <c r="L27" s="14">
        <f>'[1]Memória 05'!E20</f>
        <v>0</v>
      </c>
      <c r="M27" s="14">
        <f t="shared" si="2"/>
        <v>142.6</v>
      </c>
      <c r="N27" s="14">
        <f t="shared" si="4"/>
        <v>2404.4</v>
      </c>
      <c r="O27" s="14">
        <f t="shared" si="5"/>
        <v>0</v>
      </c>
      <c r="P27" s="23">
        <f t="shared" si="6"/>
        <v>2404.4</v>
      </c>
      <c r="Q27" s="14">
        <f t="shared" si="7"/>
        <v>-1.4360000004671747E-3</v>
      </c>
    </row>
    <row r="28" spans="1:17" ht="25.5" customHeight="1">
      <c r="A28" s="17" t="s">
        <v>75</v>
      </c>
      <c r="B28" s="25" t="s">
        <v>76</v>
      </c>
      <c r="C28" s="17" t="s">
        <v>72</v>
      </c>
      <c r="D28" s="19">
        <v>499.8</v>
      </c>
      <c r="E28" s="19">
        <v>12.66</v>
      </c>
      <c r="F28" s="19">
        <f t="shared" si="3"/>
        <v>16.122510000000002</v>
      </c>
      <c r="G28" s="33">
        <v>96545</v>
      </c>
      <c r="H28" s="25" t="s">
        <v>60</v>
      </c>
      <c r="I28" s="21">
        <f t="shared" si="9"/>
        <v>6327.4679999999998</v>
      </c>
      <c r="J28" s="22">
        <f t="shared" si="10"/>
        <v>8058.030498000001</v>
      </c>
      <c r="K28" s="14">
        <f>'[1]BM 04'!M28</f>
        <v>499.79999999999995</v>
      </c>
      <c r="L28" s="14">
        <f>'[1]Memória 05'!E21</f>
        <v>0</v>
      </c>
      <c r="M28" s="14">
        <f t="shared" si="2"/>
        <v>499.79999999999995</v>
      </c>
      <c r="N28" s="14">
        <f t="shared" si="4"/>
        <v>8058.03</v>
      </c>
      <c r="O28" s="14">
        <f t="shared" si="5"/>
        <v>0</v>
      </c>
      <c r="P28" s="23">
        <f t="shared" si="6"/>
        <v>8058.03</v>
      </c>
      <c r="Q28" s="14">
        <f t="shared" si="7"/>
        <v>4.980000012437813E-4</v>
      </c>
    </row>
    <row r="29" spans="1:17" ht="25.5" customHeight="1">
      <c r="A29" s="17" t="s">
        <v>77</v>
      </c>
      <c r="B29" s="25" t="s">
        <v>78</v>
      </c>
      <c r="C29" s="17" t="s">
        <v>72</v>
      </c>
      <c r="D29" s="19">
        <v>452.7</v>
      </c>
      <c r="E29" s="19">
        <v>11.43</v>
      </c>
      <c r="F29" s="19">
        <f t="shared" si="3"/>
        <v>14.556104999999999</v>
      </c>
      <c r="G29" s="33">
        <v>96546</v>
      </c>
      <c r="H29" s="25" t="s">
        <v>60</v>
      </c>
      <c r="I29" s="21">
        <f t="shared" si="9"/>
        <v>5174.3609999999999</v>
      </c>
      <c r="J29" s="22">
        <f t="shared" si="10"/>
        <v>6589.5487334999989</v>
      </c>
      <c r="K29" s="14">
        <f>'[1]BM 04'!M29</f>
        <v>452.70000000000005</v>
      </c>
      <c r="L29" s="14">
        <f>'[1]Memória 05'!E22</f>
        <v>0</v>
      </c>
      <c r="M29" s="14">
        <f t="shared" si="2"/>
        <v>452.70000000000005</v>
      </c>
      <c r="N29" s="14">
        <f t="shared" si="4"/>
        <v>6589.55</v>
      </c>
      <c r="O29" s="14">
        <f t="shared" si="5"/>
        <v>0</v>
      </c>
      <c r="P29" s="23">
        <f t="shared" si="6"/>
        <v>6589.55</v>
      </c>
      <c r="Q29" s="14">
        <f t="shared" si="7"/>
        <v>-1.266500001293025E-3</v>
      </c>
    </row>
    <row r="30" spans="1:17" ht="25.5" customHeight="1">
      <c r="A30" s="17" t="s">
        <v>79</v>
      </c>
      <c r="B30" s="25" t="s">
        <v>80</v>
      </c>
      <c r="C30" s="17" t="s">
        <v>72</v>
      </c>
      <c r="D30" s="19">
        <v>17.5</v>
      </c>
      <c r="E30" s="19">
        <v>9.73</v>
      </c>
      <c r="F30" s="19">
        <f t="shared" si="3"/>
        <v>12.391155000000001</v>
      </c>
      <c r="G30" s="33">
        <v>96547</v>
      </c>
      <c r="H30" s="25" t="s">
        <v>60</v>
      </c>
      <c r="I30" s="21">
        <f t="shared" si="9"/>
        <v>170.27500000000001</v>
      </c>
      <c r="J30" s="22">
        <f t="shared" si="10"/>
        <v>216.84521250000003</v>
      </c>
      <c r="K30" s="14">
        <f>'[1]BM 04'!M30</f>
        <v>17.5</v>
      </c>
      <c r="L30" s="14">
        <f>'[1]Memória 05'!E23</f>
        <v>0</v>
      </c>
      <c r="M30" s="14">
        <f t="shared" si="2"/>
        <v>17.5</v>
      </c>
      <c r="N30" s="14">
        <f t="shared" si="4"/>
        <v>216.85</v>
      </c>
      <c r="O30" s="14">
        <f t="shared" si="5"/>
        <v>0</v>
      </c>
      <c r="P30" s="23">
        <f t="shared" si="6"/>
        <v>216.85</v>
      </c>
      <c r="Q30" s="14">
        <f t="shared" si="7"/>
        <v>-4.7874999999635293E-3</v>
      </c>
    </row>
    <row r="31" spans="1:17" ht="25.5" customHeight="1">
      <c r="A31" s="17" t="s">
        <v>81</v>
      </c>
      <c r="B31" s="25" t="s">
        <v>82</v>
      </c>
      <c r="C31" s="17" t="s">
        <v>72</v>
      </c>
      <c r="D31" s="19">
        <v>10.1</v>
      </c>
      <c r="E31" s="19">
        <v>9.33</v>
      </c>
      <c r="F31" s="19">
        <f t="shared" si="3"/>
        <v>11.881755</v>
      </c>
      <c r="G31" s="33">
        <v>96548</v>
      </c>
      <c r="H31" s="25" t="s">
        <v>60</v>
      </c>
      <c r="I31" s="21">
        <f t="shared" si="9"/>
        <v>94.233000000000004</v>
      </c>
      <c r="J31" s="22">
        <f t="shared" si="10"/>
        <v>120.0057255</v>
      </c>
      <c r="K31" s="14">
        <f>'[1]BM 04'!M31</f>
        <v>10.1</v>
      </c>
      <c r="L31" s="14">
        <f>'[1]Memória 05'!E24</f>
        <v>0</v>
      </c>
      <c r="M31" s="14">
        <f t="shared" si="2"/>
        <v>10.1</v>
      </c>
      <c r="N31" s="14">
        <f t="shared" si="4"/>
        <v>120.01</v>
      </c>
      <c r="O31" s="14">
        <f t="shared" si="5"/>
        <v>0</v>
      </c>
      <c r="P31" s="23">
        <f t="shared" si="6"/>
        <v>120.01</v>
      </c>
      <c r="Q31" s="14">
        <f t="shared" si="7"/>
        <v>-4.2745000000081745E-3</v>
      </c>
    </row>
    <row r="32" spans="1:17" ht="34.35" customHeight="1">
      <c r="A32" s="34" t="s">
        <v>83</v>
      </c>
      <c r="B32" s="18" t="s">
        <v>84</v>
      </c>
      <c r="C32" s="34" t="s">
        <v>59</v>
      </c>
      <c r="D32" s="35">
        <v>25.52</v>
      </c>
      <c r="E32" s="35">
        <v>292.66000000000003</v>
      </c>
      <c r="F32" s="19">
        <f t="shared" si="3"/>
        <v>372.70251000000002</v>
      </c>
      <c r="G32" s="36">
        <v>94966</v>
      </c>
      <c r="H32" s="18" t="s">
        <v>85</v>
      </c>
      <c r="I32" s="21">
        <f t="shared" si="9"/>
        <v>7468.6832000000004</v>
      </c>
      <c r="J32" s="22">
        <f t="shared" si="10"/>
        <v>9511.3680552000005</v>
      </c>
      <c r="K32" s="14">
        <f>'[1]BM 04'!M32</f>
        <v>25.52</v>
      </c>
      <c r="L32" s="14">
        <f>'[1]Memória 05'!E25</f>
        <v>0</v>
      </c>
      <c r="M32" s="14">
        <f t="shared" si="2"/>
        <v>25.52</v>
      </c>
      <c r="N32" s="14">
        <f t="shared" si="4"/>
        <v>9511.3700000000008</v>
      </c>
      <c r="O32" s="14">
        <f t="shared" si="5"/>
        <v>0</v>
      </c>
      <c r="P32" s="23">
        <f t="shared" si="6"/>
        <v>9511.3700000000008</v>
      </c>
      <c r="Q32" s="14">
        <f t="shared" si="7"/>
        <v>-1.9448000002739718E-3</v>
      </c>
    </row>
    <row r="33" spans="1:20" ht="25.5" customHeight="1">
      <c r="A33" s="17" t="s">
        <v>86</v>
      </c>
      <c r="B33" s="25" t="s">
        <v>87</v>
      </c>
      <c r="C33" s="17" t="s">
        <v>59</v>
      </c>
      <c r="D33" s="19">
        <v>25.52</v>
      </c>
      <c r="E33" s="19">
        <v>114.64</v>
      </c>
      <c r="F33" s="19">
        <f t="shared" si="3"/>
        <v>145.99404000000001</v>
      </c>
      <c r="G33" s="33">
        <v>92873</v>
      </c>
      <c r="H33" s="25" t="s">
        <v>60</v>
      </c>
      <c r="I33" s="21">
        <f t="shared" si="9"/>
        <v>2925.6127999999999</v>
      </c>
      <c r="J33" s="22">
        <f t="shared" si="10"/>
        <v>3725.7679008000005</v>
      </c>
      <c r="K33" s="14">
        <f>'[1]BM 04'!M33</f>
        <v>25.52</v>
      </c>
      <c r="L33" s="14">
        <f>'[1]Memória 05'!E26</f>
        <v>0</v>
      </c>
      <c r="M33" s="14">
        <f t="shared" si="2"/>
        <v>25.52</v>
      </c>
      <c r="N33" s="14">
        <f t="shared" si="4"/>
        <v>3725.77</v>
      </c>
      <c r="O33" s="14">
        <f t="shared" si="5"/>
        <v>0</v>
      </c>
      <c r="P33" s="23">
        <f t="shared" si="6"/>
        <v>3725.77</v>
      </c>
      <c r="Q33" s="14">
        <f t="shared" si="7"/>
        <v>-2.0991999995203514E-3</v>
      </c>
    </row>
    <row r="34" spans="1:20" ht="36">
      <c r="A34" s="34" t="s">
        <v>88</v>
      </c>
      <c r="B34" s="25" t="s">
        <v>89</v>
      </c>
      <c r="C34" s="34" t="s">
        <v>31</v>
      </c>
      <c r="D34" s="35">
        <v>108</v>
      </c>
      <c r="E34" s="35">
        <v>14.66</v>
      </c>
      <c r="F34" s="19">
        <f t="shared" si="3"/>
        <v>18.669510000000002</v>
      </c>
      <c r="G34" s="36">
        <v>4953</v>
      </c>
      <c r="H34" s="18" t="s">
        <v>90</v>
      </c>
      <c r="I34" s="21">
        <f t="shared" si="9"/>
        <v>1583.28</v>
      </c>
      <c r="J34" s="22">
        <f t="shared" si="10"/>
        <v>2016.3070800000003</v>
      </c>
      <c r="K34" s="14">
        <f>'[1]BM 04'!M34</f>
        <v>107.48</v>
      </c>
      <c r="L34" s="14">
        <f>'[1]Memória 05'!E27</f>
        <v>0</v>
      </c>
      <c r="M34" s="14">
        <f t="shared" si="2"/>
        <v>107.48</v>
      </c>
      <c r="N34" s="14">
        <f t="shared" si="4"/>
        <v>2006.6</v>
      </c>
      <c r="O34" s="14">
        <f t="shared" si="5"/>
        <v>0</v>
      </c>
      <c r="P34" s="23">
        <f t="shared" si="6"/>
        <v>2006.6</v>
      </c>
      <c r="Q34" s="14">
        <f t="shared" si="7"/>
        <v>9.7070800000003601</v>
      </c>
    </row>
    <row r="35" spans="1:20" ht="24">
      <c r="A35" s="34" t="s">
        <v>91</v>
      </c>
      <c r="B35" s="25" t="s">
        <v>92</v>
      </c>
      <c r="C35" s="34" t="s">
        <v>31</v>
      </c>
      <c r="D35" s="35">
        <v>25.62</v>
      </c>
      <c r="E35" s="35">
        <v>23.4</v>
      </c>
      <c r="F35" s="19">
        <f t="shared" si="3"/>
        <v>29.799899999999997</v>
      </c>
      <c r="G35" s="36">
        <v>98561</v>
      </c>
      <c r="H35" s="18" t="s">
        <v>85</v>
      </c>
      <c r="I35" s="21">
        <f t="shared" si="9"/>
        <v>599.50800000000004</v>
      </c>
      <c r="J35" s="22">
        <f t="shared" si="10"/>
        <v>763.47343799999999</v>
      </c>
      <c r="K35" s="14">
        <f>'[1]BM 04'!M35</f>
        <v>0</v>
      </c>
      <c r="L35" s="14">
        <f>'[1]Memória 05'!E28</f>
        <v>0</v>
      </c>
      <c r="M35" s="14">
        <f t="shared" si="2"/>
        <v>0</v>
      </c>
      <c r="N35" s="14">
        <f t="shared" si="4"/>
        <v>0</v>
      </c>
      <c r="O35" s="14">
        <f t="shared" si="5"/>
        <v>0</v>
      </c>
      <c r="P35" s="23">
        <f t="shared" si="6"/>
        <v>0</v>
      </c>
      <c r="Q35" s="14">
        <f t="shared" si="7"/>
        <v>763.47343799999999</v>
      </c>
    </row>
    <row r="36" spans="1:20" ht="25.5" customHeight="1">
      <c r="A36" s="17" t="s">
        <v>93</v>
      </c>
      <c r="B36" s="25" t="s">
        <v>94</v>
      </c>
      <c r="C36" s="17" t="s">
        <v>45</v>
      </c>
      <c r="D36" s="19">
        <v>10</v>
      </c>
      <c r="E36" s="19">
        <v>73.42</v>
      </c>
      <c r="F36" s="19">
        <f t="shared" si="3"/>
        <v>93.500370000000004</v>
      </c>
      <c r="G36" s="17" t="s">
        <v>95</v>
      </c>
      <c r="H36" s="20" t="s">
        <v>33</v>
      </c>
      <c r="I36" s="21">
        <f t="shared" si="9"/>
        <v>734.2</v>
      </c>
      <c r="J36" s="22">
        <f t="shared" si="10"/>
        <v>935.00369999999998</v>
      </c>
      <c r="K36" s="14">
        <f>'[1]BM 04'!M36</f>
        <v>0</v>
      </c>
      <c r="L36" s="14">
        <f>'[1]Memória 05'!E29</f>
        <v>0</v>
      </c>
      <c r="M36" s="14">
        <f t="shared" si="2"/>
        <v>0</v>
      </c>
      <c r="N36" s="14">
        <f t="shared" si="4"/>
        <v>0</v>
      </c>
      <c r="O36" s="14">
        <f t="shared" si="5"/>
        <v>0</v>
      </c>
      <c r="P36" s="23">
        <f t="shared" si="6"/>
        <v>0</v>
      </c>
      <c r="Q36" s="14">
        <f t="shared" si="7"/>
        <v>935.00369999999998</v>
      </c>
    </row>
    <row r="37" spans="1:20" ht="12.75" customHeight="1">
      <c r="A37" s="28" t="s">
        <v>96</v>
      </c>
      <c r="B37" s="139" t="s">
        <v>97</v>
      </c>
      <c r="C37" s="140"/>
      <c r="D37" s="140"/>
      <c r="E37" s="140"/>
      <c r="F37" s="140"/>
      <c r="G37" s="141"/>
      <c r="H37" s="37"/>
      <c r="I37" s="30">
        <f>SUM(I38:I49)</f>
        <v>120481.71239999999</v>
      </c>
      <c r="J37" s="31">
        <f>SUM(J38:J49)</f>
        <v>153433.46074140002</v>
      </c>
      <c r="K37" s="14">
        <f>'[1]BM 04'!M37</f>
        <v>0</v>
      </c>
      <c r="L37" s="14">
        <f>'[1]Memória 05'!E30</f>
        <v>0</v>
      </c>
      <c r="M37" s="31"/>
      <c r="N37" s="31">
        <f t="shared" ref="N37:Q37" si="11">SUM(N38:N49)</f>
        <v>139064.07</v>
      </c>
      <c r="O37" s="31">
        <f t="shared" si="11"/>
        <v>12499.380000000001</v>
      </c>
      <c r="P37" s="31">
        <f t="shared" si="11"/>
        <v>151563.45000000001</v>
      </c>
      <c r="Q37" s="31">
        <f t="shared" si="11"/>
        <v>1870.0107413999974</v>
      </c>
    </row>
    <row r="38" spans="1:20" ht="45.75" customHeight="1">
      <c r="A38" s="34" t="s">
        <v>98</v>
      </c>
      <c r="B38" s="25" t="s">
        <v>99</v>
      </c>
      <c r="C38" s="34" t="s">
        <v>72</v>
      </c>
      <c r="D38" s="35">
        <v>872.7</v>
      </c>
      <c r="E38" s="35">
        <v>13.7</v>
      </c>
      <c r="F38" s="19">
        <f t="shared" si="3"/>
        <v>17.446950000000001</v>
      </c>
      <c r="G38" s="36">
        <v>92775</v>
      </c>
      <c r="H38" s="18" t="s">
        <v>85</v>
      </c>
      <c r="I38" s="38">
        <f>E38*D38</f>
        <v>11955.99</v>
      </c>
      <c r="J38" s="39">
        <f>F38*D38</f>
        <v>15225.953265000002</v>
      </c>
      <c r="K38" s="14">
        <f>'[1]BM 04'!M38</f>
        <v>743.2</v>
      </c>
      <c r="L38" s="14">
        <f>'[1]Memória 05'!E31</f>
        <v>129.5</v>
      </c>
      <c r="M38" s="14">
        <f t="shared" si="2"/>
        <v>872.7</v>
      </c>
      <c r="N38" s="14">
        <f t="shared" si="4"/>
        <v>12966.57</v>
      </c>
      <c r="O38" s="14">
        <f t="shared" si="5"/>
        <v>2259.38</v>
      </c>
      <c r="P38" s="23">
        <f t="shared" si="6"/>
        <v>15225.95</v>
      </c>
      <c r="Q38" s="14">
        <f t="shared" si="7"/>
        <v>3.265000001192675E-3</v>
      </c>
    </row>
    <row r="39" spans="1:20" ht="45.75" customHeight="1">
      <c r="A39" s="17" t="s">
        <v>100</v>
      </c>
      <c r="B39" s="25" t="s">
        <v>101</v>
      </c>
      <c r="C39" s="17" t="s">
        <v>72</v>
      </c>
      <c r="D39" s="19">
        <v>85.8</v>
      </c>
      <c r="E39" s="19">
        <v>13.26</v>
      </c>
      <c r="F39" s="19">
        <f t="shared" si="3"/>
        <v>16.886610000000001</v>
      </c>
      <c r="G39" s="33">
        <v>92776</v>
      </c>
      <c r="H39" s="18" t="s">
        <v>85</v>
      </c>
      <c r="I39" s="38">
        <f t="shared" ref="I39:I49" si="12">E39*D39</f>
        <v>1137.7079999999999</v>
      </c>
      <c r="J39" s="39">
        <f t="shared" ref="J39:J49" si="13">F39*D39</f>
        <v>1448.871138</v>
      </c>
      <c r="K39" s="14">
        <f>'[1]BM 04'!M39</f>
        <v>85.800000000000011</v>
      </c>
      <c r="L39" s="14">
        <f>'[1]Memória 05'!E32</f>
        <v>0</v>
      </c>
      <c r="M39" s="14">
        <f t="shared" si="2"/>
        <v>85.800000000000011</v>
      </c>
      <c r="N39" s="14">
        <f t="shared" si="4"/>
        <v>1448.87</v>
      </c>
      <c r="O39" s="14">
        <f t="shared" si="5"/>
        <v>0</v>
      </c>
      <c r="P39" s="23">
        <f t="shared" si="6"/>
        <v>1448.87</v>
      </c>
      <c r="Q39" s="14">
        <f t="shared" si="7"/>
        <v>1.138000000082684E-3</v>
      </c>
    </row>
    <row r="40" spans="1:20" ht="45.75" customHeight="1">
      <c r="A40" s="17" t="s">
        <v>102</v>
      </c>
      <c r="B40" s="25" t="s">
        <v>103</v>
      </c>
      <c r="C40" s="17" t="s">
        <v>72</v>
      </c>
      <c r="D40" s="19">
        <v>930.9</v>
      </c>
      <c r="E40" s="19">
        <v>12.66</v>
      </c>
      <c r="F40" s="19">
        <f t="shared" si="3"/>
        <v>16.122510000000002</v>
      </c>
      <c r="G40" s="33">
        <v>92777</v>
      </c>
      <c r="H40" s="18" t="s">
        <v>85</v>
      </c>
      <c r="I40" s="38">
        <f t="shared" si="12"/>
        <v>11785.194</v>
      </c>
      <c r="J40" s="39">
        <f t="shared" si="13"/>
        <v>15008.444559000001</v>
      </c>
      <c r="K40" s="14">
        <f>'[1]BM 04'!M40</f>
        <v>709.45</v>
      </c>
      <c r="L40" s="14">
        <f>'[1]Memória 05'!E33</f>
        <v>221.45000000000002</v>
      </c>
      <c r="M40" s="14">
        <f t="shared" si="2"/>
        <v>930.90000000000009</v>
      </c>
      <c r="N40" s="14">
        <f t="shared" si="4"/>
        <v>11438.11</v>
      </c>
      <c r="O40" s="14">
        <f t="shared" si="5"/>
        <v>3570.33</v>
      </c>
      <c r="P40" s="23">
        <f t="shared" si="6"/>
        <v>15008.44</v>
      </c>
      <c r="Q40" s="14">
        <f t="shared" si="7"/>
        <v>4.5590000008814968E-3</v>
      </c>
    </row>
    <row r="41" spans="1:20" ht="45.75" customHeight="1">
      <c r="A41" s="17" t="s">
        <v>104</v>
      </c>
      <c r="B41" s="25" t="s">
        <v>105</v>
      </c>
      <c r="C41" s="17" t="s">
        <v>72</v>
      </c>
      <c r="D41" s="19">
        <v>980.4</v>
      </c>
      <c r="E41" s="19">
        <v>11.4</v>
      </c>
      <c r="F41" s="19">
        <f t="shared" si="3"/>
        <v>14.517900000000001</v>
      </c>
      <c r="G41" s="33">
        <v>92778</v>
      </c>
      <c r="H41" s="18" t="s">
        <v>85</v>
      </c>
      <c r="I41" s="38">
        <f t="shared" si="12"/>
        <v>11176.56</v>
      </c>
      <c r="J41" s="39">
        <f t="shared" si="13"/>
        <v>14233.34916</v>
      </c>
      <c r="K41" s="14">
        <f>'[1]BM 04'!M41</f>
        <v>847.35</v>
      </c>
      <c r="L41" s="14">
        <f>'[1]Memória 05'!E34</f>
        <v>133.05000000000001</v>
      </c>
      <c r="M41" s="14">
        <f t="shared" si="2"/>
        <v>980.40000000000009</v>
      </c>
      <c r="N41" s="14">
        <f t="shared" si="4"/>
        <v>12301.74</v>
      </c>
      <c r="O41" s="14">
        <f t="shared" si="5"/>
        <v>1931.61</v>
      </c>
      <c r="P41" s="23">
        <f t="shared" si="6"/>
        <v>14233.35</v>
      </c>
      <c r="Q41" s="14">
        <f t="shared" si="7"/>
        <v>-8.4000000060768798E-4</v>
      </c>
    </row>
    <row r="42" spans="1:20" ht="45.75" customHeight="1">
      <c r="A42" s="17" t="s">
        <v>106</v>
      </c>
      <c r="B42" s="25" t="s">
        <v>107</v>
      </c>
      <c r="C42" s="17" t="s">
        <v>72</v>
      </c>
      <c r="D42" s="19">
        <v>427.5</v>
      </c>
      <c r="E42" s="19">
        <v>9.65</v>
      </c>
      <c r="F42" s="19">
        <f t="shared" si="3"/>
        <v>12.289275</v>
      </c>
      <c r="G42" s="33">
        <v>92779</v>
      </c>
      <c r="H42" s="18" t="s">
        <v>85</v>
      </c>
      <c r="I42" s="38">
        <f t="shared" si="12"/>
        <v>4125.375</v>
      </c>
      <c r="J42" s="39">
        <f t="shared" si="13"/>
        <v>5253.6650625000002</v>
      </c>
      <c r="K42" s="14">
        <f>'[1]BM 04'!M42</f>
        <v>427.5</v>
      </c>
      <c r="L42" s="14">
        <f>'[1]Memória 05'!E35</f>
        <v>0</v>
      </c>
      <c r="M42" s="14">
        <f t="shared" si="2"/>
        <v>427.5</v>
      </c>
      <c r="N42" s="14">
        <f t="shared" si="4"/>
        <v>5253.67</v>
      </c>
      <c r="O42" s="14">
        <f t="shared" si="5"/>
        <v>0</v>
      </c>
      <c r="P42" s="23">
        <f t="shared" si="6"/>
        <v>5253.67</v>
      </c>
      <c r="Q42" s="14">
        <f t="shared" si="7"/>
        <v>-4.9374999998690328E-3</v>
      </c>
    </row>
    <row r="43" spans="1:20" ht="46.7" customHeight="1">
      <c r="A43" s="34" t="s">
        <v>108</v>
      </c>
      <c r="B43" s="25" t="s">
        <v>109</v>
      </c>
      <c r="C43" s="34" t="s">
        <v>72</v>
      </c>
      <c r="D43" s="35">
        <v>368</v>
      </c>
      <c r="E43" s="35">
        <v>8.8699999999999992</v>
      </c>
      <c r="F43" s="19">
        <f t="shared" si="3"/>
        <v>11.295945</v>
      </c>
      <c r="G43" s="36">
        <v>92764</v>
      </c>
      <c r="H43" s="18" t="s">
        <v>85</v>
      </c>
      <c r="I43" s="38">
        <f t="shared" si="12"/>
        <v>3264.16</v>
      </c>
      <c r="J43" s="39">
        <f t="shared" si="13"/>
        <v>4156.9077600000001</v>
      </c>
      <c r="K43" s="14">
        <f>'[1]BM 04'!M43</f>
        <v>368</v>
      </c>
      <c r="L43" s="14">
        <f>'[1]Memória 05'!E36</f>
        <v>0</v>
      </c>
      <c r="M43" s="14">
        <f t="shared" si="2"/>
        <v>368</v>
      </c>
      <c r="N43" s="14">
        <f t="shared" si="4"/>
        <v>4156.91</v>
      </c>
      <c r="O43" s="14">
        <f t="shared" si="5"/>
        <v>0</v>
      </c>
      <c r="P43" s="23">
        <f t="shared" si="6"/>
        <v>4156.91</v>
      </c>
      <c r="Q43" s="14">
        <f t="shared" si="7"/>
        <v>-2.2399999998015119E-3</v>
      </c>
    </row>
    <row r="44" spans="1:20" ht="45.75" customHeight="1">
      <c r="A44" s="17" t="s">
        <v>110</v>
      </c>
      <c r="B44" s="25" t="s">
        <v>111</v>
      </c>
      <c r="C44" s="17" t="s">
        <v>72</v>
      </c>
      <c r="D44" s="19">
        <v>97</v>
      </c>
      <c r="E44" s="19">
        <v>10.18</v>
      </c>
      <c r="F44" s="19">
        <f t="shared" si="3"/>
        <v>12.964230000000001</v>
      </c>
      <c r="G44" s="33">
        <v>92765</v>
      </c>
      <c r="H44" s="18" t="s">
        <v>85</v>
      </c>
      <c r="I44" s="38">
        <f t="shared" si="12"/>
        <v>987.45999999999992</v>
      </c>
      <c r="J44" s="39">
        <f t="shared" si="13"/>
        <v>1257.5303100000001</v>
      </c>
      <c r="K44" s="14">
        <f>'[1]BM 04'!M44</f>
        <v>97</v>
      </c>
      <c r="L44" s="14">
        <f>'[1]Memória 05'!E37</f>
        <v>0</v>
      </c>
      <c r="M44" s="14">
        <f t="shared" si="2"/>
        <v>97</v>
      </c>
      <c r="N44" s="14">
        <f t="shared" si="4"/>
        <v>1257.53</v>
      </c>
      <c r="O44" s="14">
        <f t="shared" si="5"/>
        <v>0</v>
      </c>
      <c r="P44" s="23">
        <f t="shared" si="6"/>
        <v>1257.53</v>
      </c>
      <c r="Q44" s="14">
        <f t="shared" si="7"/>
        <v>3.1000000012681994E-4</v>
      </c>
    </row>
    <row r="45" spans="1:20" ht="34.35" customHeight="1">
      <c r="A45" s="34" t="s">
        <v>112</v>
      </c>
      <c r="B45" s="25" t="s">
        <v>113</v>
      </c>
      <c r="C45" s="34" t="s">
        <v>31</v>
      </c>
      <c r="D45" s="35">
        <v>678.66</v>
      </c>
      <c r="E45" s="35">
        <v>36.54</v>
      </c>
      <c r="F45" s="19">
        <f t="shared" si="3"/>
        <v>46.53369</v>
      </c>
      <c r="G45" s="40">
        <v>3366</v>
      </c>
      <c r="H45" s="18" t="s">
        <v>90</v>
      </c>
      <c r="I45" s="38">
        <f t="shared" si="12"/>
        <v>24798.236399999998</v>
      </c>
      <c r="J45" s="39">
        <f t="shared" si="13"/>
        <v>31580.5540554</v>
      </c>
      <c r="K45" s="14">
        <f>'[1]BM 04'!M45</f>
        <v>576.84</v>
      </c>
      <c r="L45" s="14">
        <f>'[1]Memória 05'!E38</f>
        <v>101.82000000000001</v>
      </c>
      <c r="M45" s="14">
        <f t="shared" si="2"/>
        <v>678.66000000000008</v>
      </c>
      <c r="N45" s="14">
        <f t="shared" si="4"/>
        <v>26842.49</v>
      </c>
      <c r="O45" s="14">
        <f t="shared" si="5"/>
        <v>4738.0600000000004</v>
      </c>
      <c r="P45" s="23">
        <f t="shared" si="6"/>
        <v>31580.55</v>
      </c>
      <c r="Q45" s="14">
        <f t="shared" si="7"/>
        <v>4.0554000006522983E-3</v>
      </c>
    </row>
    <row r="46" spans="1:20" ht="34.35" customHeight="1">
      <c r="A46" s="34" t="s">
        <v>114</v>
      </c>
      <c r="B46" s="18" t="s">
        <v>115</v>
      </c>
      <c r="C46" s="34" t="s">
        <v>59</v>
      </c>
      <c r="D46" s="35">
        <v>48.93</v>
      </c>
      <c r="E46" s="35">
        <v>292.66000000000003</v>
      </c>
      <c r="F46" s="19">
        <f t="shared" si="3"/>
        <v>372.70251000000002</v>
      </c>
      <c r="G46" s="36">
        <v>94966</v>
      </c>
      <c r="H46" s="18" t="s">
        <v>85</v>
      </c>
      <c r="I46" s="38">
        <f t="shared" si="12"/>
        <v>14319.853800000001</v>
      </c>
      <c r="J46" s="39">
        <f t="shared" si="13"/>
        <v>18236.3338143</v>
      </c>
      <c r="K46" s="14">
        <f>'[1]BM 04'!M46</f>
        <v>48.93</v>
      </c>
      <c r="L46" s="14">
        <f>'[1]Memória 05'!E39</f>
        <v>0</v>
      </c>
      <c r="M46" s="14">
        <f>K46+L46</f>
        <v>48.93</v>
      </c>
      <c r="N46" s="14">
        <f t="shared" si="4"/>
        <v>18236.330000000002</v>
      </c>
      <c r="O46" s="14">
        <f t="shared" si="5"/>
        <v>0</v>
      </c>
      <c r="P46" s="23">
        <f t="shared" si="6"/>
        <v>18236.330000000002</v>
      </c>
      <c r="Q46" s="14">
        <f t="shared" si="7"/>
        <v>3.8142999983392656E-3</v>
      </c>
      <c r="S46" s="67"/>
      <c r="T46" s="67"/>
    </row>
    <row r="47" spans="1:20" ht="25.5" customHeight="1">
      <c r="A47" s="17" t="s">
        <v>116</v>
      </c>
      <c r="B47" s="25" t="s">
        <v>117</v>
      </c>
      <c r="C47" s="17" t="s">
        <v>59</v>
      </c>
      <c r="D47" s="19">
        <v>48.93</v>
      </c>
      <c r="E47" s="19">
        <v>114.64</v>
      </c>
      <c r="F47" s="19">
        <f t="shared" si="3"/>
        <v>145.99404000000001</v>
      </c>
      <c r="G47" s="33">
        <v>92873</v>
      </c>
      <c r="H47" s="25" t="s">
        <v>60</v>
      </c>
      <c r="I47" s="38">
        <f t="shared" si="12"/>
        <v>5609.3352000000004</v>
      </c>
      <c r="J47" s="39">
        <f t="shared" si="13"/>
        <v>7143.4883772000003</v>
      </c>
      <c r="K47" s="14">
        <f>'[1]BM 04'!M47</f>
        <v>48.93</v>
      </c>
      <c r="L47" s="14">
        <f>'[1]Memória 05'!E40</f>
        <v>0</v>
      </c>
      <c r="M47" s="14">
        <f t="shared" si="2"/>
        <v>48.93</v>
      </c>
      <c r="N47" s="14">
        <f t="shared" si="4"/>
        <v>7143.49</v>
      </c>
      <c r="O47" s="14">
        <f t="shared" si="5"/>
        <v>0</v>
      </c>
      <c r="P47" s="23">
        <f t="shared" si="6"/>
        <v>7143.49</v>
      </c>
      <c r="Q47" s="14">
        <f t="shared" si="7"/>
        <v>-1.6227999994953279E-3</v>
      </c>
      <c r="S47" s="96"/>
    </row>
    <row r="48" spans="1:20" ht="45.75" customHeight="1">
      <c r="A48" s="17" t="s">
        <v>118</v>
      </c>
      <c r="B48" s="18" t="s">
        <v>119</v>
      </c>
      <c r="C48" s="17" t="s">
        <v>31</v>
      </c>
      <c r="D48" s="19">
        <v>281</v>
      </c>
      <c r="E48" s="19">
        <v>106.24</v>
      </c>
      <c r="F48" s="19">
        <f t="shared" si="3"/>
        <v>135.29664</v>
      </c>
      <c r="G48" s="17" t="s">
        <v>120</v>
      </c>
      <c r="H48" s="17" t="s">
        <v>121</v>
      </c>
      <c r="I48" s="38">
        <f t="shared" si="12"/>
        <v>29853.439999999999</v>
      </c>
      <c r="J48" s="39">
        <f t="shared" si="13"/>
        <v>38018.355839999997</v>
      </c>
      <c r="K48" s="14">
        <f>'[1]BM 04'!M48</f>
        <v>281</v>
      </c>
      <c r="L48" s="14">
        <f>'[1]Memória 05'!E41</f>
        <v>0</v>
      </c>
      <c r="M48" s="14">
        <f t="shared" si="2"/>
        <v>281</v>
      </c>
      <c r="N48" s="14">
        <f t="shared" si="4"/>
        <v>38018.36</v>
      </c>
      <c r="O48" s="14">
        <f t="shared" si="5"/>
        <v>0</v>
      </c>
      <c r="P48" s="23">
        <f t="shared" si="6"/>
        <v>38018.36</v>
      </c>
      <c r="Q48" s="14">
        <f t="shared" si="7"/>
        <v>-4.1600000040489249E-3</v>
      </c>
    </row>
    <row r="49" spans="1:17" ht="25.5" customHeight="1">
      <c r="A49" s="17" t="s">
        <v>122</v>
      </c>
      <c r="B49" s="25" t="s">
        <v>94</v>
      </c>
      <c r="C49" s="17" t="s">
        <v>45</v>
      </c>
      <c r="D49" s="19">
        <v>20</v>
      </c>
      <c r="E49" s="19">
        <v>73.42</v>
      </c>
      <c r="F49" s="19">
        <f t="shared" si="3"/>
        <v>93.500370000000004</v>
      </c>
      <c r="G49" s="17" t="s">
        <v>95</v>
      </c>
      <c r="H49" s="20" t="s">
        <v>33</v>
      </c>
      <c r="I49" s="38">
        <f t="shared" si="12"/>
        <v>1468.4</v>
      </c>
      <c r="J49" s="39">
        <f t="shared" si="13"/>
        <v>1870.0074</v>
      </c>
      <c r="K49" s="14">
        <f>'[1]BM 04'!M49</f>
        <v>0</v>
      </c>
      <c r="L49" s="14">
        <f>'[1]Memória 05'!E42</f>
        <v>0</v>
      </c>
      <c r="M49" s="14">
        <f t="shared" si="2"/>
        <v>0</v>
      </c>
      <c r="N49" s="14">
        <f t="shared" si="4"/>
        <v>0</v>
      </c>
      <c r="O49" s="14">
        <f t="shared" si="5"/>
        <v>0</v>
      </c>
      <c r="P49" s="23">
        <f t="shared" si="6"/>
        <v>0</v>
      </c>
      <c r="Q49" s="14">
        <f t="shared" si="7"/>
        <v>1870.0074</v>
      </c>
    </row>
    <row r="50" spans="1:17" ht="14.25" customHeight="1">
      <c r="A50" s="28" t="s">
        <v>123</v>
      </c>
      <c r="B50" s="139" t="s">
        <v>124</v>
      </c>
      <c r="C50" s="140"/>
      <c r="D50" s="140"/>
      <c r="E50" s="140"/>
      <c r="F50" s="140"/>
      <c r="G50" s="141"/>
      <c r="H50" s="29"/>
      <c r="I50" s="30">
        <f>SUM(I51:I57)</f>
        <v>44178.369400000011</v>
      </c>
      <c r="J50" s="31">
        <f>SUM(J51:J57)</f>
        <v>56261.153430900013</v>
      </c>
      <c r="K50" s="14">
        <f>'[1]BM 04'!M50</f>
        <v>0</v>
      </c>
      <c r="L50" s="14">
        <f>'[1]Memória 05'!E43</f>
        <v>0</v>
      </c>
      <c r="M50" s="31"/>
      <c r="N50" s="31">
        <f t="shared" ref="N50:Q50" si="14">SUM(N51:N57)</f>
        <v>48460.08</v>
      </c>
      <c r="O50" s="31">
        <f t="shared" si="14"/>
        <v>3260.32</v>
      </c>
      <c r="P50" s="31">
        <f t="shared" si="14"/>
        <v>51720.41</v>
      </c>
      <c r="Q50" s="31">
        <f t="shared" si="14"/>
        <v>4540.74343090001</v>
      </c>
    </row>
    <row r="51" spans="1:17" ht="57.2" customHeight="1">
      <c r="A51" s="34" t="s">
        <v>125</v>
      </c>
      <c r="B51" s="25" t="s">
        <v>126</v>
      </c>
      <c r="C51" s="34" t="s">
        <v>31</v>
      </c>
      <c r="D51" s="35">
        <v>888.69</v>
      </c>
      <c r="E51" s="35">
        <v>45.2</v>
      </c>
      <c r="F51" s="35">
        <f t="shared" si="3"/>
        <v>57.562200000000004</v>
      </c>
      <c r="G51" s="36">
        <v>87503</v>
      </c>
      <c r="H51" s="41" t="s">
        <v>85</v>
      </c>
      <c r="I51" s="38">
        <f>E51*D51</f>
        <v>40168.788000000008</v>
      </c>
      <c r="J51" s="39">
        <f>F51*D51</f>
        <v>51154.951518000009</v>
      </c>
      <c r="K51" s="14">
        <f>'[1]BM 04'!M51</f>
        <v>796.04</v>
      </c>
      <c r="L51" s="14">
        <f>'[1]Memória 05'!E44</f>
        <v>56.64</v>
      </c>
      <c r="M51" s="14">
        <f t="shared" si="2"/>
        <v>852.68</v>
      </c>
      <c r="N51" s="14">
        <f t="shared" si="4"/>
        <v>45821.81</v>
      </c>
      <c r="O51" s="14">
        <f t="shared" si="5"/>
        <v>3260.32</v>
      </c>
      <c r="P51" s="23">
        <f t="shared" si="6"/>
        <v>49082.14</v>
      </c>
      <c r="Q51" s="14">
        <f t="shared" si="7"/>
        <v>2072.8115180000095</v>
      </c>
    </row>
    <row r="52" spans="1:17" ht="25.5" customHeight="1">
      <c r="A52" s="17" t="s">
        <v>127</v>
      </c>
      <c r="B52" s="18" t="s">
        <v>128</v>
      </c>
      <c r="C52" s="17" t="s">
        <v>129</v>
      </c>
      <c r="D52" s="19">
        <v>21.9</v>
      </c>
      <c r="E52" s="19">
        <v>21.73</v>
      </c>
      <c r="F52" s="19">
        <f t="shared" si="3"/>
        <v>27.673155000000001</v>
      </c>
      <c r="G52" s="33">
        <v>93184</v>
      </c>
      <c r="H52" s="25" t="s">
        <v>60</v>
      </c>
      <c r="I52" s="38">
        <f t="shared" ref="I52:I57" si="15">E52*D52</f>
        <v>475.887</v>
      </c>
      <c r="J52" s="39">
        <f t="shared" ref="J52:J57" si="16">F52*D52</f>
        <v>606.04209449999996</v>
      </c>
      <c r="K52" s="14">
        <f>'[1]BM 04'!M52</f>
        <v>15.97</v>
      </c>
      <c r="L52" s="14">
        <f>'[1]Memória 05'!E45</f>
        <v>0</v>
      </c>
      <c r="M52" s="14">
        <f t="shared" si="2"/>
        <v>15.97</v>
      </c>
      <c r="N52" s="14">
        <f t="shared" si="4"/>
        <v>441.94</v>
      </c>
      <c r="O52" s="14">
        <f t="shared" si="5"/>
        <v>0</v>
      </c>
      <c r="P52" s="23">
        <f t="shared" si="6"/>
        <v>441.94</v>
      </c>
      <c r="Q52" s="14">
        <f t="shared" si="7"/>
        <v>164.10209449999996</v>
      </c>
    </row>
    <row r="53" spans="1:17" ht="25.5" customHeight="1">
      <c r="A53" s="17" t="s">
        <v>130</v>
      </c>
      <c r="B53" s="18" t="s">
        <v>131</v>
      </c>
      <c r="C53" s="17" t="s">
        <v>129</v>
      </c>
      <c r="D53" s="19">
        <v>5.84</v>
      </c>
      <c r="E53" s="19">
        <v>38.11</v>
      </c>
      <c r="F53" s="19">
        <f t="shared" si="3"/>
        <v>48.533085</v>
      </c>
      <c r="G53" s="33">
        <v>93185</v>
      </c>
      <c r="H53" s="25" t="s">
        <v>60</v>
      </c>
      <c r="I53" s="38">
        <f t="shared" si="15"/>
        <v>222.5624</v>
      </c>
      <c r="J53" s="39">
        <f t="shared" si="16"/>
        <v>283.43321639999999</v>
      </c>
      <c r="K53" s="14">
        <f>'[1]BM 04'!M53</f>
        <v>5.84</v>
      </c>
      <c r="L53" s="14">
        <f>'[1]Memória 05'!E46</f>
        <v>0</v>
      </c>
      <c r="M53" s="14">
        <f t="shared" si="2"/>
        <v>5.84</v>
      </c>
      <c r="N53" s="14">
        <f t="shared" si="4"/>
        <v>283.43</v>
      </c>
      <c r="O53" s="14">
        <f t="shared" si="5"/>
        <v>0</v>
      </c>
      <c r="P53" s="23">
        <f t="shared" si="6"/>
        <v>283.43</v>
      </c>
      <c r="Q53" s="14">
        <f t="shared" si="7"/>
        <v>3.2163999999852422E-3</v>
      </c>
    </row>
    <row r="54" spans="1:17" ht="25.5" customHeight="1">
      <c r="A54" s="17" t="s">
        <v>132</v>
      </c>
      <c r="B54" s="18" t="s">
        <v>133</v>
      </c>
      <c r="C54" s="17" t="s">
        <v>129</v>
      </c>
      <c r="D54" s="19">
        <v>12.9</v>
      </c>
      <c r="E54" s="19">
        <v>29.71</v>
      </c>
      <c r="F54" s="19">
        <f t="shared" si="3"/>
        <v>37.835684999999998</v>
      </c>
      <c r="G54" s="33">
        <v>93182</v>
      </c>
      <c r="H54" s="25" t="s">
        <v>60</v>
      </c>
      <c r="I54" s="38">
        <f t="shared" si="15"/>
        <v>383.25900000000001</v>
      </c>
      <c r="J54" s="39">
        <f t="shared" si="16"/>
        <v>488.08033649999999</v>
      </c>
      <c r="K54" s="14">
        <f>'[1]BM 04'!M54</f>
        <v>5.7</v>
      </c>
      <c r="L54" s="14">
        <f>'[1]Memória 05'!E47</f>
        <v>0</v>
      </c>
      <c r="M54" s="14">
        <f t="shared" si="2"/>
        <v>5.7</v>
      </c>
      <c r="N54" s="14">
        <f t="shared" si="4"/>
        <v>215.66</v>
      </c>
      <c r="O54" s="14">
        <f t="shared" si="5"/>
        <v>0</v>
      </c>
      <c r="P54" s="23">
        <f t="shared" si="6"/>
        <v>215.66</v>
      </c>
      <c r="Q54" s="14">
        <f t="shared" si="7"/>
        <v>272.42033649999996</v>
      </c>
    </row>
    <row r="55" spans="1:17" ht="25.5" customHeight="1">
      <c r="A55" s="17" t="s">
        <v>134</v>
      </c>
      <c r="B55" s="25" t="s">
        <v>135</v>
      </c>
      <c r="C55" s="17" t="s">
        <v>129</v>
      </c>
      <c r="D55" s="19">
        <v>34.6</v>
      </c>
      <c r="E55" s="19">
        <v>38.630000000000003</v>
      </c>
      <c r="F55" s="19">
        <f t="shared" si="3"/>
        <v>49.195305000000005</v>
      </c>
      <c r="G55" s="33">
        <v>93183</v>
      </c>
      <c r="H55" s="25" t="s">
        <v>60</v>
      </c>
      <c r="I55" s="38">
        <f t="shared" si="15"/>
        <v>1336.5980000000002</v>
      </c>
      <c r="J55" s="39">
        <f t="shared" si="16"/>
        <v>1702.1575530000002</v>
      </c>
      <c r="K55" s="14">
        <f>'[1]BM 04'!M55</f>
        <v>34.5</v>
      </c>
      <c r="L55" s="14">
        <f>'[1]Memória 05'!E48</f>
        <v>0</v>
      </c>
      <c r="M55" s="14">
        <f t="shared" si="2"/>
        <v>34.5</v>
      </c>
      <c r="N55" s="14">
        <f t="shared" si="4"/>
        <v>1697.24</v>
      </c>
      <c r="O55" s="14">
        <f t="shared" si="5"/>
        <v>0</v>
      </c>
      <c r="P55" s="23">
        <f t="shared" si="6"/>
        <v>1697.24</v>
      </c>
      <c r="Q55" s="14">
        <f t="shared" si="7"/>
        <v>4.9175530000002254</v>
      </c>
    </row>
    <row r="56" spans="1:17" ht="25.5" customHeight="1">
      <c r="A56" s="17" t="s">
        <v>136</v>
      </c>
      <c r="B56" s="25" t="s">
        <v>137</v>
      </c>
      <c r="C56" s="17" t="s">
        <v>129</v>
      </c>
      <c r="D56" s="19">
        <v>12.9</v>
      </c>
      <c r="E56" s="19">
        <v>29.13</v>
      </c>
      <c r="F56" s="19">
        <f t="shared" si="3"/>
        <v>37.097054999999997</v>
      </c>
      <c r="G56" s="33">
        <v>93194</v>
      </c>
      <c r="H56" s="25" t="s">
        <v>60</v>
      </c>
      <c r="I56" s="38">
        <f t="shared" si="15"/>
        <v>375.77699999999999</v>
      </c>
      <c r="J56" s="39">
        <f t="shared" si="16"/>
        <v>478.5520095</v>
      </c>
      <c r="K56" s="14">
        <f>'[1]BM 04'!M56</f>
        <v>0</v>
      </c>
      <c r="L56" s="14">
        <f>'[1]Memória 05'!E49</f>
        <v>0</v>
      </c>
      <c r="M56" s="14">
        <f t="shared" si="2"/>
        <v>0</v>
      </c>
      <c r="N56" s="14">
        <f t="shared" si="4"/>
        <v>0</v>
      </c>
      <c r="O56" s="14">
        <f t="shared" si="5"/>
        <v>0</v>
      </c>
      <c r="P56" s="23">
        <f t="shared" si="6"/>
        <v>0</v>
      </c>
      <c r="Q56" s="14">
        <f t="shared" si="7"/>
        <v>478.5520095</v>
      </c>
    </row>
    <row r="57" spans="1:17" ht="25.5" customHeight="1">
      <c r="A57" s="17" t="s">
        <v>138</v>
      </c>
      <c r="B57" s="25" t="s">
        <v>139</v>
      </c>
      <c r="C57" s="17" t="s">
        <v>129</v>
      </c>
      <c r="D57" s="19">
        <v>34.6</v>
      </c>
      <c r="E57" s="19">
        <v>35.130000000000003</v>
      </c>
      <c r="F57" s="19">
        <f t="shared" si="3"/>
        <v>44.738055000000003</v>
      </c>
      <c r="G57" s="33">
        <v>93183</v>
      </c>
      <c r="H57" s="25" t="s">
        <v>60</v>
      </c>
      <c r="I57" s="38">
        <f t="shared" si="15"/>
        <v>1215.498</v>
      </c>
      <c r="J57" s="39">
        <f t="shared" si="16"/>
        <v>1547.9367030000001</v>
      </c>
      <c r="K57" s="14">
        <f>'[1]BM 04'!M57</f>
        <v>0</v>
      </c>
      <c r="L57" s="14">
        <f>'[1]Memória 05'!E50</f>
        <v>0</v>
      </c>
      <c r="M57" s="14">
        <f t="shared" si="2"/>
        <v>0</v>
      </c>
      <c r="N57" s="14">
        <f t="shared" si="4"/>
        <v>0</v>
      </c>
      <c r="O57" s="14">
        <f t="shared" si="5"/>
        <v>0</v>
      </c>
      <c r="P57" s="23">
        <f t="shared" si="6"/>
        <v>0</v>
      </c>
      <c r="Q57" s="14">
        <f t="shared" si="7"/>
        <v>1547.9367030000001</v>
      </c>
    </row>
    <row r="58" spans="1:17" ht="14.25" customHeight="1">
      <c r="A58" s="28" t="s">
        <v>140</v>
      </c>
      <c r="B58" s="139" t="s">
        <v>141</v>
      </c>
      <c r="C58" s="140"/>
      <c r="D58" s="140"/>
      <c r="E58" s="140"/>
      <c r="F58" s="140"/>
      <c r="G58" s="141"/>
      <c r="H58" s="29"/>
      <c r="I58" s="30">
        <f>SUM(I59:I69)</f>
        <v>97919.82</v>
      </c>
      <c r="J58" s="31">
        <f>SUM(J59:J69)</f>
        <v>124700.89077</v>
      </c>
      <c r="K58" s="14">
        <f>'[1]BM 04'!M58</f>
        <v>0</v>
      </c>
      <c r="L58" s="14">
        <f>'[1]Memória 05'!E51</f>
        <v>0</v>
      </c>
      <c r="M58" s="31"/>
      <c r="N58" s="31">
        <f t="shared" ref="N58:Q58" si="17">SUM(N59:N69)</f>
        <v>22521.11</v>
      </c>
      <c r="O58" s="31">
        <f t="shared" si="17"/>
        <v>21347.05</v>
      </c>
      <c r="P58" s="31">
        <f t="shared" si="17"/>
        <v>43868.160000000003</v>
      </c>
      <c r="Q58" s="31">
        <f t="shared" si="17"/>
        <v>80832.730769999995</v>
      </c>
    </row>
    <row r="59" spans="1:17" ht="46.7" customHeight="1">
      <c r="A59" s="17" t="s">
        <v>142</v>
      </c>
      <c r="B59" s="25" t="s">
        <v>143</v>
      </c>
      <c r="C59" s="17" t="s">
        <v>31</v>
      </c>
      <c r="D59" s="27">
        <v>2121.38</v>
      </c>
      <c r="E59" s="19">
        <v>3.66</v>
      </c>
      <c r="F59" s="19">
        <f t="shared" si="3"/>
        <v>4.6610100000000001</v>
      </c>
      <c r="G59" s="42">
        <v>87894</v>
      </c>
      <c r="H59" s="18" t="s">
        <v>85</v>
      </c>
      <c r="I59" s="21">
        <f>E59*D59</f>
        <v>7764.2508000000007</v>
      </c>
      <c r="J59" s="22">
        <f>D59*F59</f>
        <v>9887.7733938000001</v>
      </c>
      <c r="K59" s="14">
        <f>'[1]BM 04'!M59</f>
        <v>1516.15</v>
      </c>
      <c r="L59" s="14">
        <f>'[1]Memória 05'!E52</f>
        <v>0</v>
      </c>
      <c r="M59" s="14">
        <f t="shared" si="2"/>
        <v>1516.15</v>
      </c>
      <c r="N59" s="14">
        <f t="shared" si="4"/>
        <v>7066.79</v>
      </c>
      <c r="O59" s="14">
        <f t="shared" si="5"/>
        <v>0</v>
      </c>
      <c r="P59" s="23">
        <f t="shared" si="6"/>
        <v>7066.79</v>
      </c>
      <c r="Q59" s="14">
        <f t="shared" si="7"/>
        <v>2820.9833938000002</v>
      </c>
    </row>
    <row r="60" spans="1:17" ht="25.5" customHeight="1">
      <c r="A60" s="17" t="s">
        <v>144</v>
      </c>
      <c r="B60" s="25" t="s">
        <v>145</v>
      </c>
      <c r="C60" s="17" t="s">
        <v>31</v>
      </c>
      <c r="D60" s="27">
        <v>2121.38</v>
      </c>
      <c r="E60" s="19">
        <v>19.059999999999999</v>
      </c>
      <c r="F60" s="19">
        <f t="shared" si="3"/>
        <v>24.272909999999996</v>
      </c>
      <c r="G60" s="42">
        <v>87529</v>
      </c>
      <c r="H60" s="25" t="s">
        <v>60</v>
      </c>
      <c r="I60" s="21">
        <f t="shared" ref="I60:I69" si="18">E60*D60</f>
        <v>40433.502800000002</v>
      </c>
      <c r="J60" s="22">
        <f t="shared" ref="J60:J69" si="19">D60*F60</f>
        <v>51492.065815799993</v>
      </c>
      <c r="K60" s="14">
        <f>'[1]BM 04'!M60</f>
        <v>636.69000000000005</v>
      </c>
      <c r="L60" s="14">
        <f>'[1]Memória 05'!E53</f>
        <v>879.46</v>
      </c>
      <c r="M60" s="14">
        <f t="shared" si="2"/>
        <v>1516.15</v>
      </c>
      <c r="N60" s="14">
        <f t="shared" si="4"/>
        <v>15454.32</v>
      </c>
      <c r="O60" s="14">
        <f t="shared" si="5"/>
        <v>21347.05</v>
      </c>
      <c r="P60" s="23">
        <f t="shared" si="6"/>
        <v>36801.370000000003</v>
      </c>
      <c r="Q60" s="14">
        <f t="shared" si="7"/>
        <v>14690.695815799991</v>
      </c>
    </row>
    <row r="61" spans="1:17" ht="57.2" customHeight="1">
      <c r="A61" s="34" t="s">
        <v>146</v>
      </c>
      <c r="B61" s="25" t="s">
        <v>147</v>
      </c>
      <c r="C61" s="34" t="s">
        <v>31</v>
      </c>
      <c r="D61" s="35">
        <v>245.51</v>
      </c>
      <c r="E61" s="35">
        <v>43.54</v>
      </c>
      <c r="F61" s="19">
        <f t="shared" si="3"/>
        <v>55.448189999999997</v>
      </c>
      <c r="G61" s="43">
        <v>87273</v>
      </c>
      <c r="H61" s="18" t="s">
        <v>85</v>
      </c>
      <c r="I61" s="21">
        <f t="shared" si="18"/>
        <v>10689.5054</v>
      </c>
      <c r="J61" s="22">
        <f t="shared" si="19"/>
        <v>13613.0851269</v>
      </c>
      <c r="K61" s="14">
        <f>'[1]BM 04'!M61</f>
        <v>0</v>
      </c>
      <c r="L61" s="14">
        <f>'[1]Memória 05'!E54</f>
        <v>0</v>
      </c>
      <c r="M61" s="14">
        <f t="shared" si="2"/>
        <v>0</v>
      </c>
      <c r="N61" s="14">
        <f t="shared" si="4"/>
        <v>0</v>
      </c>
      <c r="O61" s="14">
        <f t="shared" si="5"/>
        <v>0</v>
      </c>
      <c r="P61" s="23">
        <f t="shared" si="6"/>
        <v>0</v>
      </c>
      <c r="Q61" s="14">
        <f t="shared" si="7"/>
        <v>13613.0851269</v>
      </c>
    </row>
    <row r="62" spans="1:17" ht="25.5" customHeight="1">
      <c r="A62" s="17" t="s">
        <v>148</v>
      </c>
      <c r="B62" s="25" t="s">
        <v>149</v>
      </c>
      <c r="C62" s="17" t="s">
        <v>31</v>
      </c>
      <c r="D62" s="27">
        <v>1740.15</v>
      </c>
      <c r="E62" s="19">
        <v>1.59</v>
      </c>
      <c r="F62" s="19">
        <f t="shared" si="3"/>
        <v>2.0248650000000001</v>
      </c>
      <c r="G62" s="42">
        <v>88485</v>
      </c>
      <c r="H62" s="25" t="s">
        <v>60</v>
      </c>
      <c r="I62" s="21">
        <f t="shared" si="18"/>
        <v>2766.8385000000003</v>
      </c>
      <c r="J62" s="22">
        <f t="shared" si="19"/>
        <v>3523.5688297500005</v>
      </c>
      <c r="K62" s="14">
        <f>'[1]BM 04'!M62</f>
        <v>0</v>
      </c>
      <c r="L62" s="14">
        <f>'[1]Memória 05'!E55</f>
        <v>0</v>
      </c>
      <c r="M62" s="14">
        <f t="shared" si="2"/>
        <v>0</v>
      </c>
      <c r="N62" s="14">
        <f t="shared" si="4"/>
        <v>0</v>
      </c>
      <c r="O62" s="14">
        <f t="shared" si="5"/>
        <v>0</v>
      </c>
      <c r="P62" s="23">
        <f t="shared" si="6"/>
        <v>0</v>
      </c>
      <c r="Q62" s="14">
        <f t="shared" si="7"/>
        <v>3523.5688297500005</v>
      </c>
    </row>
    <row r="63" spans="1:17" ht="34.35" customHeight="1">
      <c r="A63" s="34" t="s">
        <v>150</v>
      </c>
      <c r="B63" s="25" t="s">
        <v>151</v>
      </c>
      <c r="C63" s="34" t="s">
        <v>31</v>
      </c>
      <c r="D63" s="35">
        <v>804</v>
      </c>
      <c r="E63" s="35">
        <v>11.5</v>
      </c>
      <c r="F63" s="19">
        <f t="shared" si="3"/>
        <v>14.645250000000001</v>
      </c>
      <c r="G63" s="36">
        <v>8624</v>
      </c>
      <c r="H63" s="18" t="s">
        <v>90</v>
      </c>
      <c r="I63" s="21">
        <f t="shared" si="18"/>
        <v>9246</v>
      </c>
      <c r="J63" s="22">
        <f t="shared" si="19"/>
        <v>11774.781000000001</v>
      </c>
      <c r="K63" s="14">
        <f>'[1]BM 04'!M63</f>
        <v>0</v>
      </c>
      <c r="L63" s="14">
        <f>'[1]Memória 05'!E56</f>
        <v>0</v>
      </c>
      <c r="M63" s="14">
        <f t="shared" si="2"/>
        <v>0</v>
      </c>
      <c r="N63" s="14">
        <f t="shared" si="4"/>
        <v>0</v>
      </c>
      <c r="O63" s="14">
        <f t="shared" si="5"/>
        <v>0</v>
      </c>
      <c r="P63" s="23">
        <f t="shared" si="6"/>
        <v>0</v>
      </c>
      <c r="Q63" s="14">
        <f t="shared" si="7"/>
        <v>11774.781000000001</v>
      </c>
    </row>
    <row r="64" spans="1:17" ht="25.5" customHeight="1">
      <c r="A64" s="17" t="s">
        <v>152</v>
      </c>
      <c r="B64" s="25" t="s">
        <v>153</v>
      </c>
      <c r="C64" s="17" t="s">
        <v>31</v>
      </c>
      <c r="D64" s="19">
        <v>936.15</v>
      </c>
      <c r="E64" s="19">
        <v>8.2799999999999994</v>
      </c>
      <c r="F64" s="19">
        <f t="shared" si="3"/>
        <v>10.54458</v>
      </c>
      <c r="G64" s="42">
        <v>88497</v>
      </c>
      <c r="H64" s="25" t="s">
        <v>60</v>
      </c>
      <c r="I64" s="21">
        <f t="shared" si="18"/>
        <v>7751.3219999999992</v>
      </c>
      <c r="J64" s="22">
        <f t="shared" si="19"/>
        <v>9871.308567</v>
      </c>
      <c r="K64" s="14">
        <f>'[1]BM 04'!M64</f>
        <v>0</v>
      </c>
      <c r="L64" s="14">
        <f>'[1]Memória 05'!E57</f>
        <v>0</v>
      </c>
      <c r="M64" s="14">
        <f t="shared" si="2"/>
        <v>0</v>
      </c>
      <c r="N64" s="14">
        <f t="shared" si="4"/>
        <v>0</v>
      </c>
      <c r="O64" s="14">
        <f t="shared" si="5"/>
        <v>0</v>
      </c>
      <c r="P64" s="23">
        <f t="shared" si="6"/>
        <v>0</v>
      </c>
      <c r="Q64" s="14">
        <f t="shared" si="7"/>
        <v>9871.308567</v>
      </c>
    </row>
    <row r="65" spans="1:17" ht="25.5" customHeight="1">
      <c r="A65" s="17" t="s">
        <v>154</v>
      </c>
      <c r="B65" s="18" t="s">
        <v>155</v>
      </c>
      <c r="C65" s="17" t="s">
        <v>31</v>
      </c>
      <c r="D65" s="19">
        <v>61.32</v>
      </c>
      <c r="E65" s="19">
        <v>10.85</v>
      </c>
      <c r="F65" s="19">
        <f t="shared" si="3"/>
        <v>13.817475</v>
      </c>
      <c r="G65" s="42">
        <v>102213</v>
      </c>
      <c r="H65" s="25" t="s">
        <v>60</v>
      </c>
      <c r="I65" s="21">
        <f t="shared" si="18"/>
        <v>665.322</v>
      </c>
      <c r="J65" s="22">
        <f t="shared" si="19"/>
        <v>847.28756699999997</v>
      </c>
      <c r="K65" s="14">
        <f>'[1]BM 04'!M65</f>
        <v>0</v>
      </c>
      <c r="L65" s="14">
        <f>'[1]Memória 05'!E58</f>
        <v>0</v>
      </c>
      <c r="M65" s="14">
        <f t="shared" si="2"/>
        <v>0</v>
      </c>
      <c r="N65" s="14">
        <f t="shared" si="4"/>
        <v>0</v>
      </c>
      <c r="O65" s="14">
        <f t="shared" si="5"/>
        <v>0</v>
      </c>
      <c r="P65" s="23">
        <f t="shared" si="6"/>
        <v>0</v>
      </c>
      <c r="Q65" s="14">
        <f t="shared" si="7"/>
        <v>847.28756699999997</v>
      </c>
    </row>
    <row r="66" spans="1:17" ht="34.35" customHeight="1">
      <c r="A66" s="34" t="s">
        <v>156</v>
      </c>
      <c r="B66" s="25" t="s">
        <v>157</v>
      </c>
      <c r="C66" s="34" t="s">
        <v>31</v>
      </c>
      <c r="D66" s="35">
        <v>17</v>
      </c>
      <c r="E66" s="35">
        <v>5.44</v>
      </c>
      <c r="F66" s="19">
        <f t="shared" si="3"/>
        <v>6.9278400000000007</v>
      </c>
      <c r="G66" s="43">
        <v>100723</v>
      </c>
      <c r="H66" s="18" t="s">
        <v>85</v>
      </c>
      <c r="I66" s="21">
        <f t="shared" si="18"/>
        <v>92.48</v>
      </c>
      <c r="J66" s="22">
        <f t="shared" si="19"/>
        <v>117.77328000000001</v>
      </c>
      <c r="K66" s="14">
        <f>'[1]BM 04'!M66</f>
        <v>0</v>
      </c>
      <c r="L66" s="14">
        <f>'[1]Memória 05'!E59</f>
        <v>0</v>
      </c>
      <c r="M66" s="14">
        <f t="shared" si="2"/>
        <v>0</v>
      </c>
      <c r="N66" s="14">
        <f t="shared" si="4"/>
        <v>0</v>
      </c>
      <c r="O66" s="14">
        <f t="shared" si="5"/>
        <v>0</v>
      </c>
      <c r="P66" s="23">
        <f t="shared" si="6"/>
        <v>0</v>
      </c>
      <c r="Q66" s="14">
        <f t="shared" si="7"/>
        <v>117.77328000000001</v>
      </c>
    </row>
    <row r="67" spans="1:17" ht="25.5" customHeight="1">
      <c r="A67" s="17" t="s">
        <v>158</v>
      </c>
      <c r="B67" s="25" t="s">
        <v>159</v>
      </c>
      <c r="C67" s="17" t="s">
        <v>31</v>
      </c>
      <c r="D67" s="19">
        <v>454</v>
      </c>
      <c r="E67" s="19">
        <v>9.75</v>
      </c>
      <c r="F67" s="19">
        <f t="shared" si="3"/>
        <v>12.416625</v>
      </c>
      <c r="G67" s="42">
        <v>88488</v>
      </c>
      <c r="H67" s="25" t="s">
        <v>60</v>
      </c>
      <c r="I67" s="21">
        <f t="shared" si="18"/>
        <v>4426.5</v>
      </c>
      <c r="J67" s="22">
        <f t="shared" si="19"/>
        <v>5637.1477500000001</v>
      </c>
      <c r="K67" s="14">
        <f>'[1]BM 04'!M67</f>
        <v>0</v>
      </c>
      <c r="L67" s="14">
        <f>'[1]Memória 05'!E60</f>
        <v>0</v>
      </c>
      <c r="M67" s="14">
        <f t="shared" si="2"/>
        <v>0</v>
      </c>
      <c r="N67" s="14">
        <f t="shared" si="4"/>
        <v>0</v>
      </c>
      <c r="O67" s="14">
        <f t="shared" si="5"/>
        <v>0</v>
      </c>
      <c r="P67" s="23">
        <f t="shared" si="6"/>
        <v>0</v>
      </c>
      <c r="Q67" s="14">
        <f t="shared" si="7"/>
        <v>5637.1477500000001</v>
      </c>
    </row>
    <row r="68" spans="1:17" ht="25.5" customHeight="1">
      <c r="A68" s="17" t="s">
        <v>160</v>
      </c>
      <c r="B68" s="25" t="s">
        <v>161</v>
      </c>
      <c r="C68" s="17" t="s">
        <v>31</v>
      </c>
      <c r="D68" s="19">
        <v>804</v>
      </c>
      <c r="E68" s="19">
        <v>8.68</v>
      </c>
      <c r="F68" s="19">
        <f t="shared" si="3"/>
        <v>11.053979999999999</v>
      </c>
      <c r="G68" s="42">
        <v>88489</v>
      </c>
      <c r="H68" s="25" t="s">
        <v>60</v>
      </c>
      <c r="I68" s="21">
        <f t="shared" si="18"/>
        <v>6978.7199999999993</v>
      </c>
      <c r="J68" s="22">
        <f t="shared" si="19"/>
        <v>8887.3999199999998</v>
      </c>
      <c r="K68" s="14">
        <f>'[1]BM 04'!M68</f>
        <v>0</v>
      </c>
      <c r="L68" s="14">
        <f>'[1]Memória 05'!E61</f>
        <v>0</v>
      </c>
      <c r="M68" s="14">
        <f t="shared" si="2"/>
        <v>0</v>
      </c>
      <c r="N68" s="14">
        <f t="shared" si="4"/>
        <v>0</v>
      </c>
      <c r="O68" s="14">
        <f t="shared" si="5"/>
        <v>0</v>
      </c>
      <c r="P68" s="23">
        <f t="shared" si="6"/>
        <v>0</v>
      </c>
      <c r="Q68" s="14">
        <f t="shared" si="7"/>
        <v>8887.3999199999998</v>
      </c>
    </row>
    <row r="69" spans="1:17" ht="25.5" customHeight="1">
      <c r="A69" s="17" t="s">
        <v>162</v>
      </c>
      <c r="B69" s="25" t="s">
        <v>163</v>
      </c>
      <c r="C69" s="17" t="s">
        <v>31</v>
      </c>
      <c r="D69" s="19">
        <v>936.15</v>
      </c>
      <c r="E69" s="19">
        <v>7.59</v>
      </c>
      <c r="F69" s="19">
        <f t="shared" si="3"/>
        <v>9.6658650000000002</v>
      </c>
      <c r="G69" s="42">
        <v>88487</v>
      </c>
      <c r="H69" s="25" t="s">
        <v>60</v>
      </c>
      <c r="I69" s="21">
        <f t="shared" si="18"/>
        <v>7105.3784999999998</v>
      </c>
      <c r="J69" s="22">
        <f t="shared" si="19"/>
        <v>9048.69951975</v>
      </c>
      <c r="K69" s="14">
        <f>'[1]BM 04'!M69</f>
        <v>0</v>
      </c>
      <c r="L69" s="14">
        <f>'[1]Memória 05'!E62</f>
        <v>0</v>
      </c>
      <c r="M69" s="14">
        <f t="shared" si="2"/>
        <v>0</v>
      </c>
      <c r="N69" s="14">
        <f t="shared" si="4"/>
        <v>0</v>
      </c>
      <c r="O69" s="14">
        <f t="shared" si="5"/>
        <v>0</v>
      </c>
      <c r="P69" s="23">
        <f t="shared" si="6"/>
        <v>0</v>
      </c>
      <c r="Q69" s="14">
        <f t="shared" si="7"/>
        <v>9048.69951975</v>
      </c>
    </row>
    <row r="70" spans="1:17" ht="12.75" customHeight="1">
      <c r="A70" s="28" t="s">
        <v>164</v>
      </c>
      <c r="B70" s="139" t="s">
        <v>165</v>
      </c>
      <c r="C70" s="140"/>
      <c r="D70" s="140"/>
      <c r="E70" s="140"/>
      <c r="F70" s="140"/>
      <c r="G70" s="141"/>
      <c r="H70" s="37"/>
      <c r="I70" s="30">
        <f>SUM(I71:I74)</f>
        <v>15458.0825</v>
      </c>
      <c r="J70" s="31">
        <f>SUM(J71:J74)</f>
        <v>19685.86806375</v>
      </c>
      <c r="K70" s="14">
        <f>'[1]BM 04'!M70</f>
        <v>0</v>
      </c>
      <c r="L70" s="14">
        <f>'[1]Memória 05'!E63</f>
        <v>0</v>
      </c>
      <c r="M70" s="31"/>
      <c r="N70" s="31">
        <f t="shared" ref="N70:Q70" si="20">SUM(N71:N74)</f>
        <v>0</v>
      </c>
      <c r="O70" s="31">
        <f t="shared" si="20"/>
        <v>11507.62</v>
      </c>
      <c r="P70" s="31">
        <f t="shared" si="20"/>
        <v>11507.62</v>
      </c>
      <c r="Q70" s="31">
        <f t="shared" si="20"/>
        <v>8178.2480637500003</v>
      </c>
    </row>
    <row r="71" spans="1:17" ht="34.35" customHeight="1">
      <c r="A71" s="34" t="s">
        <v>166</v>
      </c>
      <c r="B71" s="25" t="s">
        <v>167</v>
      </c>
      <c r="C71" s="34" t="s">
        <v>31</v>
      </c>
      <c r="D71" s="35">
        <v>244.09</v>
      </c>
      <c r="E71" s="35">
        <v>9.98</v>
      </c>
      <c r="F71" s="19">
        <f t="shared" si="3"/>
        <v>12.709530000000001</v>
      </c>
      <c r="G71" s="43">
        <v>92544</v>
      </c>
      <c r="H71" s="18" t="s">
        <v>85</v>
      </c>
      <c r="I71" s="38">
        <f>E71*D71</f>
        <v>2436.0182</v>
      </c>
      <c r="J71" s="39">
        <f>D71*F71</f>
        <v>3102.2691777000005</v>
      </c>
      <c r="K71" s="14">
        <f>'[1]BM 04'!M71</f>
        <v>0</v>
      </c>
      <c r="L71" s="14">
        <f>'[1]Memória 05'!E64</f>
        <v>0</v>
      </c>
      <c r="M71" s="14">
        <f t="shared" si="2"/>
        <v>0</v>
      </c>
      <c r="N71" s="14">
        <f t="shared" si="4"/>
        <v>0</v>
      </c>
      <c r="O71" s="14">
        <f t="shared" si="5"/>
        <v>0</v>
      </c>
      <c r="P71" s="23">
        <f t="shared" si="6"/>
        <v>0</v>
      </c>
      <c r="Q71" s="14">
        <f t="shared" si="7"/>
        <v>3102.2691777000005</v>
      </c>
    </row>
    <row r="72" spans="1:17" ht="45.75" customHeight="1">
      <c r="A72" s="17" t="s">
        <v>168</v>
      </c>
      <c r="B72" s="25" t="s">
        <v>169</v>
      </c>
      <c r="C72" s="17" t="s">
        <v>31</v>
      </c>
      <c r="D72" s="19">
        <v>244.09</v>
      </c>
      <c r="E72" s="19">
        <v>37.020000000000003</v>
      </c>
      <c r="F72" s="19">
        <f t="shared" si="3"/>
        <v>47.144970000000001</v>
      </c>
      <c r="G72" s="42">
        <v>94207</v>
      </c>
      <c r="H72" s="18" t="s">
        <v>85</v>
      </c>
      <c r="I72" s="38">
        <f t="shared" ref="I72:I74" si="21">E72*D72</f>
        <v>9036.2118000000009</v>
      </c>
      <c r="J72" s="39">
        <f t="shared" ref="J72:J74" si="22">D72*F72</f>
        <v>11507.615727300001</v>
      </c>
      <c r="K72" s="14">
        <f>'[1]BM 04'!M72</f>
        <v>0</v>
      </c>
      <c r="L72" s="14">
        <f>'[1]Memória 05'!E65</f>
        <v>244.09</v>
      </c>
      <c r="M72" s="14">
        <f t="shared" si="2"/>
        <v>244.09</v>
      </c>
      <c r="N72" s="14">
        <f t="shared" si="4"/>
        <v>0</v>
      </c>
      <c r="O72" s="14">
        <f t="shared" si="5"/>
        <v>11507.62</v>
      </c>
      <c r="P72" s="23">
        <f t="shared" si="6"/>
        <v>11507.62</v>
      </c>
      <c r="Q72" s="14">
        <f t="shared" si="7"/>
        <v>-4.2727000000013504E-3</v>
      </c>
    </row>
    <row r="73" spans="1:17" ht="34.35" customHeight="1">
      <c r="A73" s="34" t="s">
        <v>170</v>
      </c>
      <c r="B73" s="25" t="s">
        <v>171</v>
      </c>
      <c r="C73" s="34" t="s">
        <v>129</v>
      </c>
      <c r="D73" s="35">
        <v>73.319999999999993</v>
      </c>
      <c r="E73" s="35">
        <v>24.96</v>
      </c>
      <c r="F73" s="19">
        <f t="shared" si="3"/>
        <v>31.786560000000001</v>
      </c>
      <c r="G73" s="43">
        <v>100435</v>
      </c>
      <c r="H73" s="18" t="s">
        <v>85</v>
      </c>
      <c r="I73" s="38">
        <f t="shared" si="21"/>
        <v>1830.0672</v>
      </c>
      <c r="J73" s="39">
        <f t="shared" si="22"/>
        <v>2330.5905791999999</v>
      </c>
      <c r="K73" s="14">
        <f>'[1]BM 04'!M73</f>
        <v>0</v>
      </c>
      <c r="L73" s="14">
        <f>'[1]Memória 05'!E66</f>
        <v>0</v>
      </c>
      <c r="M73" s="14">
        <f t="shared" si="2"/>
        <v>0</v>
      </c>
      <c r="N73" s="14">
        <f t="shared" si="4"/>
        <v>0</v>
      </c>
      <c r="O73" s="14">
        <f t="shared" si="5"/>
        <v>0</v>
      </c>
      <c r="P73" s="23">
        <f t="shared" si="6"/>
        <v>0</v>
      </c>
      <c r="Q73" s="14">
        <f t="shared" si="7"/>
        <v>2330.5905791999999</v>
      </c>
    </row>
    <row r="74" spans="1:17" ht="36" customHeight="1">
      <c r="A74" s="34" t="s">
        <v>172</v>
      </c>
      <c r="B74" s="25" t="s">
        <v>173</v>
      </c>
      <c r="C74" s="34" t="s">
        <v>129</v>
      </c>
      <c r="D74" s="35">
        <v>18.09</v>
      </c>
      <c r="E74" s="35">
        <v>119.17</v>
      </c>
      <c r="F74" s="19">
        <f t="shared" si="3"/>
        <v>151.76299499999999</v>
      </c>
      <c r="G74" s="43">
        <v>94229</v>
      </c>
      <c r="H74" s="18" t="s">
        <v>85</v>
      </c>
      <c r="I74" s="38">
        <f t="shared" si="21"/>
        <v>2155.7853</v>
      </c>
      <c r="J74" s="39">
        <f t="shared" si="22"/>
        <v>2745.3925795499999</v>
      </c>
      <c r="K74" s="14">
        <f>'[1]BM 04'!M74</f>
        <v>0</v>
      </c>
      <c r="L74" s="14">
        <f>'[1]Memória 05'!E67</f>
        <v>0</v>
      </c>
      <c r="M74" s="14">
        <f t="shared" si="2"/>
        <v>0</v>
      </c>
      <c r="N74" s="14">
        <f t="shared" si="4"/>
        <v>0</v>
      </c>
      <c r="O74" s="14">
        <f t="shared" si="5"/>
        <v>0</v>
      </c>
      <c r="P74" s="23">
        <f t="shared" si="6"/>
        <v>0</v>
      </c>
      <c r="Q74" s="14">
        <f t="shared" si="7"/>
        <v>2745.3925795499999</v>
      </c>
    </row>
    <row r="75" spans="1:17" ht="12.75" customHeight="1">
      <c r="A75" s="28" t="s">
        <v>174</v>
      </c>
      <c r="B75" s="139" t="s">
        <v>175</v>
      </c>
      <c r="C75" s="140"/>
      <c r="D75" s="140"/>
      <c r="E75" s="140"/>
      <c r="F75" s="140"/>
      <c r="G75" s="141"/>
      <c r="H75" s="37"/>
      <c r="I75" s="30">
        <f>SUM(I77:I93)</f>
        <v>57385.086700000007</v>
      </c>
      <c r="J75" s="31">
        <f>SUM(J77:J93)</f>
        <v>73079.907912449999</v>
      </c>
      <c r="K75" s="14">
        <f>'[1]BM 04'!M75</f>
        <v>0</v>
      </c>
      <c r="L75" s="14">
        <f>'[1]Memória 05'!E68</f>
        <v>0</v>
      </c>
      <c r="M75" s="31"/>
      <c r="N75" s="31">
        <f t="shared" ref="N75:Q75" si="23">SUM(N77:N93)</f>
        <v>11087.27</v>
      </c>
      <c r="O75" s="31">
        <f t="shared" si="23"/>
        <v>6265.64</v>
      </c>
      <c r="P75" s="31">
        <f t="shared" si="23"/>
        <v>17352.91</v>
      </c>
      <c r="Q75" s="31">
        <f t="shared" si="23"/>
        <v>55726.997912450002</v>
      </c>
    </row>
    <row r="76" spans="1:17" ht="12.75" customHeight="1">
      <c r="A76" s="17" t="s">
        <v>176</v>
      </c>
      <c r="B76" s="44" t="s">
        <v>177</v>
      </c>
      <c r="C76" s="37"/>
      <c r="D76" s="37"/>
      <c r="E76" s="37"/>
      <c r="F76" s="19"/>
      <c r="G76" s="37"/>
      <c r="H76" s="37"/>
      <c r="I76" s="45"/>
      <c r="J76" s="46"/>
      <c r="K76" s="14">
        <f>'[1]BM 04'!M76</f>
        <v>0</v>
      </c>
      <c r="L76" s="14">
        <f>'[1]Memória 05'!E69</f>
        <v>0</v>
      </c>
      <c r="M76" s="14">
        <f t="shared" ref="M76:M139" si="24">K76+L76</f>
        <v>0</v>
      </c>
      <c r="N76" s="14">
        <f t="shared" si="4"/>
        <v>0</v>
      </c>
      <c r="O76" s="14">
        <f t="shared" si="5"/>
        <v>0</v>
      </c>
      <c r="P76" s="23">
        <f t="shared" si="6"/>
        <v>0</v>
      </c>
      <c r="Q76" s="14">
        <f t="shared" si="7"/>
        <v>0</v>
      </c>
    </row>
    <row r="77" spans="1:17" ht="34.35" customHeight="1">
      <c r="A77" s="34" t="s">
        <v>178</v>
      </c>
      <c r="B77" s="18" t="s">
        <v>179</v>
      </c>
      <c r="C77" s="34" t="s">
        <v>31</v>
      </c>
      <c r="D77" s="35">
        <v>177.46</v>
      </c>
      <c r="E77" s="47">
        <v>35.840000000000003</v>
      </c>
      <c r="F77" s="19">
        <f t="shared" ref="F77:F140" si="25">E77+E77*27.35/100</f>
        <v>45.642240000000001</v>
      </c>
      <c r="G77" s="43">
        <v>92396</v>
      </c>
      <c r="H77" s="18" t="s">
        <v>85</v>
      </c>
      <c r="I77" s="38">
        <f>D77*E77</f>
        <v>6360.166400000001</v>
      </c>
      <c r="J77" s="39">
        <f>D77*F77</f>
        <v>8099.6719104000003</v>
      </c>
      <c r="K77" s="14">
        <f>'[1]BM 04'!M77</f>
        <v>0</v>
      </c>
      <c r="L77" s="14">
        <f>'[1]Memória 05'!E70</f>
        <v>0</v>
      </c>
      <c r="M77" s="14">
        <f t="shared" si="24"/>
        <v>0</v>
      </c>
      <c r="N77" s="14">
        <f t="shared" ref="N77:N140" si="26">ROUND(K77*F77,2)</f>
        <v>0</v>
      </c>
      <c r="O77" s="14">
        <f t="shared" ref="O77:O140" si="27">ROUND(L77*F77,2)</f>
        <v>0</v>
      </c>
      <c r="P77" s="23">
        <f t="shared" ref="P77:P140" si="28">ROUND(M77*F77,2)</f>
        <v>0</v>
      </c>
      <c r="Q77" s="14">
        <f t="shared" ref="Q77:Q140" si="29">J77-P77</f>
        <v>8099.6719104000003</v>
      </c>
    </row>
    <row r="78" spans="1:17" ht="25.5" customHeight="1">
      <c r="A78" s="17" t="s">
        <v>180</v>
      </c>
      <c r="B78" s="18" t="s">
        <v>181</v>
      </c>
      <c r="C78" s="17" t="s">
        <v>31</v>
      </c>
      <c r="D78" s="19">
        <v>69.650000000000006</v>
      </c>
      <c r="E78" s="19">
        <v>8.26</v>
      </c>
      <c r="F78" s="19">
        <f t="shared" si="25"/>
        <v>10.51911</v>
      </c>
      <c r="G78" s="42">
        <v>98504</v>
      </c>
      <c r="H78" s="25" t="s">
        <v>60</v>
      </c>
      <c r="I78" s="38">
        <f t="shared" ref="I78:I93" si="30">D78*E78</f>
        <v>575.30900000000008</v>
      </c>
      <c r="J78" s="39">
        <f t="shared" ref="J78:J93" si="31">D78*F78</f>
        <v>732.65601149999998</v>
      </c>
      <c r="K78" s="14">
        <f>'[1]BM 04'!M78</f>
        <v>0</v>
      </c>
      <c r="L78" s="14">
        <f>'[1]Memória 05'!E71</f>
        <v>0</v>
      </c>
      <c r="M78" s="14">
        <f t="shared" si="24"/>
        <v>0</v>
      </c>
      <c r="N78" s="14">
        <f t="shared" si="26"/>
        <v>0</v>
      </c>
      <c r="O78" s="14">
        <f t="shared" si="27"/>
        <v>0</v>
      </c>
      <c r="P78" s="23">
        <f t="shared" si="28"/>
        <v>0</v>
      </c>
      <c r="Q78" s="14">
        <f t="shared" si="29"/>
        <v>732.65601149999998</v>
      </c>
    </row>
    <row r="79" spans="1:17" ht="34.35" customHeight="1">
      <c r="A79" s="34" t="s">
        <v>182</v>
      </c>
      <c r="B79" s="25" t="s">
        <v>183</v>
      </c>
      <c r="C79" s="34" t="s">
        <v>31</v>
      </c>
      <c r="D79" s="35">
        <v>24.22</v>
      </c>
      <c r="E79" s="35">
        <v>14.68</v>
      </c>
      <c r="F79" s="19">
        <f t="shared" si="25"/>
        <v>18.694980000000001</v>
      </c>
      <c r="G79" s="48">
        <v>3637</v>
      </c>
      <c r="H79" s="18" t="s">
        <v>90</v>
      </c>
      <c r="I79" s="38">
        <f t="shared" si="30"/>
        <v>355.5496</v>
      </c>
      <c r="J79" s="39">
        <f t="shared" si="31"/>
        <v>452.79241560000003</v>
      </c>
      <c r="K79" s="14">
        <f>'[1]BM 04'!M79</f>
        <v>0</v>
      </c>
      <c r="L79" s="14">
        <f>'[1]Memória 05'!E72</f>
        <v>0</v>
      </c>
      <c r="M79" s="14">
        <f t="shared" si="24"/>
        <v>0</v>
      </c>
      <c r="N79" s="14">
        <f t="shared" si="26"/>
        <v>0</v>
      </c>
      <c r="O79" s="14">
        <f t="shared" si="27"/>
        <v>0</v>
      </c>
      <c r="P79" s="23">
        <f t="shared" si="28"/>
        <v>0</v>
      </c>
      <c r="Q79" s="14">
        <f t="shared" si="29"/>
        <v>452.79241560000003</v>
      </c>
    </row>
    <row r="80" spans="1:17" ht="25.5" customHeight="1">
      <c r="A80" s="17" t="s">
        <v>184</v>
      </c>
      <c r="B80" s="25" t="s">
        <v>185</v>
      </c>
      <c r="C80" s="17" t="s">
        <v>31</v>
      </c>
      <c r="D80" s="19">
        <v>24.22</v>
      </c>
      <c r="E80" s="19">
        <v>45.82</v>
      </c>
      <c r="F80" s="19">
        <f t="shared" si="25"/>
        <v>58.351770000000002</v>
      </c>
      <c r="G80" s="42">
        <v>101747</v>
      </c>
      <c r="H80" s="25" t="s">
        <v>60</v>
      </c>
      <c r="I80" s="38">
        <f t="shared" si="30"/>
        <v>1109.7603999999999</v>
      </c>
      <c r="J80" s="39">
        <f t="shared" si="31"/>
        <v>1413.2798694000001</v>
      </c>
      <c r="K80" s="14">
        <f>'[1]BM 04'!M80</f>
        <v>0</v>
      </c>
      <c r="L80" s="14">
        <f>'[1]Memória 05'!E73</f>
        <v>0</v>
      </c>
      <c r="M80" s="14">
        <f t="shared" si="24"/>
        <v>0</v>
      </c>
      <c r="N80" s="14">
        <f t="shared" si="26"/>
        <v>0</v>
      </c>
      <c r="O80" s="14">
        <f t="shared" si="27"/>
        <v>0</v>
      </c>
      <c r="P80" s="23">
        <f t="shared" si="28"/>
        <v>0</v>
      </c>
      <c r="Q80" s="14">
        <f t="shared" si="29"/>
        <v>1413.2798694000001</v>
      </c>
    </row>
    <row r="81" spans="1:17" ht="45.75" customHeight="1">
      <c r="A81" s="17" t="s">
        <v>186</v>
      </c>
      <c r="B81" s="18" t="s">
        <v>187</v>
      </c>
      <c r="C81" s="17" t="s">
        <v>31</v>
      </c>
      <c r="D81" s="19">
        <v>24.22</v>
      </c>
      <c r="E81" s="19">
        <v>25.33</v>
      </c>
      <c r="F81" s="19">
        <f t="shared" si="25"/>
        <v>32.257754999999996</v>
      </c>
      <c r="G81" s="42">
        <v>87630</v>
      </c>
      <c r="H81" s="18" t="s">
        <v>85</v>
      </c>
      <c r="I81" s="38">
        <f t="shared" si="30"/>
        <v>613.49259999999992</v>
      </c>
      <c r="J81" s="39">
        <f t="shared" si="31"/>
        <v>781.28282609999985</v>
      </c>
      <c r="K81" s="14">
        <f>'[1]BM 04'!M81</f>
        <v>0</v>
      </c>
      <c r="L81" s="14">
        <f>'[1]Memória 05'!E74</f>
        <v>0</v>
      </c>
      <c r="M81" s="14">
        <f t="shared" si="24"/>
        <v>0</v>
      </c>
      <c r="N81" s="14">
        <f t="shared" si="26"/>
        <v>0</v>
      </c>
      <c r="O81" s="14">
        <f t="shared" si="27"/>
        <v>0</v>
      </c>
      <c r="P81" s="23">
        <f t="shared" si="28"/>
        <v>0</v>
      </c>
      <c r="Q81" s="14">
        <f t="shared" si="29"/>
        <v>781.28282609999985</v>
      </c>
    </row>
    <row r="82" spans="1:17" ht="45.75" customHeight="1">
      <c r="A82" s="17" t="s">
        <v>188</v>
      </c>
      <c r="B82" s="25" t="s">
        <v>189</v>
      </c>
      <c r="C82" s="17" t="s">
        <v>31</v>
      </c>
      <c r="D82" s="19">
        <v>24.22</v>
      </c>
      <c r="E82" s="19">
        <v>116.07</v>
      </c>
      <c r="F82" s="19">
        <f t="shared" si="25"/>
        <v>147.815145</v>
      </c>
      <c r="G82" s="42">
        <v>12439</v>
      </c>
      <c r="H82" s="18" t="s">
        <v>90</v>
      </c>
      <c r="I82" s="38">
        <f t="shared" si="30"/>
        <v>2811.2153999999996</v>
      </c>
      <c r="J82" s="39">
        <f t="shared" si="31"/>
        <v>3580.0828118999998</v>
      </c>
      <c r="K82" s="14">
        <f>'[1]BM 04'!M82</f>
        <v>0</v>
      </c>
      <c r="L82" s="14">
        <f>'[1]Memória 05'!E75</f>
        <v>0</v>
      </c>
      <c r="M82" s="14">
        <f t="shared" si="24"/>
        <v>0</v>
      </c>
      <c r="N82" s="14">
        <f t="shared" si="26"/>
        <v>0</v>
      </c>
      <c r="O82" s="14">
        <f t="shared" si="27"/>
        <v>0</v>
      </c>
      <c r="P82" s="23">
        <f t="shared" si="28"/>
        <v>0</v>
      </c>
      <c r="Q82" s="14">
        <f t="shared" si="29"/>
        <v>3580.0828118999998</v>
      </c>
    </row>
    <row r="83" spans="1:17" ht="25.5" customHeight="1">
      <c r="A83" s="17" t="s">
        <v>190</v>
      </c>
      <c r="B83" s="18" t="s">
        <v>191</v>
      </c>
      <c r="C83" s="17" t="s">
        <v>59</v>
      </c>
      <c r="D83" s="19">
        <v>2.92</v>
      </c>
      <c r="E83" s="19">
        <v>294.7</v>
      </c>
      <c r="F83" s="19">
        <f t="shared" si="25"/>
        <v>375.30044999999996</v>
      </c>
      <c r="G83" s="49" t="s">
        <v>192</v>
      </c>
      <c r="H83" s="20" t="s">
        <v>33</v>
      </c>
      <c r="I83" s="38">
        <f t="shared" si="30"/>
        <v>860.524</v>
      </c>
      <c r="J83" s="39">
        <f t="shared" si="31"/>
        <v>1095.8773139999998</v>
      </c>
      <c r="K83" s="14">
        <f>'[1]BM 04'!M83</f>
        <v>0</v>
      </c>
      <c r="L83" s="14">
        <f>'[1]Memória 05'!E76</f>
        <v>0</v>
      </c>
      <c r="M83" s="14">
        <f t="shared" si="24"/>
        <v>0</v>
      </c>
      <c r="N83" s="14">
        <f t="shared" si="26"/>
        <v>0</v>
      </c>
      <c r="O83" s="14">
        <f t="shared" si="27"/>
        <v>0</v>
      </c>
      <c r="P83" s="23">
        <f t="shared" si="28"/>
        <v>0</v>
      </c>
      <c r="Q83" s="14">
        <f t="shared" si="29"/>
        <v>1095.8773139999998</v>
      </c>
    </row>
    <row r="84" spans="1:17" ht="34.35" customHeight="1">
      <c r="A84" s="34" t="s">
        <v>193</v>
      </c>
      <c r="B84" s="25" t="s">
        <v>194</v>
      </c>
      <c r="C84" s="34" t="s">
        <v>31</v>
      </c>
      <c r="D84" s="35">
        <v>12.84</v>
      </c>
      <c r="E84" s="35">
        <v>257.94</v>
      </c>
      <c r="F84" s="19">
        <f t="shared" si="25"/>
        <v>328.48658999999998</v>
      </c>
      <c r="G84" s="48">
        <v>168</v>
      </c>
      <c r="H84" s="18" t="s">
        <v>90</v>
      </c>
      <c r="I84" s="38">
        <f t="shared" si="30"/>
        <v>3311.9495999999999</v>
      </c>
      <c r="J84" s="39">
        <f t="shared" si="31"/>
        <v>4217.7678155999993</v>
      </c>
      <c r="K84" s="14">
        <f>'[1]BM 04'!M84</f>
        <v>0</v>
      </c>
      <c r="L84" s="14">
        <f>'[1]Memória 05'!E77</f>
        <v>0</v>
      </c>
      <c r="M84" s="14">
        <f t="shared" si="24"/>
        <v>0</v>
      </c>
      <c r="N84" s="14">
        <f t="shared" si="26"/>
        <v>0</v>
      </c>
      <c r="O84" s="14">
        <f t="shared" si="27"/>
        <v>0</v>
      </c>
      <c r="P84" s="23">
        <f t="shared" si="28"/>
        <v>0</v>
      </c>
      <c r="Q84" s="14">
        <f t="shared" si="29"/>
        <v>4217.7678155999993</v>
      </c>
    </row>
    <row r="85" spans="1:17" ht="25.5" customHeight="1">
      <c r="A85" s="17" t="s">
        <v>195</v>
      </c>
      <c r="B85" s="18" t="s">
        <v>196</v>
      </c>
      <c r="C85" s="17" t="s">
        <v>59</v>
      </c>
      <c r="D85" s="19">
        <v>0.2</v>
      </c>
      <c r="E85" s="27">
        <v>1630.6</v>
      </c>
      <c r="F85" s="19">
        <f t="shared" si="25"/>
        <v>2076.5690999999997</v>
      </c>
      <c r="G85" s="50">
        <v>9787</v>
      </c>
      <c r="H85" s="20" t="s">
        <v>36</v>
      </c>
      <c r="I85" s="38">
        <f t="shared" si="30"/>
        <v>326.12</v>
      </c>
      <c r="J85" s="39">
        <f t="shared" si="31"/>
        <v>415.31381999999996</v>
      </c>
      <c r="K85" s="14">
        <f>'[1]BM 04'!M85</f>
        <v>0</v>
      </c>
      <c r="L85" s="14">
        <f>'[1]Memória 05'!E78</f>
        <v>0</v>
      </c>
      <c r="M85" s="14">
        <f t="shared" si="24"/>
        <v>0</v>
      </c>
      <c r="N85" s="14">
        <f t="shared" si="26"/>
        <v>0</v>
      </c>
      <c r="O85" s="14">
        <f t="shared" si="27"/>
        <v>0</v>
      </c>
      <c r="P85" s="23">
        <f t="shared" si="28"/>
        <v>0</v>
      </c>
      <c r="Q85" s="14">
        <f t="shared" si="29"/>
        <v>415.31381999999996</v>
      </c>
    </row>
    <row r="86" spans="1:17" ht="25.5" customHeight="1">
      <c r="A86" s="17" t="s">
        <v>1181</v>
      </c>
      <c r="B86" s="25" t="s">
        <v>198</v>
      </c>
      <c r="C86" s="17" t="s">
        <v>31</v>
      </c>
      <c r="D86" s="19">
        <v>73.150000000000006</v>
      </c>
      <c r="E86" s="19">
        <v>27.66</v>
      </c>
      <c r="F86" s="19">
        <f t="shared" si="25"/>
        <v>35.225009999999997</v>
      </c>
      <c r="G86" s="42">
        <v>92391</v>
      </c>
      <c r="H86" s="25" t="s">
        <v>60</v>
      </c>
      <c r="I86" s="38">
        <f t="shared" si="30"/>
        <v>2023.3290000000002</v>
      </c>
      <c r="J86" s="39">
        <f t="shared" si="31"/>
        <v>2576.7094815</v>
      </c>
      <c r="K86" s="14">
        <f>'[1]BM 04'!M86</f>
        <v>0</v>
      </c>
      <c r="L86" s="14">
        <f>'[1]Memória 05'!E79</f>
        <v>0</v>
      </c>
      <c r="M86" s="14">
        <f t="shared" si="24"/>
        <v>0</v>
      </c>
      <c r="N86" s="14">
        <f t="shared" si="26"/>
        <v>0</v>
      </c>
      <c r="O86" s="14">
        <f t="shared" si="27"/>
        <v>0</v>
      </c>
      <c r="P86" s="23">
        <f t="shared" si="28"/>
        <v>0</v>
      </c>
      <c r="Q86" s="14">
        <f t="shared" si="29"/>
        <v>2576.7094815</v>
      </c>
    </row>
    <row r="87" spans="1:17" ht="12.75" customHeight="1">
      <c r="A87" s="28" t="s">
        <v>199</v>
      </c>
      <c r="B87" s="44" t="s">
        <v>200</v>
      </c>
      <c r="C87" s="29"/>
      <c r="D87" s="29"/>
      <c r="E87" s="29"/>
      <c r="F87" s="19"/>
      <c r="G87" s="29"/>
      <c r="H87" s="29"/>
      <c r="I87" s="38"/>
      <c r="J87" s="39"/>
      <c r="K87" s="14">
        <f>'[1]BM 04'!M87</f>
        <v>0</v>
      </c>
      <c r="L87" s="14">
        <f>'[1]Memória 05'!E80</f>
        <v>0</v>
      </c>
      <c r="M87" s="14">
        <f t="shared" si="24"/>
        <v>0</v>
      </c>
      <c r="N87" s="14">
        <f t="shared" si="26"/>
        <v>0</v>
      </c>
      <c r="O87" s="14">
        <f t="shared" si="27"/>
        <v>0</v>
      </c>
      <c r="P87" s="23">
        <f t="shared" si="28"/>
        <v>0</v>
      </c>
      <c r="Q87" s="14">
        <f t="shared" si="29"/>
        <v>0</v>
      </c>
    </row>
    <row r="88" spans="1:17" ht="25.5" customHeight="1">
      <c r="A88" s="17" t="s">
        <v>201</v>
      </c>
      <c r="B88" s="25" t="s">
        <v>202</v>
      </c>
      <c r="C88" s="17" t="s">
        <v>59</v>
      </c>
      <c r="D88" s="19">
        <v>12.02</v>
      </c>
      <c r="E88" s="19">
        <v>89.52</v>
      </c>
      <c r="F88" s="19">
        <f t="shared" si="25"/>
        <v>114.00371999999999</v>
      </c>
      <c r="G88" s="42">
        <v>96622</v>
      </c>
      <c r="H88" s="25" t="s">
        <v>60</v>
      </c>
      <c r="I88" s="38">
        <f t="shared" si="30"/>
        <v>1076.0303999999999</v>
      </c>
      <c r="J88" s="39">
        <f t="shared" si="31"/>
        <v>1370.3247143999997</v>
      </c>
      <c r="K88" s="14">
        <f>'[1]BM 04'!M88</f>
        <v>12.02</v>
      </c>
      <c r="L88" s="14">
        <f>'[1]Memória 05'!E81</f>
        <v>0</v>
      </c>
      <c r="M88" s="14">
        <f t="shared" si="24"/>
        <v>12.02</v>
      </c>
      <c r="N88" s="14">
        <f t="shared" si="26"/>
        <v>1370.32</v>
      </c>
      <c r="O88" s="14">
        <f t="shared" si="27"/>
        <v>0</v>
      </c>
      <c r="P88" s="23">
        <f t="shared" si="28"/>
        <v>1370.32</v>
      </c>
      <c r="Q88" s="14">
        <f t="shared" si="29"/>
        <v>4.7143999997842911E-3</v>
      </c>
    </row>
    <row r="89" spans="1:17" ht="25.5" customHeight="1">
      <c r="A89" s="17" t="s">
        <v>203</v>
      </c>
      <c r="B89" s="25" t="s">
        <v>204</v>
      </c>
      <c r="C89" s="17" t="s">
        <v>31</v>
      </c>
      <c r="D89" s="19">
        <v>240.47</v>
      </c>
      <c r="E89" s="19">
        <v>17.05</v>
      </c>
      <c r="F89" s="19">
        <f t="shared" si="25"/>
        <v>21.713175</v>
      </c>
      <c r="G89" s="42">
        <v>95241</v>
      </c>
      <c r="H89" s="25" t="s">
        <v>60</v>
      </c>
      <c r="I89" s="38">
        <f t="shared" si="30"/>
        <v>4100.0135</v>
      </c>
      <c r="J89" s="39">
        <f t="shared" si="31"/>
        <v>5221.3671922499998</v>
      </c>
      <c r="K89" s="14">
        <f>'[1]BM 04'!M89</f>
        <v>240.47</v>
      </c>
      <c r="L89" s="14">
        <f>'[1]Memória 05'!E82</f>
        <v>0</v>
      </c>
      <c r="M89" s="14">
        <f t="shared" si="24"/>
        <v>240.47</v>
      </c>
      <c r="N89" s="14">
        <f t="shared" si="26"/>
        <v>5221.37</v>
      </c>
      <c r="O89" s="14">
        <f t="shared" si="27"/>
        <v>0</v>
      </c>
      <c r="P89" s="23">
        <f t="shared" si="28"/>
        <v>5221.37</v>
      </c>
      <c r="Q89" s="14">
        <f t="shared" si="29"/>
        <v>-2.8077500001018052E-3</v>
      </c>
    </row>
    <row r="90" spans="1:17" ht="36">
      <c r="A90" s="34" t="s">
        <v>205</v>
      </c>
      <c r="B90" s="25" t="s">
        <v>183</v>
      </c>
      <c r="C90" s="34" t="s">
        <v>31</v>
      </c>
      <c r="D90" s="35">
        <v>240.47</v>
      </c>
      <c r="E90" s="35">
        <v>14.68</v>
      </c>
      <c r="F90" s="19">
        <f t="shared" si="25"/>
        <v>18.694980000000001</v>
      </c>
      <c r="G90" s="48">
        <v>3637</v>
      </c>
      <c r="H90" s="18" t="s">
        <v>90</v>
      </c>
      <c r="I90" s="38">
        <f t="shared" si="30"/>
        <v>3530.0996</v>
      </c>
      <c r="J90" s="39">
        <f t="shared" si="31"/>
        <v>4495.5818405999999</v>
      </c>
      <c r="K90" s="14">
        <f>'[1]BM 04'!M90</f>
        <v>240.47</v>
      </c>
      <c r="L90" s="14">
        <f>'[1]Memória 05'!E83</f>
        <v>0</v>
      </c>
      <c r="M90" s="14">
        <f t="shared" si="24"/>
        <v>240.47</v>
      </c>
      <c r="N90" s="14">
        <f t="shared" si="26"/>
        <v>4495.58</v>
      </c>
      <c r="O90" s="14">
        <f t="shared" si="27"/>
        <v>0</v>
      </c>
      <c r="P90" s="23">
        <f t="shared" si="28"/>
        <v>4495.58</v>
      </c>
      <c r="Q90" s="14">
        <f t="shared" si="29"/>
        <v>1.8405999999231426E-3</v>
      </c>
    </row>
    <row r="91" spans="1:17" ht="46.5" customHeight="1">
      <c r="A91" s="34" t="s">
        <v>206</v>
      </c>
      <c r="B91" s="18" t="s">
        <v>207</v>
      </c>
      <c r="C91" s="34" t="s">
        <v>31</v>
      </c>
      <c r="D91" s="35">
        <v>496.09</v>
      </c>
      <c r="E91" s="35">
        <v>20.46</v>
      </c>
      <c r="F91" s="19">
        <f t="shared" si="25"/>
        <v>26.055810000000001</v>
      </c>
      <c r="G91" s="36">
        <v>87620</v>
      </c>
      <c r="H91" s="18" t="s">
        <v>85</v>
      </c>
      <c r="I91" s="38">
        <f t="shared" si="30"/>
        <v>10150.001399999999</v>
      </c>
      <c r="J91" s="39">
        <f t="shared" si="31"/>
        <v>12926.0267829</v>
      </c>
      <c r="K91" s="14">
        <f>'[1]BM 04'!M91</f>
        <v>0</v>
      </c>
      <c r="L91" s="14">
        <f>'[1]Memória 05'!E84</f>
        <v>240.47</v>
      </c>
      <c r="M91" s="14">
        <f t="shared" si="24"/>
        <v>240.47</v>
      </c>
      <c r="N91" s="14">
        <f t="shared" si="26"/>
        <v>0</v>
      </c>
      <c r="O91" s="14">
        <f t="shared" si="27"/>
        <v>6265.64</v>
      </c>
      <c r="P91" s="23">
        <f t="shared" si="28"/>
        <v>6265.64</v>
      </c>
      <c r="Q91" s="14">
        <f t="shared" si="29"/>
        <v>6660.3867829000001</v>
      </c>
    </row>
    <row r="92" spans="1:17" ht="45.75" customHeight="1">
      <c r="A92" s="17" t="s">
        <v>208</v>
      </c>
      <c r="B92" s="18" t="s">
        <v>209</v>
      </c>
      <c r="C92" s="17" t="s">
        <v>31</v>
      </c>
      <c r="D92" s="19">
        <v>499.69</v>
      </c>
      <c r="E92" s="19">
        <v>36.42</v>
      </c>
      <c r="F92" s="19">
        <f t="shared" si="25"/>
        <v>46.380870000000002</v>
      </c>
      <c r="G92" s="33">
        <v>87250</v>
      </c>
      <c r="H92" s="18" t="s">
        <v>85</v>
      </c>
      <c r="I92" s="38">
        <f t="shared" si="30"/>
        <v>18198.709800000001</v>
      </c>
      <c r="J92" s="39">
        <f t="shared" si="31"/>
        <v>23176.056930300001</v>
      </c>
      <c r="K92" s="14">
        <f>'[1]BM 04'!M92</f>
        <v>0</v>
      </c>
      <c r="L92" s="14">
        <f>'[1]Memória 05'!E85</f>
        <v>0</v>
      </c>
      <c r="M92" s="14">
        <f t="shared" si="24"/>
        <v>0</v>
      </c>
      <c r="N92" s="14">
        <f t="shared" si="26"/>
        <v>0</v>
      </c>
      <c r="O92" s="14">
        <f t="shared" si="27"/>
        <v>0</v>
      </c>
      <c r="P92" s="23">
        <f t="shared" si="28"/>
        <v>0</v>
      </c>
      <c r="Q92" s="14">
        <f t="shared" si="29"/>
        <v>23176.056930300001</v>
      </c>
    </row>
    <row r="93" spans="1:17" ht="25.5" customHeight="1">
      <c r="A93" s="17" t="s">
        <v>210</v>
      </c>
      <c r="B93" s="25" t="s">
        <v>211</v>
      </c>
      <c r="C93" s="17" t="s">
        <v>129</v>
      </c>
      <c r="D93" s="19">
        <v>378.4</v>
      </c>
      <c r="E93" s="19">
        <v>5.24</v>
      </c>
      <c r="F93" s="19">
        <f t="shared" si="25"/>
        <v>6.6731400000000001</v>
      </c>
      <c r="G93" s="33">
        <v>88649</v>
      </c>
      <c r="H93" s="25" t="s">
        <v>60</v>
      </c>
      <c r="I93" s="38">
        <f t="shared" si="30"/>
        <v>1982.816</v>
      </c>
      <c r="J93" s="39">
        <f t="shared" si="31"/>
        <v>2525.116176</v>
      </c>
      <c r="K93" s="14">
        <f>'[1]BM 04'!M93</f>
        <v>0</v>
      </c>
      <c r="L93" s="14">
        <f>'[1]Memória 05'!E86</f>
        <v>0</v>
      </c>
      <c r="M93" s="14">
        <f t="shared" si="24"/>
        <v>0</v>
      </c>
      <c r="N93" s="14">
        <f t="shared" si="26"/>
        <v>0</v>
      </c>
      <c r="O93" s="14">
        <f t="shared" si="27"/>
        <v>0</v>
      </c>
      <c r="P93" s="23">
        <f t="shared" si="28"/>
        <v>0</v>
      </c>
      <c r="Q93" s="14">
        <f t="shared" si="29"/>
        <v>2525.116176</v>
      </c>
    </row>
    <row r="94" spans="1:17" ht="12" customHeight="1">
      <c r="A94" s="29"/>
      <c r="B94" s="29"/>
      <c r="C94" s="29"/>
      <c r="D94" s="29"/>
      <c r="E94" s="29"/>
      <c r="F94" s="19"/>
      <c r="G94" s="29"/>
      <c r="H94" s="29"/>
      <c r="I94" s="51"/>
      <c r="J94" s="52"/>
      <c r="K94" s="14">
        <f>'[1]BM 04'!M94</f>
        <v>0</v>
      </c>
      <c r="L94" s="14">
        <f>'[1]Memória 05'!E87</f>
        <v>0</v>
      </c>
      <c r="M94" s="14">
        <f t="shared" si="24"/>
        <v>0</v>
      </c>
      <c r="N94" s="14">
        <f t="shared" si="26"/>
        <v>0</v>
      </c>
      <c r="O94" s="14">
        <f t="shared" si="27"/>
        <v>0</v>
      </c>
      <c r="P94" s="23">
        <f t="shared" si="28"/>
        <v>0</v>
      </c>
      <c r="Q94" s="14">
        <f t="shared" si="29"/>
        <v>0</v>
      </c>
    </row>
    <row r="95" spans="1:17" ht="12.75" customHeight="1">
      <c r="A95" s="28" t="s">
        <v>212</v>
      </c>
      <c r="B95" s="139" t="s">
        <v>213</v>
      </c>
      <c r="C95" s="140"/>
      <c r="D95" s="140"/>
      <c r="E95" s="140"/>
      <c r="F95" s="140"/>
      <c r="G95" s="141"/>
      <c r="H95" s="37"/>
      <c r="I95" s="53">
        <f>SUM(I96:I164)</f>
        <v>31389.573300000011</v>
      </c>
      <c r="J95" s="54">
        <f>SUM(J96:J164)</f>
        <v>39974.621597550009</v>
      </c>
      <c r="K95" s="14">
        <f>'[1]BM 04'!M95</f>
        <v>0</v>
      </c>
      <c r="L95" s="14">
        <f>'[1]Memória 05'!E88</f>
        <v>0</v>
      </c>
      <c r="M95" s="54"/>
      <c r="N95" s="31">
        <f t="shared" ref="N95:Q95" si="32">SUM(N96:N164)</f>
        <v>4553.1099999999997</v>
      </c>
      <c r="O95" s="31">
        <f t="shared" si="32"/>
        <v>9690.1500000000033</v>
      </c>
      <c r="P95" s="31">
        <f t="shared" si="32"/>
        <v>14243.27</v>
      </c>
      <c r="Q95" s="31">
        <f t="shared" si="32"/>
        <v>25731.351597550001</v>
      </c>
    </row>
    <row r="96" spans="1:17" ht="45.75" customHeight="1">
      <c r="A96" s="34" t="s">
        <v>214</v>
      </c>
      <c r="B96" s="18" t="s">
        <v>215</v>
      </c>
      <c r="C96" s="34" t="s">
        <v>45</v>
      </c>
      <c r="D96" s="35">
        <v>1</v>
      </c>
      <c r="E96" s="35">
        <v>289.06</v>
      </c>
      <c r="F96" s="19">
        <f t="shared" si="25"/>
        <v>368.11790999999999</v>
      </c>
      <c r="G96" s="36">
        <v>98108</v>
      </c>
      <c r="H96" s="18" t="s">
        <v>85</v>
      </c>
      <c r="I96" s="55">
        <f>D96*E96</f>
        <v>289.06</v>
      </c>
      <c r="J96" s="56">
        <f>F96*D96</f>
        <v>368.11790999999999</v>
      </c>
      <c r="K96" s="14">
        <f>'[1]BM 04'!M96</f>
        <v>0</v>
      </c>
      <c r="L96" s="14">
        <f>'[1]Memória 05'!E89</f>
        <v>1</v>
      </c>
      <c r="M96" s="14">
        <f t="shared" si="24"/>
        <v>1</v>
      </c>
      <c r="N96" s="14">
        <f t="shared" si="26"/>
        <v>0</v>
      </c>
      <c r="O96" s="14">
        <f t="shared" si="27"/>
        <v>368.12</v>
      </c>
      <c r="P96" s="23">
        <f t="shared" si="28"/>
        <v>368.12</v>
      </c>
      <c r="Q96" s="14">
        <f t="shared" si="29"/>
        <v>-2.0900000000096952E-3</v>
      </c>
    </row>
    <row r="97" spans="1:17" ht="25.5" customHeight="1">
      <c r="A97" s="17" t="s">
        <v>216</v>
      </c>
      <c r="B97" s="25" t="s">
        <v>217</v>
      </c>
      <c r="C97" s="17" t="s">
        <v>45</v>
      </c>
      <c r="D97" s="19">
        <v>2</v>
      </c>
      <c r="E97" s="19">
        <v>587.02</v>
      </c>
      <c r="F97" s="19">
        <f t="shared" si="25"/>
        <v>747.56997000000001</v>
      </c>
      <c r="G97" s="33">
        <v>88503</v>
      </c>
      <c r="H97" s="25" t="s">
        <v>60</v>
      </c>
      <c r="I97" s="55">
        <f t="shared" ref="I97:I160" si="33">D97*E97</f>
        <v>1174.04</v>
      </c>
      <c r="J97" s="56">
        <f t="shared" ref="J97:J160" si="34">F97*D97</f>
        <v>1495.13994</v>
      </c>
      <c r="K97" s="14">
        <f>'[1]BM 04'!M97</f>
        <v>0</v>
      </c>
      <c r="L97" s="14">
        <f>'[1]Memória 05'!E90</f>
        <v>2</v>
      </c>
      <c r="M97" s="14">
        <f t="shared" si="24"/>
        <v>2</v>
      </c>
      <c r="N97" s="14">
        <f t="shared" si="26"/>
        <v>0</v>
      </c>
      <c r="O97" s="14">
        <f t="shared" si="27"/>
        <v>1495.14</v>
      </c>
      <c r="P97" s="23">
        <f t="shared" si="28"/>
        <v>1495.14</v>
      </c>
      <c r="Q97" s="14">
        <f t="shared" si="29"/>
        <v>-6.0000000075888238E-5</v>
      </c>
    </row>
    <row r="98" spans="1:17" ht="34.35" customHeight="1">
      <c r="A98" s="34" t="s">
        <v>218</v>
      </c>
      <c r="B98" s="25" t="s">
        <v>219</v>
      </c>
      <c r="C98" s="34" t="s">
        <v>45</v>
      </c>
      <c r="D98" s="35">
        <v>7</v>
      </c>
      <c r="E98" s="35">
        <v>43.53</v>
      </c>
      <c r="F98" s="19">
        <f t="shared" si="25"/>
        <v>55.435455000000005</v>
      </c>
      <c r="G98" s="40">
        <v>1699</v>
      </c>
      <c r="H98" s="18" t="s">
        <v>90</v>
      </c>
      <c r="I98" s="55">
        <f t="shared" si="33"/>
        <v>304.71000000000004</v>
      </c>
      <c r="J98" s="56">
        <f t="shared" si="34"/>
        <v>388.04818500000005</v>
      </c>
      <c r="K98" s="14">
        <f>'[1]BM 04'!M98</f>
        <v>0</v>
      </c>
      <c r="L98" s="14">
        <f>'[1]Memória 05'!E91</f>
        <v>7</v>
      </c>
      <c r="M98" s="14">
        <f t="shared" si="24"/>
        <v>7</v>
      </c>
      <c r="N98" s="14">
        <f t="shared" si="26"/>
        <v>0</v>
      </c>
      <c r="O98" s="14">
        <f t="shared" si="27"/>
        <v>388.05</v>
      </c>
      <c r="P98" s="23">
        <f t="shared" si="28"/>
        <v>388.05</v>
      </c>
      <c r="Q98" s="14">
        <f t="shared" si="29"/>
        <v>-1.814999999965039E-3</v>
      </c>
    </row>
    <row r="99" spans="1:17" ht="34.35" customHeight="1">
      <c r="A99" s="34" t="s">
        <v>220</v>
      </c>
      <c r="B99" s="25" t="s">
        <v>221</v>
      </c>
      <c r="C99" s="34" t="s">
        <v>45</v>
      </c>
      <c r="D99" s="35">
        <v>17</v>
      </c>
      <c r="E99" s="35">
        <v>6.17</v>
      </c>
      <c r="F99" s="19">
        <f t="shared" si="25"/>
        <v>7.8574950000000001</v>
      </c>
      <c r="G99" s="36">
        <v>89709</v>
      </c>
      <c r="H99" s="18" t="s">
        <v>85</v>
      </c>
      <c r="I99" s="55">
        <f t="shared" si="33"/>
        <v>104.89</v>
      </c>
      <c r="J99" s="56">
        <f t="shared" si="34"/>
        <v>133.577415</v>
      </c>
      <c r="K99" s="14">
        <f>'[1]BM 04'!M99</f>
        <v>0</v>
      </c>
      <c r="L99" s="14">
        <f>'[1]Memória 05'!E92</f>
        <v>17</v>
      </c>
      <c r="M99" s="14">
        <f t="shared" si="24"/>
        <v>17</v>
      </c>
      <c r="N99" s="14">
        <f t="shared" si="26"/>
        <v>0</v>
      </c>
      <c r="O99" s="14">
        <f t="shared" si="27"/>
        <v>133.58000000000001</v>
      </c>
      <c r="P99" s="23">
        <f t="shared" si="28"/>
        <v>133.58000000000001</v>
      </c>
      <c r="Q99" s="14">
        <f t="shared" si="29"/>
        <v>-2.5850000000104956E-3</v>
      </c>
    </row>
    <row r="100" spans="1:17" ht="36">
      <c r="A100" s="34" t="s">
        <v>222</v>
      </c>
      <c r="B100" s="25" t="s">
        <v>223</v>
      </c>
      <c r="C100" s="34" t="s">
        <v>45</v>
      </c>
      <c r="D100" s="35">
        <v>15</v>
      </c>
      <c r="E100" s="35">
        <v>6.82</v>
      </c>
      <c r="F100" s="19">
        <f t="shared" si="25"/>
        <v>8.6852700000000009</v>
      </c>
      <c r="G100" s="36">
        <v>89546</v>
      </c>
      <c r="H100" s="18" t="s">
        <v>85</v>
      </c>
      <c r="I100" s="55">
        <f t="shared" si="33"/>
        <v>102.30000000000001</v>
      </c>
      <c r="J100" s="56">
        <f t="shared" si="34"/>
        <v>130.27905000000001</v>
      </c>
      <c r="K100" s="14">
        <f>'[1]BM 04'!M100</f>
        <v>0</v>
      </c>
      <c r="L100" s="14">
        <f>'[1]Memória 05'!E93</f>
        <v>15</v>
      </c>
      <c r="M100" s="14">
        <f t="shared" si="24"/>
        <v>15</v>
      </c>
      <c r="N100" s="14">
        <f t="shared" si="26"/>
        <v>0</v>
      </c>
      <c r="O100" s="14">
        <f t="shared" si="27"/>
        <v>130.28</v>
      </c>
      <c r="P100" s="23">
        <f t="shared" si="28"/>
        <v>130.28</v>
      </c>
      <c r="Q100" s="14">
        <f t="shared" si="29"/>
        <v>-9.4999999998890416E-4</v>
      </c>
    </row>
    <row r="101" spans="1:17" ht="36">
      <c r="A101" s="34" t="s">
        <v>224</v>
      </c>
      <c r="B101" s="25" t="s">
        <v>225</v>
      </c>
      <c r="C101" s="34" t="s">
        <v>45</v>
      </c>
      <c r="D101" s="35">
        <v>17</v>
      </c>
      <c r="E101" s="35">
        <v>3.96</v>
      </c>
      <c r="F101" s="19">
        <f t="shared" si="25"/>
        <v>5.0430600000000005</v>
      </c>
      <c r="G101" s="36">
        <v>89726</v>
      </c>
      <c r="H101" s="18" t="s">
        <v>85</v>
      </c>
      <c r="I101" s="55">
        <f t="shared" si="33"/>
        <v>67.319999999999993</v>
      </c>
      <c r="J101" s="56">
        <f t="shared" si="34"/>
        <v>85.732020000000006</v>
      </c>
      <c r="K101" s="14">
        <f>'[1]BM 04'!M101</f>
        <v>10</v>
      </c>
      <c r="L101" s="14">
        <f>'[1]Memória 05'!E94</f>
        <v>7</v>
      </c>
      <c r="M101" s="14">
        <f t="shared" si="24"/>
        <v>17</v>
      </c>
      <c r="N101" s="14">
        <f t="shared" si="26"/>
        <v>50.43</v>
      </c>
      <c r="O101" s="14">
        <f t="shared" si="27"/>
        <v>35.299999999999997</v>
      </c>
      <c r="P101" s="23">
        <f t="shared" si="28"/>
        <v>85.73</v>
      </c>
      <c r="Q101" s="14">
        <f t="shared" si="29"/>
        <v>2.0200000000016871E-3</v>
      </c>
    </row>
    <row r="102" spans="1:17" ht="36">
      <c r="A102" s="34" t="s">
        <v>226</v>
      </c>
      <c r="B102" s="25" t="s">
        <v>227</v>
      </c>
      <c r="C102" s="34" t="s">
        <v>45</v>
      </c>
      <c r="D102" s="35">
        <v>11</v>
      </c>
      <c r="E102" s="35">
        <v>4.38</v>
      </c>
      <c r="F102" s="19">
        <f t="shared" si="25"/>
        <v>5.5779300000000003</v>
      </c>
      <c r="G102" s="36">
        <v>89802</v>
      </c>
      <c r="H102" s="18" t="s">
        <v>85</v>
      </c>
      <c r="I102" s="55">
        <f t="shared" si="33"/>
        <v>48.18</v>
      </c>
      <c r="J102" s="56">
        <f t="shared" si="34"/>
        <v>61.357230000000001</v>
      </c>
      <c r="K102" s="14">
        <f>'[1]BM 04'!M102</f>
        <v>8</v>
      </c>
      <c r="L102" s="14">
        <f>'[1]Memória 05'!E95</f>
        <v>3</v>
      </c>
      <c r="M102" s="14">
        <f t="shared" si="24"/>
        <v>11</v>
      </c>
      <c r="N102" s="14">
        <f t="shared" si="26"/>
        <v>44.62</v>
      </c>
      <c r="O102" s="14">
        <f t="shared" si="27"/>
        <v>16.73</v>
      </c>
      <c r="P102" s="23">
        <f t="shared" si="28"/>
        <v>61.36</v>
      </c>
      <c r="Q102" s="14">
        <f t="shared" si="29"/>
        <v>-2.7699999999981628E-3</v>
      </c>
    </row>
    <row r="103" spans="1:17" ht="34.35" customHeight="1">
      <c r="A103" s="34" t="s">
        <v>228</v>
      </c>
      <c r="B103" s="25" t="s">
        <v>229</v>
      </c>
      <c r="C103" s="34" t="s">
        <v>45</v>
      </c>
      <c r="D103" s="35">
        <v>9</v>
      </c>
      <c r="E103" s="35">
        <v>8.82</v>
      </c>
      <c r="F103" s="19">
        <f t="shared" si="25"/>
        <v>11.23227</v>
      </c>
      <c r="G103" s="36">
        <v>89806</v>
      </c>
      <c r="H103" s="18" t="s">
        <v>85</v>
      </c>
      <c r="I103" s="55">
        <f t="shared" si="33"/>
        <v>79.38</v>
      </c>
      <c r="J103" s="56">
        <f t="shared" si="34"/>
        <v>101.09043</v>
      </c>
      <c r="K103" s="14">
        <f>'[1]BM 04'!M103</f>
        <v>5</v>
      </c>
      <c r="L103" s="14">
        <f>'[1]Memória 05'!E96</f>
        <v>4</v>
      </c>
      <c r="M103" s="14">
        <f t="shared" si="24"/>
        <v>9</v>
      </c>
      <c r="N103" s="14">
        <f t="shared" si="26"/>
        <v>56.16</v>
      </c>
      <c r="O103" s="14">
        <f t="shared" si="27"/>
        <v>44.93</v>
      </c>
      <c r="P103" s="23">
        <f t="shared" si="28"/>
        <v>101.09</v>
      </c>
      <c r="Q103" s="14">
        <f t="shared" si="29"/>
        <v>4.2999999999437932E-4</v>
      </c>
    </row>
    <row r="104" spans="1:17" ht="34.35" customHeight="1">
      <c r="A104" s="34" t="s">
        <v>230</v>
      </c>
      <c r="B104" s="25" t="s">
        <v>231</v>
      </c>
      <c r="C104" s="34" t="s">
        <v>45</v>
      </c>
      <c r="D104" s="35">
        <v>16</v>
      </c>
      <c r="E104" s="35">
        <v>10.94</v>
      </c>
      <c r="F104" s="19">
        <f t="shared" si="25"/>
        <v>13.932089999999999</v>
      </c>
      <c r="G104" s="36">
        <v>89810</v>
      </c>
      <c r="H104" s="18" t="s">
        <v>85</v>
      </c>
      <c r="I104" s="55">
        <f t="shared" si="33"/>
        <v>175.04</v>
      </c>
      <c r="J104" s="56">
        <f t="shared" si="34"/>
        <v>222.91343999999998</v>
      </c>
      <c r="K104" s="14">
        <f>'[1]BM 04'!M104</f>
        <v>12</v>
      </c>
      <c r="L104" s="14">
        <f>'[1]Memória 05'!E97</f>
        <v>4</v>
      </c>
      <c r="M104" s="14">
        <f t="shared" si="24"/>
        <v>16</v>
      </c>
      <c r="N104" s="14">
        <f t="shared" si="26"/>
        <v>167.19</v>
      </c>
      <c r="O104" s="14">
        <f t="shared" si="27"/>
        <v>55.73</v>
      </c>
      <c r="P104" s="23">
        <f t="shared" si="28"/>
        <v>222.91</v>
      </c>
      <c r="Q104" s="14">
        <f t="shared" si="29"/>
        <v>3.4399999999834563E-3</v>
      </c>
    </row>
    <row r="105" spans="1:17" ht="34.35" customHeight="1">
      <c r="A105" s="34" t="s">
        <v>232</v>
      </c>
      <c r="B105" s="25" t="s">
        <v>233</v>
      </c>
      <c r="C105" s="34" t="s">
        <v>45</v>
      </c>
      <c r="D105" s="35">
        <v>26</v>
      </c>
      <c r="E105" s="35">
        <v>5.74</v>
      </c>
      <c r="F105" s="19">
        <f t="shared" si="25"/>
        <v>7.3098900000000002</v>
      </c>
      <c r="G105" s="36">
        <v>89724</v>
      </c>
      <c r="H105" s="18" t="s">
        <v>85</v>
      </c>
      <c r="I105" s="55">
        <f t="shared" si="33"/>
        <v>149.24</v>
      </c>
      <c r="J105" s="56">
        <f t="shared" si="34"/>
        <v>190.05714</v>
      </c>
      <c r="K105" s="14">
        <f>'[1]BM 04'!M105</f>
        <v>16</v>
      </c>
      <c r="L105" s="14">
        <f>'[1]Memória 05'!E98</f>
        <v>10</v>
      </c>
      <c r="M105" s="14">
        <f t="shared" si="24"/>
        <v>26</v>
      </c>
      <c r="N105" s="14">
        <f t="shared" si="26"/>
        <v>116.96</v>
      </c>
      <c r="O105" s="14">
        <f t="shared" si="27"/>
        <v>73.099999999999994</v>
      </c>
      <c r="P105" s="23">
        <f t="shared" si="28"/>
        <v>190.06</v>
      </c>
      <c r="Q105" s="14">
        <f t="shared" si="29"/>
        <v>-2.8599999999983083E-3</v>
      </c>
    </row>
    <row r="106" spans="1:17" ht="35.25" customHeight="1">
      <c r="A106" s="57" t="s">
        <v>234</v>
      </c>
      <c r="B106" s="25" t="s">
        <v>235</v>
      </c>
      <c r="C106" s="34" t="s">
        <v>45</v>
      </c>
      <c r="D106" s="35">
        <v>19</v>
      </c>
      <c r="E106" s="35">
        <v>3.96</v>
      </c>
      <c r="F106" s="19">
        <f t="shared" si="25"/>
        <v>5.0430600000000005</v>
      </c>
      <c r="G106" s="36">
        <v>89801</v>
      </c>
      <c r="H106" s="18" t="s">
        <v>85</v>
      </c>
      <c r="I106" s="55">
        <f t="shared" si="33"/>
        <v>75.239999999999995</v>
      </c>
      <c r="J106" s="56">
        <f t="shared" si="34"/>
        <v>95.818140000000014</v>
      </c>
      <c r="K106" s="14">
        <f>'[1]BM 04'!M106</f>
        <v>14</v>
      </c>
      <c r="L106" s="14">
        <f>'[1]Memória 05'!E99</f>
        <v>5</v>
      </c>
      <c r="M106" s="14">
        <f t="shared" si="24"/>
        <v>19</v>
      </c>
      <c r="N106" s="14">
        <f t="shared" si="26"/>
        <v>70.599999999999994</v>
      </c>
      <c r="O106" s="14">
        <f t="shared" si="27"/>
        <v>25.22</v>
      </c>
      <c r="P106" s="23">
        <f t="shared" si="28"/>
        <v>95.82</v>
      </c>
      <c r="Q106" s="14">
        <f t="shared" si="29"/>
        <v>-1.8599999999793226E-3</v>
      </c>
    </row>
    <row r="107" spans="1:17" ht="34.35" customHeight="1">
      <c r="A107" s="57" t="s">
        <v>236</v>
      </c>
      <c r="B107" s="25" t="s">
        <v>237</v>
      </c>
      <c r="C107" s="34" t="s">
        <v>45</v>
      </c>
      <c r="D107" s="35">
        <v>10</v>
      </c>
      <c r="E107" s="35">
        <v>8.2200000000000006</v>
      </c>
      <c r="F107" s="19">
        <f t="shared" si="25"/>
        <v>10.468170000000001</v>
      </c>
      <c r="G107" s="36">
        <v>89805</v>
      </c>
      <c r="H107" s="18" t="s">
        <v>85</v>
      </c>
      <c r="I107" s="55">
        <f t="shared" si="33"/>
        <v>82.2</v>
      </c>
      <c r="J107" s="56">
        <f t="shared" si="34"/>
        <v>104.68170000000001</v>
      </c>
      <c r="K107" s="14">
        <f>'[1]BM 04'!M107</f>
        <v>5</v>
      </c>
      <c r="L107" s="14">
        <f>'[1]Memória 05'!E100</f>
        <v>5</v>
      </c>
      <c r="M107" s="14">
        <f t="shared" si="24"/>
        <v>10</v>
      </c>
      <c r="N107" s="14">
        <f t="shared" si="26"/>
        <v>52.34</v>
      </c>
      <c r="O107" s="14">
        <f t="shared" si="27"/>
        <v>52.34</v>
      </c>
      <c r="P107" s="23">
        <f t="shared" si="28"/>
        <v>104.68</v>
      </c>
      <c r="Q107" s="14">
        <f t="shared" si="29"/>
        <v>1.6999999999995907E-3</v>
      </c>
    </row>
    <row r="108" spans="1:17" ht="34.35" customHeight="1">
      <c r="A108" s="57" t="s">
        <v>238</v>
      </c>
      <c r="B108" s="25" t="s">
        <v>239</v>
      </c>
      <c r="C108" s="34" t="s">
        <v>45</v>
      </c>
      <c r="D108" s="35">
        <v>12</v>
      </c>
      <c r="E108" s="35">
        <v>14.12</v>
      </c>
      <c r="F108" s="19">
        <f t="shared" si="25"/>
        <v>17.981819999999999</v>
      </c>
      <c r="G108" s="36">
        <v>89744</v>
      </c>
      <c r="H108" s="18" t="s">
        <v>85</v>
      </c>
      <c r="I108" s="55">
        <f t="shared" si="33"/>
        <v>169.44</v>
      </c>
      <c r="J108" s="56">
        <f t="shared" si="34"/>
        <v>215.78183999999999</v>
      </c>
      <c r="K108" s="14">
        <f>'[1]BM 04'!M108</f>
        <v>7</v>
      </c>
      <c r="L108" s="14">
        <f>'[1]Memória 05'!E101</f>
        <v>5</v>
      </c>
      <c r="M108" s="14">
        <f t="shared" si="24"/>
        <v>12</v>
      </c>
      <c r="N108" s="14">
        <f t="shared" si="26"/>
        <v>125.87</v>
      </c>
      <c r="O108" s="14">
        <f t="shared" si="27"/>
        <v>89.91</v>
      </c>
      <c r="P108" s="23">
        <f t="shared" si="28"/>
        <v>215.78</v>
      </c>
      <c r="Q108" s="14">
        <f t="shared" si="29"/>
        <v>1.8399999999871852E-3</v>
      </c>
    </row>
    <row r="109" spans="1:17" ht="45.75" customHeight="1">
      <c r="A109" s="58" t="s">
        <v>240</v>
      </c>
      <c r="B109" s="18" t="s">
        <v>241</v>
      </c>
      <c r="C109" s="17" t="s">
        <v>45</v>
      </c>
      <c r="D109" s="19">
        <v>5</v>
      </c>
      <c r="E109" s="19">
        <v>12.7</v>
      </c>
      <c r="F109" s="19">
        <f t="shared" si="25"/>
        <v>16.173449999999999</v>
      </c>
      <c r="G109" s="33">
        <v>89785</v>
      </c>
      <c r="H109" s="18" t="s">
        <v>85</v>
      </c>
      <c r="I109" s="55">
        <f t="shared" si="33"/>
        <v>63.5</v>
      </c>
      <c r="J109" s="56">
        <f t="shared" si="34"/>
        <v>80.867249999999999</v>
      </c>
      <c r="K109" s="14">
        <f>'[1]BM 04'!M109</f>
        <v>4</v>
      </c>
      <c r="L109" s="14">
        <f>'[1]Memória 05'!E102</f>
        <v>1</v>
      </c>
      <c r="M109" s="14">
        <f t="shared" si="24"/>
        <v>5</v>
      </c>
      <c r="N109" s="14">
        <f t="shared" si="26"/>
        <v>64.69</v>
      </c>
      <c r="O109" s="14">
        <f t="shared" si="27"/>
        <v>16.170000000000002</v>
      </c>
      <c r="P109" s="23">
        <f t="shared" si="28"/>
        <v>80.87</v>
      </c>
      <c r="Q109" s="14">
        <f t="shared" si="29"/>
        <v>-2.7500000000060254E-3</v>
      </c>
    </row>
    <row r="110" spans="1:17" ht="25.5" customHeight="1">
      <c r="A110" s="58" t="s">
        <v>242</v>
      </c>
      <c r="B110" s="25" t="s">
        <v>243</v>
      </c>
      <c r="C110" s="17" t="s">
        <v>45</v>
      </c>
      <c r="D110" s="19">
        <v>2</v>
      </c>
      <c r="E110" s="19">
        <v>20.9</v>
      </c>
      <c r="F110" s="19">
        <f t="shared" si="25"/>
        <v>26.616149999999998</v>
      </c>
      <c r="G110" s="17" t="s">
        <v>244</v>
      </c>
      <c r="H110" s="20" t="s">
        <v>33</v>
      </c>
      <c r="I110" s="55">
        <f t="shared" si="33"/>
        <v>41.8</v>
      </c>
      <c r="J110" s="56">
        <f t="shared" si="34"/>
        <v>53.232299999999995</v>
      </c>
      <c r="K110" s="14">
        <f>'[1]BM 04'!M110</f>
        <v>1</v>
      </c>
      <c r="L110" s="14">
        <f>'[1]Memória 05'!E103</f>
        <v>1</v>
      </c>
      <c r="M110" s="14">
        <f t="shared" si="24"/>
        <v>2</v>
      </c>
      <c r="N110" s="14">
        <f t="shared" si="26"/>
        <v>26.62</v>
      </c>
      <c r="O110" s="14">
        <f t="shared" si="27"/>
        <v>26.62</v>
      </c>
      <c r="P110" s="23">
        <f t="shared" si="28"/>
        <v>53.23</v>
      </c>
      <c r="Q110" s="14">
        <f t="shared" si="29"/>
        <v>2.2999999999981924E-3</v>
      </c>
    </row>
    <row r="111" spans="1:17" ht="45.75" customHeight="1">
      <c r="A111" s="58" t="s">
        <v>245</v>
      </c>
      <c r="B111" s="18" t="s">
        <v>246</v>
      </c>
      <c r="C111" s="17" t="s">
        <v>45</v>
      </c>
      <c r="D111" s="19">
        <v>12</v>
      </c>
      <c r="E111" s="19">
        <v>17.64</v>
      </c>
      <c r="F111" s="19">
        <f t="shared" si="25"/>
        <v>22.46454</v>
      </c>
      <c r="G111" s="33">
        <v>89830</v>
      </c>
      <c r="H111" s="18" t="s">
        <v>85</v>
      </c>
      <c r="I111" s="55">
        <f t="shared" si="33"/>
        <v>211.68</v>
      </c>
      <c r="J111" s="56">
        <f t="shared" si="34"/>
        <v>269.57447999999999</v>
      </c>
      <c r="K111" s="14">
        <f>'[1]BM 04'!M111</f>
        <v>8</v>
      </c>
      <c r="L111" s="14">
        <f>'[1]Memória 05'!E104</f>
        <v>4</v>
      </c>
      <c r="M111" s="14">
        <f t="shared" si="24"/>
        <v>12</v>
      </c>
      <c r="N111" s="14">
        <f t="shared" si="26"/>
        <v>179.72</v>
      </c>
      <c r="O111" s="14">
        <f t="shared" si="27"/>
        <v>89.86</v>
      </c>
      <c r="P111" s="23">
        <f t="shared" si="28"/>
        <v>269.57</v>
      </c>
      <c r="Q111" s="14">
        <f t="shared" si="29"/>
        <v>4.4800000000009277E-3</v>
      </c>
    </row>
    <row r="112" spans="1:17" ht="25.5" customHeight="1">
      <c r="A112" s="58" t="s">
        <v>247</v>
      </c>
      <c r="B112" s="25" t="s">
        <v>248</v>
      </c>
      <c r="C112" s="17" t="s">
        <v>45</v>
      </c>
      <c r="D112" s="19">
        <v>16</v>
      </c>
      <c r="E112" s="19">
        <v>11.11</v>
      </c>
      <c r="F112" s="19">
        <f t="shared" si="25"/>
        <v>14.148584999999999</v>
      </c>
      <c r="G112" s="33">
        <v>3659</v>
      </c>
      <c r="H112" s="25" t="s">
        <v>60</v>
      </c>
      <c r="I112" s="55">
        <f t="shared" si="33"/>
        <v>177.76</v>
      </c>
      <c r="J112" s="56">
        <f t="shared" si="34"/>
        <v>226.37735999999998</v>
      </c>
      <c r="K112" s="14">
        <f>'[1]BM 04'!M112</f>
        <v>10</v>
      </c>
      <c r="L112" s="14">
        <f>'[1]Memória 05'!E105</f>
        <v>6</v>
      </c>
      <c r="M112" s="14">
        <f t="shared" si="24"/>
        <v>16</v>
      </c>
      <c r="N112" s="14">
        <f t="shared" si="26"/>
        <v>141.49</v>
      </c>
      <c r="O112" s="14">
        <f t="shared" si="27"/>
        <v>84.89</v>
      </c>
      <c r="P112" s="23">
        <f t="shared" si="28"/>
        <v>226.38</v>
      </c>
      <c r="Q112" s="14">
        <f t="shared" si="29"/>
        <v>-2.6400000000137425E-3</v>
      </c>
    </row>
    <row r="113" spans="1:17" ht="45.75" customHeight="1">
      <c r="A113" s="58" t="s">
        <v>249</v>
      </c>
      <c r="B113" s="18" t="s">
        <v>250</v>
      </c>
      <c r="C113" s="17" t="s">
        <v>45</v>
      </c>
      <c r="D113" s="19">
        <v>10</v>
      </c>
      <c r="E113" s="19">
        <v>27.57</v>
      </c>
      <c r="F113" s="19">
        <f t="shared" si="25"/>
        <v>35.110395000000004</v>
      </c>
      <c r="G113" s="33">
        <v>89797</v>
      </c>
      <c r="H113" s="18" t="s">
        <v>85</v>
      </c>
      <c r="I113" s="55">
        <f t="shared" si="33"/>
        <v>275.7</v>
      </c>
      <c r="J113" s="56">
        <f t="shared" si="34"/>
        <v>351.10395000000005</v>
      </c>
      <c r="K113" s="14">
        <f>'[1]BM 04'!M113</f>
        <v>6</v>
      </c>
      <c r="L113" s="14">
        <f>'[1]Memória 05'!E106</f>
        <v>4</v>
      </c>
      <c r="M113" s="14">
        <f t="shared" si="24"/>
        <v>10</v>
      </c>
      <c r="N113" s="14">
        <f t="shared" si="26"/>
        <v>210.66</v>
      </c>
      <c r="O113" s="14">
        <f t="shared" si="27"/>
        <v>140.44</v>
      </c>
      <c r="P113" s="23">
        <f t="shared" si="28"/>
        <v>351.1</v>
      </c>
      <c r="Q113" s="14">
        <f t="shared" si="29"/>
        <v>3.9500000000316504E-3</v>
      </c>
    </row>
    <row r="114" spans="1:17" ht="34.35" customHeight="1">
      <c r="A114" s="57" t="s">
        <v>251</v>
      </c>
      <c r="B114" s="25" t="s">
        <v>252</v>
      </c>
      <c r="C114" s="34" t="s">
        <v>45</v>
      </c>
      <c r="D114" s="35">
        <v>55</v>
      </c>
      <c r="E114" s="35">
        <v>3.98</v>
      </c>
      <c r="F114" s="19">
        <f t="shared" si="25"/>
        <v>5.06853</v>
      </c>
      <c r="G114" s="36">
        <v>89813</v>
      </c>
      <c r="H114" s="18" t="s">
        <v>85</v>
      </c>
      <c r="I114" s="55">
        <f t="shared" si="33"/>
        <v>218.9</v>
      </c>
      <c r="J114" s="56">
        <f t="shared" si="34"/>
        <v>278.76915000000002</v>
      </c>
      <c r="K114" s="14">
        <f>'[1]BM 04'!M114</f>
        <v>35</v>
      </c>
      <c r="L114" s="14">
        <f>'[1]Memória 05'!E107</f>
        <v>20</v>
      </c>
      <c r="M114" s="14">
        <f t="shared" si="24"/>
        <v>55</v>
      </c>
      <c r="N114" s="14">
        <f t="shared" si="26"/>
        <v>177.4</v>
      </c>
      <c r="O114" s="14">
        <f t="shared" si="27"/>
        <v>101.37</v>
      </c>
      <c r="P114" s="23">
        <f t="shared" si="28"/>
        <v>278.77</v>
      </c>
      <c r="Q114" s="14">
        <f t="shared" si="29"/>
        <v>-8.499999999571628E-4</v>
      </c>
    </row>
    <row r="115" spans="1:17" ht="34.35" customHeight="1">
      <c r="A115" s="57" t="s">
        <v>253</v>
      </c>
      <c r="B115" s="25" t="s">
        <v>254</v>
      </c>
      <c r="C115" s="34" t="s">
        <v>45</v>
      </c>
      <c r="D115" s="35">
        <v>37</v>
      </c>
      <c r="E115" s="35">
        <v>7</v>
      </c>
      <c r="F115" s="19">
        <f t="shared" si="25"/>
        <v>8.9145000000000003</v>
      </c>
      <c r="G115" s="36">
        <v>89817</v>
      </c>
      <c r="H115" s="18" t="s">
        <v>85</v>
      </c>
      <c r="I115" s="55">
        <f t="shared" si="33"/>
        <v>259</v>
      </c>
      <c r="J115" s="56">
        <f t="shared" si="34"/>
        <v>329.8365</v>
      </c>
      <c r="K115" s="14">
        <f>'[1]BM 04'!M115</f>
        <v>25</v>
      </c>
      <c r="L115" s="14">
        <f>'[1]Memória 05'!E108</f>
        <v>12</v>
      </c>
      <c r="M115" s="14">
        <f t="shared" si="24"/>
        <v>37</v>
      </c>
      <c r="N115" s="14">
        <f t="shared" si="26"/>
        <v>222.86</v>
      </c>
      <c r="O115" s="14">
        <f t="shared" si="27"/>
        <v>106.97</v>
      </c>
      <c r="P115" s="23">
        <f t="shared" si="28"/>
        <v>329.84</v>
      </c>
      <c r="Q115" s="14">
        <f t="shared" si="29"/>
        <v>-3.4999999999740794E-3</v>
      </c>
    </row>
    <row r="116" spans="1:17" ht="34.35" customHeight="1">
      <c r="A116" s="57" t="s">
        <v>255</v>
      </c>
      <c r="B116" s="25" t="s">
        <v>256</v>
      </c>
      <c r="C116" s="34" t="s">
        <v>45</v>
      </c>
      <c r="D116" s="35">
        <v>73</v>
      </c>
      <c r="E116" s="35">
        <v>8.66</v>
      </c>
      <c r="F116" s="19">
        <f t="shared" si="25"/>
        <v>11.028510000000001</v>
      </c>
      <c r="G116" s="36">
        <v>89821</v>
      </c>
      <c r="H116" s="18" t="s">
        <v>85</v>
      </c>
      <c r="I116" s="55">
        <f t="shared" si="33"/>
        <v>632.18000000000006</v>
      </c>
      <c r="J116" s="56">
        <f t="shared" si="34"/>
        <v>805.08123000000001</v>
      </c>
      <c r="K116" s="14">
        <f>'[1]BM 04'!M116</f>
        <v>55</v>
      </c>
      <c r="L116" s="14">
        <f>'[1]Memória 05'!E109</f>
        <v>18</v>
      </c>
      <c r="M116" s="14">
        <f t="shared" si="24"/>
        <v>73</v>
      </c>
      <c r="N116" s="14">
        <f t="shared" si="26"/>
        <v>606.57000000000005</v>
      </c>
      <c r="O116" s="14">
        <f t="shared" si="27"/>
        <v>198.51</v>
      </c>
      <c r="P116" s="23">
        <f t="shared" si="28"/>
        <v>805.08</v>
      </c>
      <c r="Q116" s="14">
        <f t="shared" si="29"/>
        <v>1.2299999999640931E-3</v>
      </c>
    </row>
    <row r="117" spans="1:17" ht="25.5" customHeight="1">
      <c r="A117" s="58" t="s">
        <v>257</v>
      </c>
      <c r="B117" s="25" t="s">
        <v>258</v>
      </c>
      <c r="C117" s="17" t="s">
        <v>45</v>
      </c>
      <c r="D117" s="19">
        <v>1</v>
      </c>
      <c r="E117" s="19">
        <v>12.45</v>
      </c>
      <c r="F117" s="19">
        <f t="shared" si="25"/>
        <v>15.855074999999999</v>
      </c>
      <c r="G117" s="24">
        <v>1654</v>
      </c>
      <c r="H117" s="20" t="s">
        <v>36</v>
      </c>
      <c r="I117" s="55">
        <f t="shared" si="33"/>
        <v>12.45</v>
      </c>
      <c r="J117" s="56">
        <f t="shared" si="34"/>
        <v>15.855074999999999</v>
      </c>
      <c r="K117" s="14">
        <f>'[1]BM 04'!M117</f>
        <v>1</v>
      </c>
      <c r="L117" s="14">
        <f>'[1]Memória 05'!E110</f>
        <v>0</v>
      </c>
      <c r="M117" s="14">
        <f t="shared" si="24"/>
        <v>1</v>
      </c>
      <c r="N117" s="14">
        <f t="shared" si="26"/>
        <v>15.86</v>
      </c>
      <c r="O117" s="14">
        <f t="shared" si="27"/>
        <v>0</v>
      </c>
      <c r="P117" s="23">
        <f t="shared" si="28"/>
        <v>15.86</v>
      </c>
      <c r="Q117" s="14">
        <f t="shared" si="29"/>
        <v>-4.9250000000000682E-3</v>
      </c>
    </row>
    <row r="118" spans="1:17" ht="25.5" customHeight="1">
      <c r="A118" s="58" t="s">
        <v>259</v>
      </c>
      <c r="B118" s="25" t="s">
        <v>260</v>
      </c>
      <c r="C118" s="17" t="s">
        <v>45</v>
      </c>
      <c r="D118" s="19">
        <v>4</v>
      </c>
      <c r="E118" s="19">
        <v>13.18</v>
      </c>
      <c r="F118" s="19">
        <f t="shared" si="25"/>
        <v>16.78473</v>
      </c>
      <c r="G118" s="24">
        <v>1582</v>
      </c>
      <c r="H118" s="20" t="s">
        <v>36</v>
      </c>
      <c r="I118" s="55">
        <f t="shared" si="33"/>
        <v>52.72</v>
      </c>
      <c r="J118" s="56">
        <f t="shared" si="34"/>
        <v>67.138919999999999</v>
      </c>
      <c r="K118" s="14">
        <f>'[1]BM 04'!M118</f>
        <v>4</v>
      </c>
      <c r="L118" s="14">
        <f>'[1]Memória 05'!E111</f>
        <v>0</v>
      </c>
      <c r="M118" s="14">
        <f t="shared" si="24"/>
        <v>4</v>
      </c>
      <c r="N118" s="14">
        <f t="shared" si="26"/>
        <v>67.14</v>
      </c>
      <c r="O118" s="14">
        <f t="shared" si="27"/>
        <v>0</v>
      </c>
      <c r="P118" s="23">
        <f t="shared" si="28"/>
        <v>67.14</v>
      </c>
      <c r="Q118" s="14">
        <f t="shared" si="29"/>
        <v>-1.0800000000017462E-3</v>
      </c>
    </row>
    <row r="119" spans="1:17" ht="25.5" customHeight="1">
      <c r="A119" s="58" t="s">
        <v>261</v>
      </c>
      <c r="B119" s="25" t="s">
        <v>262</v>
      </c>
      <c r="C119" s="17" t="s">
        <v>45</v>
      </c>
      <c r="D119" s="19">
        <v>8</v>
      </c>
      <c r="E119" s="19">
        <v>14.66</v>
      </c>
      <c r="F119" s="19">
        <f t="shared" si="25"/>
        <v>18.669510000000002</v>
      </c>
      <c r="G119" s="24">
        <v>1583</v>
      </c>
      <c r="H119" s="20" t="s">
        <v>36</v>
      </c>
      <c r="I119" s="55">
        <f t="shared" si="33"/>
        <v>117.28</v>
      </c>
      <c r="J119" s="56">
        <f t="shared" si="34"/>
        <v>149.35608000000002</v>
      </c>
      <c r="K119" s="14">
        <f>'[1]BM 04'!M119</f>
        <v>5</v>
      </c>
      <c r="L119" s="14">
        <f>'[1]Memória 05'!E112</f>
        <v>3</v>
      </c>
      <c r="M119" s="14">
        <f t="shared" si="24"/>
        <v>8</v>
      </c>
      <c r="N119" s="14">
        <f t="shared" si="26"/>
        <v>93.35</v>
      </c>
      <c r="O119" s="14">
        <f t="shared" si="27"/>
        <v>56.01</v>
      </c>
      <c r="P119" s="23">
        <f t="shared" si="28"/>
        <v>149.36000000000001</v>
      </c>
      <c r="Q119" s="14">
        <f t="shared" si="29"/>
        <v>-3.9199999999937063E-3</v>
      </c>
    </row>
    <row r="120" spans="1:17" ht="35.25" customHeight="1">
      <c r="A120" s="57" t="s">
        <v>263</v>
      </c>
      <c r="B120" s="25" t="s">
        <v>264</v>
      </c>
      <c r="C120" s="34" t="s">
        <v>45</v>
      </c>
      <c r="D120" s="35">
        <v>5</v>
      </c>
      <c r="E120" s="35">
        <v>8.85</v>
      </c>
      <c r="F120" s="19">
        <f t="shared" si="25"/>
        <v>11.270474999999999</v>
      </c>
      <c r="G120" s="36">
        <v>89825</v>
      </c>
      <c r="H120" s="18" t="s">
        <v>85</v>
      </c>
      <c r="I120" s="55">
        <f t="shared" si="33"/>
        <v>44.25</v>
      </c>
      <c r="J120" s="56">
        <f t="shared" si="34"/>
        <v>56.352374999999995</v>
      </c>
      <c r="K120" s="14">
        <f>'[1]BM 04'!M120</f>
        <v>4</v>
      </c>
      <c r="L120" s="14">
        <f>'[1]Memória 05'!E113</f>
        <v>1</v>
      </c>
      <c r="M120" s="14">
        <f t="shared" si="24"/>
        <v>5</v>
      </c>
      <c r="N120" s="14">
        <f t="shared" si="26"/>
        <v>45.08</v>
      </c>
      <c r="O120" s="14">
        <f t="shared" si="27"/>
        <v>11.27</v>
      </c>
      <c r="P120" s="23">
        <f t="shared" si="28"/>
        <v>56.35</v>
      </c>
      <c r="Q120" s="14">
        <f t="shared" si="29"/>
        <v>2.3749999999935767E-3</v>
      </c>
    </row>
    <row r="121" spans="1:17" ht="25.5" customHeight="1">
      <c r="A121" s="58" t="s">
        <v>265</v>
      </c>
      <c r="B121" s="25" t="s">
        <v>266</v>
      </c>
      <c r="C121" s="17" t="s">
        <v>45</v>
      </c>
      <c r="D121" s="19">
        <v>2</v>
      </c>
      <c r="E121" s="19">
        <v>28.02</v>
      </c>
      <c r="F121" s="19">
        <f t="shared" si="25"/>
        <v>35.68347</v>
      </c>
      <c r="G121" s="24">
        <v>1661</v>
      </c>
      <c r="H121" s="20" t="s">
        <v>36</v>
      </c>
      <c r="I121" s="55">
        <f t="shared" si="33"/>
        <v>56.04</v>
      </c>
      <c r="J121" s="56">
        <f t="shared" si="34"/>
        <v>71.36694</v>
      </c>
      <c r="K121" s="14">
        <f>'[1]BM 04'!M121</f>
        <v>2</v>
      </c>
      <c r="L121" s="14">
        <f>'[1]Memória 05'!E114</f>
        <v>0</v>
      </c>
      <c r="M121" s="14">
        <f t="shared" si="24"/>
        <v>2</v>
      </c>
      <c r="N121" s="14">
        <f t="shared" si="26"/>
        <v>71.37</v>
      </c>
      <c r="O121" s="14">
        <f t="shared" si="27"/>
        <v>0</v>
      </c>
      <c r="P121" s="23">
        <f t="shared" si="28"/>
        <v>71.37</v>
      </c>
      <c r="Q121" s="14">
        <f t="shared" si="29"/>
        <v>-3.0600000000049477E-3</v>
      </c>
    </row>
    <row r="122" spans="1:17" ht="25.5" customHeight="1">
      <c r="A122" s="58" t="s">
        <v>267</v>
      </c>
      <c r="B122" s="25" t="s">
        <v>268</v>
      </c>
      <c r="C122" s="17" t="s">
        <v>45</v>
      </c>
      <c r="D122" s="19">
        <v>8</v>
      </c>
      <c r="E122" s="19">
        <v>29.25</v>
      </c>
      <c r="F122" s="19">
        <f t="shared" si="25"/>
        <v>37.249875000000003</v>
      </c>
      <c r="G122" s="24">
        <v>1662</v>
      </c>
      <c r="H122" s="20" t="s">
        <v>36</v>
      </c>
      <c r="I122" s="55">
        <f t="shared" si="33"/>
        <v>234</v>
      </c>
      <c r="J122" s="56">
        <f t="shared" si="34"/>
        <v>297.99900000000002</v>
      </c>
      <c r="K122" s="14">
        <f>'[1]BM 04'!M122</f>
        <v>5</v>
      </c>
      <c r="L122" s="14">
        <f>'[1]Memória 05'!E115</f>
        <v>3</v>
      </c>
      <c r="M122" s="14">
        <f t="shared" si="24"/>
        <v>8</v>
      </c>
      <c r="N122" s="14">
        <f t="shared" si="26"/>
        <v>186.25</v>
      </c>
      <c r="O122" s="14">
        <f t="shared" si="27"/>
        <v>111.75</v>
      </c>
      <c r="P122" s="23">
        <f t="shared" si="28"/>
        <v>298</v>
      </c>
      <c r="Q122" s="14">
        <f t="shared" si="29"/>
        <v>-9.9999999997635314E-4</v>
      </c>
    </row>
    <row r="123" spans="1:17" ht="34.35" customHeight="1">
      <c r="A123" s="57" t="s">
        <v>269</v>
      </c>
      <c r="B123" s="25" t="s">
        <v>270</v>
      </c>
      <c r="C123" s="34" t="s">
        <v>45</v>
      </c>
      <c r="D123" s="35">
        <v>1</v>
      </c>
      <c r="E123" s="35">
        <v>23.7</v>
      </c>
      <c r="F123" s="19">
        <f t="shared" si="25"/>
        <v>30.181950000000001</v>
      </c>
      <c r="G123" s="36">
        <v>89796</v>
      </c>
      <c r="H123" s="18" t="s">
        <v>85</v>
      </c>
      <c r="I123" s="55">
        <f t="shared" si="33"/>
        <v>23.7</v>
      </c>
      <c r="J123" s="56">
        <f t="shared" si="34"/>
        <v>30.181950000000001</v>
      </c>
      <c r="K123" s="14">
        <f>'[1]BM 04'!M123</f>
        <v>1</v>
      </c>
      <c r="L123" s="14">
        <f>'[1]Memória 05'!E116</f>
        <v>0</v>
      </c>
      <c r="M123" s="14">
        <f t="shared" si="24"/>
        <v>1</v>
      </c>
      <c r="N123" s="14">
        <f t="shared" si="26"/>
        <v>30.18</v>
      </c>
      <c r="O123" s="14">
        <f t="shared" si="27"/>
        <v>0</v>
      </c>
      <c r="P123" s="23">
        <f t="shared" si="28"/>
        <v>30.18</v>
      </c>
      <c r="Q123" s="14">
        <f t="shared" si="29"/>
        <v>1.9500000000007844E-3</v>
      </c>
    </row>
    <row r="124" spans="1:17" ht="34.35" customHeight="1">
      <c r="A124" s="57" t="s">
        <v>271</v>
      </c>
      <c r="B124" s="25" t="s">
        <v>272</v>
      </c>
      <c r="C124" s="34" t="s">
        <v>129</v>
      </c>
      <c r="D124" s="35">
        <v>28.67</v>
      </c>
      <c r="E124" s="35">
        <v>11.15</v>
      </c>
      <c r="F124" s="19">
        <f t="shared" si="25"/>
        <v>14.199525000000001</v>
      </c>
      <c r="G124" s="36">
        <v>89711</v>
      </c>
      <c r="H124" s="18" t="s">
        <v>85</v>
      </c>
      <c r="I124" s="55">
        <f t="shared" si="33"/>
        <v>319.6705</v>
      </c>
      <c r="J124" s="56">
        <f t="shared" si="34"/>
        <v>407.10038175000005</v>
      </c>
      <c r="K124" s="14">
        <f>'[1]BM 04'!M124</f>
        <v>19</v>
      </c>
      <c r="L124" s="14">
        <f>'[1]Memória 05'!E117</f>
        <v>9.6700000000000017</v>
      </c>
      <c r="M124" s="14">
        <f t="shared" si="24"/>
        <v>28.67</v>
      </c>
      <c r="N124" s="14">
        <f t="shared" si="26"/>
        <v>269.79000000000002</v>
      </c>
      <c r="O124" s="14">
        <f t="shared" si="27"/>
        <v>137.31</v>
      </c>
      <c r="P124" s="23">
        <f t="shared" si="28"/>
        <v>407.1</v>
      </c>
      <c r="Q124" s="14">
        <f t="shared" si="29"/>
        <v>3.8175000003093373E-4</v>
      </c>
    </row>
    <row r="125" spans="1:17" ht="34.35" customHeight="1">
      <c r="A125" s="57" t="s">
        <v>273</v>
      </c>
      <c r="B125" s="25" t="s">
        <v>274</v>
      </c>
      <c r="C125" s="34" t="s">
        <v>129</v>
      </c>
      <c r="D125" s="35">
        <v>35.71</v>
      </c>
      <c r="E125" s="35">
        <v>7.92</v>
      </c>
      <c r="F125" s="19">
        <f t="shared" si="25"/>
        <v>10.086120000000001</v>
      </c>
      <c r="G125" s="36">
        <v>89798</v>
      </c>
      <c r="H125" s="18" t="s">
        <v>85</v>
      </c>
      <c r="I125" s="55">
        <f t="shared" si="33"/>
        <v>282.82319999999999</v>
      </c>
      <c r="J125" s="56">
        <f t="shared" si="34"/>
        <v>360.17534520000004</v>
      </c>
      <c r="K125" s="14">
        <f>'[1]BM 04'!M125</f>
        <v>25</v>
      </c>
      <c r="L125" s="14">
        <f>'[1]Memória 05'!E118</f>
        <v>10.71</v>
      </c>
      <c r="M125" s="14">
        <f t="shared" si="24"/>
        <v>35.71</v>
      </c>
      <c r="N125" s="14">
        <f t="shared" si="26"/>
        <v>252.15</v>
      </c>
      <c r="O125" s="14">
        <f t="shared" si="27"/>
        <v>108.02</v>
      </c>
      <c r="P125" s="23">
        <f t="shared" si="28"/>
        <v>360.18</v>
      </c>
      <c r="Q125" s="14">
        <f t="shared" si="29"/>
        <v>-4.6547999999688727E-3</v>
      </c>
    </row>
    <row r="126" spans="1:17" ht="34.35" customHeight="1">
      <c r="A126" s="57" t="s">
        <v>275</v>
      </c>
      <c r="B126" s="25" t="s">
        <v>276</v>
      </c>
      <c r="C126" s="34" t="s">
        <v>129</v>
      </c>
      <c r="D126" s="35">
        <v>28.66</v>
      </c>
      <c r="E126" s="35">
        <v>12.67</v>
      </c>
      <c r="F126" s="19">
        <f t="shared" si="25"/>
        <v>16.135245000000001</v>
      </c>
      <c r="G126" s="36">
        <v>89799</v>
      </c>
      <c r="H126" s="18" t="s">
        <v>85</v>
      </c>
      <c r="I126" s="55">
        <f t="shared" si="33"/>
        <v>363.12220000000002</v>
      </c>
      <c r="J126" s="56">
        <f t="shared" si="34"/>
        <v>462.43612170000006</v>
      </c>
      <c r="K126" s="14">
        <f>'[1]BM 04'!M126</f>
        <v>14</v>
      </c>
      <c r="L126" s="14">
        <f>'[1]Memória 05'!E119</f>
        <v>14.66</v>
      </c>
      <c r="M126" s="14">
        <f t="shared" si="24"/>
        <v>28.66</v>
      </c>
      <c r="N126" s="14">
        <f t="shared" si="26"/>
        <v>225.89</v>
      </c>
      <c r="O126" s="14">
        <f t="shared" si="27"/>
        <v>236.54</v>
      </c>
      <c r="P126" s="23">
        <f t="shared" si="28"/>
        <v>462.44</v>
      </c>
      <c r="Q126" s="14">
        <f t="shared" si="29"/>
        <v>-3.8782999999398271E-3</v>
      </c>
    </row>
    <row r="127" spans="1:17" ht="34.35" customHeight="1">
      <c r="A127" s="57" t="s">
        <v>277</v>
      </c>
      <c r="B127" s="25" t="s">
        <v>278</v>
      </c>
      <c r="C127" s="34" t="s">
        <v>129</v>
      </c>
      <c r="D127" s="35">
        <v>61.87</v>
      </c>
      <c r="E127" s="35">
        <v>15.42</v>
      </c>
      <c r="F127" s="19">
        <f t="shared" si="25"/>
        <v>19.637370000000001</v>
      </c>
      <c r="G127" s="36">
        <v>89800</v>
      </c>
      <c r="H127" s="18" t="s">
        <v>85</v>
      </c>
      <c r="I127" s="55">
        <f t="shared" si="33"/>
        <v>954.03539999999998</v>
      </c>
      <c r="J127" s="56">
        <f t="shared" si="34"/>
        <v>1214.9640818999999</v>
      </c>
      <c r="K127" s="14">
        <f>'[1]BM 04'!M127</f>
        <v>50</v>
      </c>
      <c r="L127" s="14">
        <f>'[1]Memória 05'!E120</f>
        <v>11.869999999999997</v>
      </c>
      <c r="M127" s="14">
        <f t="shared" si="24"/>
        <v>61.87</v>
      </c>
      <c r="N127" s="14">
        <f t="shared" si="26"/>
        <v>981.87</v>
      </c>
      <c r="O127" s="14">
        <f t="shared" si="27"/>
        <v>233.1</v>
      </c>
      <c r="P127" s="23">
        <f t="shared" si="28"/>
        <v>1214.96</v>
      </c>
      <c r="Q127" s="14">
        <f t="shared" si="29"/>
        <v>4.0818999998464278E-3</v>
      </c>
    </row>
    <row r="128" spans="1:17" ht="25.5" customHeight="1">
      <c r="A128" s="58" t="s">
        <v>279</v>
      </c>
      <c r="B128" s="25" t="s">
        <v>280</v>
      </c>
      <c r="C128" s="17" t="s">
        <v>129</v>
      </c>
      <c r="D128" s="19">
        <v>135</v>
      </c>
      <c r="E128" s="19">
        <v>5.85</v>
      </c>
      <c r="F128" s="19">
        <f t="shared" si="25"/>
        <v>7.4499749999999993</v>
      </c>
      <c r="G128" s="33">
        <v>89402</v>
      </c>
      <c r="H128" s="25" t="s">
        <v>60</v>
      </c>
      <c r="I128" s="55">
        <f t="shared" si="33"/>
        <v>789.75</v>
      </c>
      <c r="J128" s="56">
        <f t="shared" si="34"/>
        <v>1005.7466249999999</v>
      </c>
      <c r="K128" s="14">
        <f>'[1]BM 04'!M128</f>
        <v>0</v>
      </c>
      <c r="L128" s="14">
        <f>'[1]Memória 05'!E121</f>
        <v>135</v>
      </c>
      <c r="M128" s="14">
        <f t="shared" si="24"/>
        <v>135</v>
      </c>
      <c r="N128" s="14">
        <f t="shared" si="26"/>
        <v>0</v>
      </c>
      <c r="O128" s="14">
        <f t="shared" si="27"/>
        <v>1005.75</v>
      </c>
      <c r="P128" s="23">
        <f t="shared" si="28"/>
        <v>1005.75</v>
      </c>
      <c r="Q128" s="14">
        <f t="shared" si="29"/>
        <v>-3.3750000001191438E-3</v>
      </c>
    </row>
    <row r="129" spans="1:17" ht="25.5" customHeight="1">
      <c r="A129" s="58" t="s">
        <v>281</v>
      </c>
      <c r="B129" s="25" t="s">
        <v>282</v>
      </c>
      <c r="C129" s="17" t="s">
        <v>129</v>
      </c>
      <c r="D129" s="19">
        <v>36.85</v>
      </c>
      <c r="E129" s="19">
        <v>12.22</v>
      </c>
      <c r="F129" s="19">
        <f t="shared" si="25"/>
        <v>15.562170000000002</v>
      </c>
      <c r="G129" s="33">
        <v>89449</v>
      </c>
      <c r="H129" s="25" t="s">
        <v>60</v>
      </c>
      <c r="I129" s="55">
        <f t="shared" si="33"/>
        <v>450.30700000000002</v>
      </c>
      <c r="J129" s="56">
        <f t="shared" si="34"/>
        <v>573.46596450000004</v>
      </c>
      <c r="K129" s="14">
        <f>'[1]BM 04'!M129</f>
        <v>0</v>
      </c>
      <c r="L129" s="14">
        <f>'[1]Memória 05'!E122</f>
        <v>36.85</v>
      </c>
      <c r="M129" s="14">
        <f t="shared" si="24"/>
        <v>36.85</v>
      </c>
      <c r="N129" s="14">
        <f t="shared" si="26"/>
        <v>0</v>
      </c>
      <c r="O129" s="14">
        <f t="shared" si="27"/>
        <v>573.47</v>
      </c>
      <c r="P129" s="23">
        <f t="shared" si="28"/>
        <v>573.47</v>
      </c>
      <c r="Q129" s="14">
        <f t="shared" si="29"/>
        <v>-4.0354999999863139E-3</v>
      </c>
    </row>
    <row r="130" spans="1:17" ht="45.75" customHeight="1">
      <c r="A130" s="58" t="s">
        <v>283</v>
      </c>
      <c r="B130" s="25" t="s">
        <v>284</v>
      </c>
      <c r="C130" s="17" t="s">
        <v>45</v>
      </c>
      <c r="D130" s="19">
        <v>5</v>
      </c>
      <c r="E130" s="19">
        <v>78.61</v>
      </c>
      <c r="F130" s="19">
        <f t="shared" si="25"/>
        <v>100.109835</v>
      </c>
      <c r="G130" s="33">
        <v>94497</v>
      </c>
      <c r="H130" s="18" t="s">
        <v>85</v>
      </c>
      <c r="I130" s="55">
        <f t="shared" si="33"/>
        <v>393.05</v>
      </c>
      <c r="J130" s="56">
        <f t="shared" si="34"/>
        <v>500.54917499999999</v>
      </c>
      <c r="K130" s="14">
        <f>'[1]BM 04'!M130</f>
        <v>0</v>
      </c>
      <c r="L130" s="14">
        <f>'[1]Memória 05'!E123</f>
        <v>5</v>
      </c>
      <c r="M130" s="14">
        <f t="shared" si="24"/>
        <v>5</v>
      </c>
      <c r="N130" s="14">
        <f t="shared" si="26"/>
        <v>0</v>
      </c>
      <c r="O130" s="14">
        <f t="shared" si="27"/>
        <v>500.55</v>
      </c>
      <c r="P130" s="23">
        <f t="shared" si="28"/>
        <v>500.55</v>
      </c>
      <c r="Q130" s="14">
        <f t="shared" si="29"/>
        <v>-8.2500000002028173E-4</v>
      </c>
    </row>
    <row r="131" spans="1:17" ht="25.5" customHeight="1">
      <c r="A131" s="58" t="s">
        <v>285</v>
      </c>
      <c r="B131" s="25" t="s">
        <v>286</v>
      </c>
      <c r="C131" s="17" t="s">
        <v>45</v>
      </c>
      <c r="D131" s="19">
        <v>18</v>
      </c>
      <c r="E131" s="19">
        <v>26.78</v>
      </c>
      <c r="F131" s="19">
        <f t="shared" si="25"/>
        <v>34.104330000000004</v>
      </c>
      <c r="G131" s="33">
        <v>89353</v>
      </c>
      <c r="H131" s="25" t="s">
        <v>60</v>
      </c>
      <c r="I131" s="55">
        <f t="shared" si="33"/>
        <v>482.04</v>
      </c>
      <c r="J131" s="56">
        <f t="shared" si="34"/>
        <v>613.87794000000008</v>
      </c>
      <c r="K131" s="14">
        <f>'[1]BM 04'!M131</f>
        <v>0</v>
      </c>
      <c r="L131" s="14">
        <f>'[1]Memória 05'!E124</f>
        <v>5</v>
      </c>
      <c r="M131" s="14">
        <f t="shared" si="24"/>
        <v>5</v>
      </c>
      <c r="N131" s="14">
        <f t="shared" si="26"/>
        <v>0</v>
      </c>
      <c r="O131" s="14">
        <f t="shared" si="27"/>
        <v>170.52</v>
      </c>
      <c r="P131" s="23">
        <f t="shared" si="28"/>
        <v>170.52</v>
      </c>
      <c r="Q131" s="14">
        <f t="shared" si="29"/>
        <v>443.3579400000001</v>
      </c>
    </row>
    <row r="132" spans="1:17" ht="25.5" customHeight="1">
      <c r="A132" s="58" t="s">
        <v>287</v>
      </c>
      <c r="B132" s="25" t="s">
        <v>288</v>
      </c>
      <c r="C132" s="17" t="s">
        <v>45</v>
      </c>
      <c r="D132" s="19">
        <v>7</v>
      </c>
      <c r="E132" s="19">
        <v>22.45</v>
      </c>
      <c r="F132" s="19">
        <f t="shared" si="25"/>
        <v>28.590074999999999</v>
      </c>
      <c r="G132" s="33">
        <v>89351</v>
      </c>
      <c r="H132" s="25" t="s">
        <v>60</v>
      </c>
      <c r="I132" s="55">
        <f t="shared" si="33"/>
        <v>157.15</v>
      </c>
      <c r="J132" s="56">
        <f t="shared" si="34"/>
        <v>200.13052499999998</v>
      </c>
      <c r="K132" s="14">
        <f>'[1]BM 04'!M132</f>
        <v>0</v>
      </c>
      <c r="L132" s="14">
        <f>'[1]Memória 05'!E125</f>
        <v>7</v>
      </c>
      <c r="M132" s="14">
        <f t="shared" si="24"/>
        <v>7</v>
      </c>
      <c r="N132" s="14">
        <f t="shared" si="26"/>
        <v>0</v>
      </c>
      <c r="O132" s="14">
        <f t="shared" si="27"/>
        <v>200.13</v>
      </c>
      <c r="P132" s="23">
        <f t="shared" si="28"/>
        <v>200.13</v>
      </c>
      <c r="Q132" s="14">
        <f t="shared" si="29"/>
        <v>5.2499999998190106E-4</v>
      </c>
    </row>
    <row r="133" spans="1:17" ht="25.5" customHeight="1">
      <c r="A133" s="58" t="s">
        <v>289</v>
      </c>
      <c r="B133" s="25" t="s">
        <v>290</v>
      </c>
      <c r="C133" s="17" t="s">
        <v>45</v>
      </c>
      <c r="D133" s="19">
        <v>3</v>
      </c>
      <c r="E133" s="19">
        <v>3.26</v>
      </c>
      <c r="F133" s="19">
        <f t="shared" si="25"/>
        <v>4.1516099999999998</v>
      </c>
      <c r="G133" s="33">
        <v>813</v>
      </c>
      <c r="H133" s="25" t="s">
        <v>60</v>
      </c>
      <c r="I133" s="55">
        <f t="shared" si="33"/>
        <v>9.7799999999999994</v>
      </c>
      <c r="J133" s="56">
        <f t="shared" si="34"/>
        <v>12.454829999999999</v>
      </c>
      <c r="K133" s="14">
        <f>'[1]BM 04'!M133</f>
        <v>0</v>
      </c>
      <c r="L133" s="14">
        <f>'[1]Memória 05'!E126</f>
        <v>3</v>
      </c>
      <c r="M133" s="14">
        <f t="shared" si="24"/>
        <v>3</v>
      </c>
      <c r="N133" s="14">
        <f t="shared" si="26"/>
        <v>0</v>
      </c>
      <c r="O133" s="14">
        <f t="shared" si="27"/>
        <v>12.45</v>
      </c>
      <c r="P133" s="23">
        <f t="shared" si="28"/>
        <v>12.45</v>
      </c>
      <c r="Q133" s="14">
        <f t="shared" si="29"/>
        <v>4.830000000000112E-3</v>
      </c>
    </row>
    <row r="134" spans="1:17" ht="25.5" customHeight="1">
      <c r="A134" s="58" t="s">
        <v>291</v>
      </c>
      <c r="B134" s="25" t="s">
        <v>292</v>
      </c>
      <c r="C134" s="17" t="s">
        <v>45</v>
      </c>
      <c r="D134" s="19">
        <v>58</v>
      </c>
      <c r="E134" s="19">
        <v>2.52</v>
      </c>
      <c r="F134" s="19">
        <f t="shared" si="25"/>
        <v>3.2092200000000002</v>
      </c>
      <c r="G134" s="33">
        <v>89481</v>
      </c>
      <c r="H134" s="25" t="s">
        <v>60</v>
      </c>
      <c r="I134" s="55">
        <f t="shared" si="33"/>
        <v>146.16</v>
      </c>
      <c r="J134" s="56">
        <f t="shared" si="34"/>
        <v>186.13476</v>
      </c>
      <c r="K134" s="14">
        <f>'[1]BM 04'!M134</f>
        <v>0</v>
      </c>
      <c r="L134" s="14">
        <f>'[1]Memória 05'!E127</f>
        <v>58</v>
      </c>
      <c r="M134" s="14">
        <f t="shared" si="24"/>
        <v>58</v>
      </c>
      <c r="N134" s="14">
        <f t="shared" si="26"/>
        <v>0</v>
      </c>
      <c r="O134" s="14">
        <f t="shared" si="27"/>
        <v>186.13</v>
      </c>
      <c r="P134" s="23">
        <f t="shared" si="28"/>
        <v>186.13</v>
      </c>
      <c r="Q134" s="14">
        <f t="shared" si="29"/>
        <v>4.7600000000045384E-3</v>
      </c>
    </row>
    <row r="135" spans="1:17" ht="25.5" customHeight="1">
      <c r="A135" s="58" t="s">
        <v>293</v>
      </c>
      <c r="B135" s="25" t="s">
        <v>294</v>
      </c>
      <c r="C135" s="17" t="s">
        <v>45</v>
      </c>
      <c r="D135" s="19">
        <v>13</v>
      </c>
      <c r="E135" s="19">
        <v>8.34</v>
      </c>
      <c r="F135" s="19">
        <f t="shared" si="25"/>
        <v>10.620989999999999</v>
      </c>
      <c r="G135" s="33">
        <v>89501</v>
      </c>
      <c r="H135" s="25" t="s">
        <v>60</v>
      </c>
      <c r="I135" s="55">
        <f t="shared" si="33"/>
        <v>108.42</v>
      </c>
      <c r="J135" s="56">
        <f t="shared" si="34"/>
        <v>138.07286999999999</v>
      </c>
      <c r="K135" s="14">
        <f>'[1]BM 04'!M135</f>
        <v>0</v>
      </c>
      <c r="L135" s="14">
        <f>'[1]Memória 05'!E128</f>
        <v>13</v>
      </c>
      <c r="M135" s="14">
        <f t="shared" si="24"/>
        <v>13</v>
      </c>
      <c r="N135" s="14">
        <f t="shared" si="26"/>
        <v>0</v>
      </c>
      <c r="O135" s="14">
        <f t="shared" si="27"/>
        <v>138.07</v>
      </c>
      <c r="P135" s="23">
        <f t="shared" si="28"/>
        <v>138.07</v>
      </c>
      <c r="Q135" s="14">
        <f t="shared" si="29"/>
        <v>2.8700000000014825E-3</v>
      </c>
    </row>
    <row r="136" spans="1:17" ht="35.25" customHeight="1">
      <c r="A136" s="57" t="s">
        <v>295</v>
      </c>
      <c r="B136" s="25" t="s">
        <v>296</v>
      </c>
      <c r="C136" s="34" t="s">
        <v>45</v>
      </c>
      <c r="D136" s="35">
        <v>34</v>
      </c>
      <c r="E136" s="35">
        <v>9.85</v>
      </c>
      <c r="F136" s="19">
        <f t="shared" si="25"/>
        <v>12.543975</v>
      </c>
      <c r="G136" s="43">
        <v>89366</v>
      </c>
      <c r="H136" s="18" t="s">
        <v>85</v>
      </c>
      <c r="I136" s="55">
        <f t="shared" si="33"/>
        <v>334.9</v>
      </c>
      <c r="J136" s="56">
        <f t="shared" si="34"/>
        <v>426.49514999999997</v>
      </c>
      <c r="K136" s="14">
        <f>'[1]BM 04'!M136</f>
        <v>0</v>
      </c>
      <c r="L136" s="14">
        <f>'[1]Memória 05'!E129</f>
        <v>34</v>
      </c>
      <c r="M136" s="14">
        <f t="shared" si="24"/>
        <v>34</v>
      </c>
      <c r="N136" s="14">
        <f t="shared" si="26"/>
        <v>0</v>
      </c>
      <c r="O136" s="14">
        <f t="shared" si="27"/>
        <v>426.5</v>
      </c>
      <c r="P136" s="23">
        <f t="shared" si="28"/>
        <v>426.5</v>
      </c>
      <c r="Q136" s="14">
        <f t="shared" si="29"/>
        <v>-4.8500000000331056E-3</v>
      </c>
    </row>
    <row r="137" spans="1:17" ht="34.35" customHeight="1">
      <c r="A137" s="57" t="s">
        <v>297</v>
      </c>
      <c r="B137" s="25" t="s">
        <v>298</v>
      </c>
      <c r="C137" s="34" t="s">
        <v>45</v>
      </c>
      <c r="D137" s="35">
        <v>4</v>
      </c>
      <c r="E137" s="35">
        <v>12.47</v>
      </c>
      <c r="F137" s="19">
        <f t="shared" si="25"/>
        <v>15.880545000000001</v>
      </c>
      <c r="G137" s="43">
        <v>89627</v>
      </c>
      <c r="H137" s="18" t="s">
        <v>85</v>
      </c>
      <c r="I137" s="55">
        <f t="shared" si="33"/>
        <v>49.88</v>
      </c>
      <c r="J137" s="56">
        <f t="shared" si="34"/>
        <v>63.522180000000006</v>
      </c>
      <c r="K137" s="14">
        <f>'[1]BM 04'!M137</f>
        <v>0</v>
      </c>
      <c r="L137" s="14">
        <f>'[1]Memória 05'!E130</f>
        <v>4</v>
      </c>
      <c r="M137" s="14">
        <f t="shared" si="24"/>
        <v>4</v>
      </c>
      <c r="N137" s="14">
        <f t="shared" si="26"/>
        <v>0</v>
      </c>
      <c r="O137" s="14">
        <f t="shared" si="27"/>
        <v>63.52</v>
      </c>
      <c r="P137" s="23">
        <f t="shared" si="28"/>
        <v>63.52</v>
      </c>
      <c r="Q137" s="14">
        <f t="shared" si="29"/>
        <v>2.1800000000027353E-3</v>
      </c>
    </row>
    <row r="138" spans="1:17" ht="25.5" customHeight="1">
      <c r="A138" s="58" t="s">
        <v>299</v>
      </c>
      <c r="B138" s="25" t="s">
        <v>300</v>
      </c>
      <c r="C138" s="17" t="s">
        <v>45</v>
      </c>
      <c r="D138" s="19">
        <v>34</v>
      </c>
      <c r="E138" s="19">
        <v>4.68</v>
      </c>
      <c r="F138" s="19">
        <f t="shared" si="25"/>
        <v>5.9599799999999998</v>
      </c>
      <c r="G138" s="42">
        <v>89440</v>
      </c>
      <c r="H138" s="25" t="s">
        <v>60</v>
      </c>
      <c r="I138" s="55">
        <f t="shared" si="33"/>
        <v>159.12</v>
      </c>
      <c r="J138" s="56">
        <f t="shared" si="34"/>
        <v>202.63932</v>
      </c>
      <c r="K138" s="14">
        <f>'[1]BM 04'!M138</f>
        <v>0</v>
      </c>
      <c r="L138" s="14">
        <f>'[1]Memória 05'!E131</f>
        <v>34</v>
      </c>
      <c r="M138" s="14">
        <f t="shared" si="24"/>
        <v>34</v>
      </c>
      <c r="N138" s="14">
        <f t="shared" si="26"/>
        <v>0</v>
      </c>
      <c r="O138" s="14">
        <f t="shared" si="27"/>
        <v>202.64</v>
      </c>
      <c r="P138" s="23">
        <f t="shared" si="28"/>
        <v>202.64</v>
      </c>
      <c r="Q138" s="14">
        <f t="shared" si="29"/>
        <v>-6.7999999998846761E-4</v>
      </c>
    </row>
    <row r="139" spans="1:17" ht="25.5" customHeight="1">
      <c r="A139" s="58" t="s">
        <v>301</v>
      </c>
      <c r="B139" s="25" t="s">
        <v>302</v>
      </c>
      <c r="C139" s="17" t="s">
        <v>45</v>
      </c>
      <c r="D139" s="19">
        <v>5</v>
      </c>
      <c r="E139" s="19">
        <v>13.38</v>
      </c>
      <c r="F139" s="19">
        <f t="shared" si="25"/>
        <v>17.039430000000003</v>
      </c>
      <c r="G139" s="42">
        <v>89625</v>
      </c>
      <c r="H139" s="25" t="s">
        <v>60</v>
      </c>
      <c r="I139" s="55">
        <f t="shared" si="33"/>
        <v>66.900000000000006</v>
      </c>
      <c r="J139" s="56">
        <f t="shared" si="34"/>
        <v>85.197150000000022</v>
      </c>
      <c r="K139" s="14">
        <f>'[1]BM 04'!M139</f>
        <v>0</v>
      </c>
      <c r="L139" s="14">
        <f>'[1]Memória 05'!E132</f>
        <v>5</v>
      </c>
      <c r="M139" s="14">
        <f t="shared" si="24"/>
        <v>5</v>
      </c>
      <c r="N139" s="14">
        <f t="shared" si="26"/>
        <v>0</v>
      </c>
      <c r="O139" s="14">
        <f t="shared" si="27"/>
        <v>85.2</v>
      </c>
      <c r="P139" s="23">
        <f t="shared" si="28"/>
        <v>85.2</v>
      </c>
      <c r="Q139" s="14">
        <f t="shared" si="29"/>
        <v>-2.8499999999809233E-3</v>
      </c>
    </row>
    <row r="140" spans="1:17" ht="34.35" customHeight="1">
      <c r="A140" s="57" t="s">
        <v>303</v>
      </c>
      <c r="B140" s="25" t="s">
        <v>304</v>
      </c>
      <c r="C140" s="34" t="s">
        <v>45</v>
      </c>
      <c r="D140" s="35">
        <v>9</v>
      </c>
      <c r="E140" s="35">
        <v>14.29</v>
      </c>
      <c r="F140" s="19">
        <f t="shared" si="25"/>
        <v>18.198315000000001</v>
      </c>
      <c r="G140" s="43">
        <v>90374</v>
      </c>
      <c r="H140" s="18" t="s">
        <v>85</v>
      </c>
      <c r="I140" s="55">
        <f t="shared" si="33"/>
        <v>128.60999999999999</v>
      </c>
      <c r="J140" s="56">
        <f t="shared" si="34"/>
        <v>163.78483500000002</v>
      </c>
      <c r="K140" s="14">
        <f>'[1]BM 04'!M140</f>
        <v>0</v>
      </c>
      <c r="L140" s="14">
        <f>'[1]Memória 05'!E133</f>
        <v>9</v>
      </c>
      <c r="M140" s="14">
        <f t="shared" ref="M140:M203" si="35">K140+L140</f>
        <v>9</v>
      </c>
      <c r="N140" s="14">
        <f t="shared" si="26"/>
        <v>0</v>
      </c>
      <c r="O140" s="14">
        <f t="shared" si="27"/>
        <v>163.78</v>
      </c>
      <c r="P140" s="23">
        <f t="shared" si="28"/>
        <v>163.78</v>
      </c>
      <c r="Q140" s="14">
        <f t="shared" si="29"/>
        <v>4.8350000000141335E-3</v>
      </c>
    </row>
    <row r="141" spans="1:17" ht="34.35" customHeight="1">
      <c r="A141" s="57" t="s">
        <v>305</v>
      </c>
      <c r="B141" s="25" t="s">
        <v>306</v>
      </c>
      <c r="C141" s="34" t="s">
        <v>45</v>
      </c>
      <c r="D141" s="35">
        <v>10</v>
      </c>
      <c r="E141" s="35">
        <v>298.77999999999997</v>
      </c>
      <c r="F141" s="19">
        <f t="shared" ref="F141:F204" si="36">E141+E141*27.35/100</f>
        <v>380.49632999999994</v>
      </c>
      <c r="G141" s="43">
        <v>86931</v>
      </c>
      <c r="H141" s="18" t="s">
        <v>85</v>
      </c>
      <c r="I141" s="55">
        <f t="shared" si="33"/>
        <v>2987.7999999999997</v>
      </c>
      <c r="J141" s="56">
        <f t="shared" si="34"/>
        <v>3804.9632999999994</v>
      </c>
      <c r="K141" s="14">
        <f>'[1]BM 04'!M141</f>
        <v>0</v>
      </c>
      <c r="L141" s="14">
        <f>'[1]Memória 05'!E134</f>
        <v>0</v>
      </c>
      <c r="M141" s="14">
        <f t="shared" si="35"/>
        <v>0</v>
      </c>
      <c r="N141" s="14">
        <f t="shared" ref="N141:N204" si="37">ROUND(K141*F141,2)</f>
        <v>0</v>
      </c>
      <c r="O141" s="14">
        <f t="shared" ref="O141:O204" si="38">ROUND(L141*F141,2)</f>
        <v>0</v>
      </c>
      <c r="P141" s="23">
        <f t="shared" ref="P141:P204" si="39">ROUND(M141*F141,2)</f>
        <v>0</v>
      </c>
      <c r="Q141" s="14">
        <f t="shared" ref="Q141:Q204" si="40">J141-P141</f>
        <v>3804.9632999999994</v>
      </c>
    </row>
    <row r="142" spans="1:17" ht="45.75" customHeight="1">
      <c r="A142" s="58" t="s">
        <v>307</v>
      </c>
      <c r="B142" s="25" t="s">
        <v>308</v>
      </c>
      <c r="C142" s="17" t="s">
        <v>45</v>
      </c>
      <c r="D142" s="19">
        <v>1</v>
      </c>
      <c r="E142" s="19">
        <v>526.01</v>
      </c>
      <c r="F142" s="19">
        <f t="shared" si="36"/>
        <v>669.87373500000001</v>
      </c>
      <c r="G142" s="42">
        <v>95472</v>
      </c>
      <c r="H142" s="18" t="s">
        <v>85</v>
      </c>
      <c r="I142" s="55">
        <f t="shared" si="33"/>
        <v>526.01</v>
      </c>
      <c r="J142" s="56">
        <f t="shared" si="34"/>
        <v>669.87373500000001</v>
      </c>
      <c r="K142" s="14">
        <f>'[1]BM 04'!M142</f>
        <v>0</v>
      </c>
      <c r="L142" s="14">
        <f>'[1]Memória 05'!E135</f>
        <v>0</v>
      </c>
      <c r="M142" s="14">
        <f t="shared" si="35"/>
        <v>0</v>
      </c>
      <c r="N142" s="14">
        <f t="shared" si="37"/>
        <v>0</v>
      </c>
      <c r="O142" s="14">
        <f t="shared" si="38"/>
        <v>0</v>
      </c>
      <c r="P142" s="23">
        <f t="shared" si="39"/>
        <v>0</v>
      </c>
      <c r="Q142" s="14">
        <f t="shared" si="40"/>
        <v>669.87373500000001</v>
      </c>
    </row>
    <row r="143" spans="1:17" ht="25.5" customHeight="1">
      <c r="A143" s="58" t="s">
        <v>309</v>
      </c>
      <c r="B143" s="18" t="s">
        <v>310</v>
      </c>
      <c r="C143" s="17" t="s">
        <v>45</v>
      </c>
      <c r="D143" s="19">
        <v>11</v>
      </c>
      <c r="E143" s="19">
        <v>75.17</v>
      </c>
      <c r="F143" s="19">
        <f t="shared" si="36"/>
        <v>95.728994999999998</v>
      </c>
      <c r="G143" s="33">
        <v>1370</v>
      </c>
      <c r="H143" s="25" t="s">
        <v>60</v>
      </c>
      <c r="I143" s="55">
        <f t="shared" si="33"/>
        <v>826.87</v>
      </c>
      <c r="J143" s="56">
        <f t="shared" si="34"/>
        <v>1053.018945</v>
      </c>
      <c r="K143" s="14">
        <f>'[1]BM 04'!M143</f>
        <v>0</v>
      </c>
      <c r="L143" s="14">
        <f>'[1]Memória 05'!E136</f>
        <v>0</v>
      </c>
      <c r="M143" s="14">
        <f t="shared" si="35"/>
        <v>0</v>
      </c>
      <c r="N143" s="14">
        <f t="shared" si="37"/>
        <v>0</v>
      </c>
      <c r="O143" s="14">
        <f t="shared" si="38"/>
        <v>0</v>
      </c>
      <c r="P143" s="23">
        <f t="shared" si="39"/>
        <v>0</v>
      </c>
      <c r="Q143" s="14">
        <f t="shared" si="40"/>
        <v>1053.018945</v>
      </c>
    </row>
    <row r="144" spans="1:17" ht="25.5" customHeight="1">
      <c r="A144" s="58" t="s">
        <v>311</v>
      </c>
      <c r="B144" s="25" t="s">
        <v>312</v>
      </c>
      <c r="C144" s="17" t="s">
        <v>45</v>
      </c>
      <c r="D144" s="19">
        <v>2</v>
      </c>
      <c r="E144" s="19">
        <v>415.85</v>
      </c>
      <c r="F144" s="19">
        <f t="shared" si="36"/>
        <v>529.58497499999999</v>
      </c>
      <c r="G144" s="42">
        <v>100858</v>
      </c>
      <c r="H144" s="25" t="s">
        <v>60</v>
      </c>
      <c r="I144" s="55">
        <f t="shared" si="33"/>
        <v>831.7</v>
      </c>
      <c r="J144" s="56">
        <f t="shared" si="34"/>
        <v>1059.16995</v>
      </c>
      <c r="K144" s="14">
        <f>'[1]BM 04'!M144</f>
        <v>0</v>
      </c>
      <c r="L144" s="14">
        <f>'[1]Memória 05'!E137</f>
        <v>0</v>
      </c>
      <c r="M144" s="14">
        <f t="shared" si="35"/>
        <v>0</v>
      </c>
      <c r="N144" s="14">
        <f t="shared" si="37"/>
        <v>0</v>
      </c>
      <c r="O144" s="14">
        <f t="shared" si="38"/>
        <v>0</v>
      </c>
      <c r="P144" s="23">
        <f t="shared" si="39"/>
        <v>0</v>
      </c>
      <c r="Q144" s="14">
        <f t="shared" si="40"/>
        <v>1059.16995</v>
      </c>
    </row>
    <row r="145" spans="1:17" ht="25.5" customHeight="1">
      <c r="A145" s="58" t="s">
        <v>313</v>
      </c>
      <c r="B145" s="25" t="s">
        <v>314</v>
      </c>
      <c r="C145" s="17" t="s">
        <v>45</v>
      </c>
      <c r="D145" s="19">
        <v>3</v>
      </c>
      <c r="E145" s="19">
        <v>26.98</v>
      </c>
      <c r="F145" s="19">
        <f t="shared" si="36"/>
        <v>34.359030000000004</v>
      </c>
      <c r="G145" s="42">
        <v>94797</v>
      </c>
      <c r="H145" s="25" t="s">
        <v>60</v>
      </c>
      <c r="I145" s="55">
        <f t="shared" si="33"/>
        <v>80.94</v>
      </c>
      <c r="J145" s="56">
        <f t="shared" si="34"/>
        <v>103.07709000000001</v>
      </c>
      <c r="K145" s="14">
        <f>'[1]BM 04'!M145</f>
        <v>0</v>
      </c>
      <c r="L145" s="14">
        <f>'[1]Memória 05'!E138</f>
        <v>0</v>
      </c>
      <c r="M145" s="14">
        <f t="shared" si="35"/>
        <v>0</v>
      </c>
      <c r="N145" s="14">
        <f t="shared" si="37"/>
        <v>0</v>
      </c>
      <c r="O145" s="14">
        <f t="shared" si="38"/>
        <v>0</v>
      </c>
      <c r="P145" s="23">
        <f t="shared" si="39"/>
        <v>0</v>
      </c>
      <c r="Q145" s="14">
        <f t="shared" si="40"/>
        <v>103.07709000000001</v>
      </c>
    </row>
    <row r="146" spans="1:17" ht="25.5" customHeight="1">
      <c r="A146" s="58" t="s">
        <v>315</v>
      </c>
      <c r="B146" s="25" t="s">
        <v>316</v>
      </c>
      <c r="C146" s="17" t="s">
        <v>45</v>
      </c>
      <c r="D146" s="19">
        <v>1</v>
      </c>
      <c r="E146" s="19">
        <v>14.37</v>
      </c>
      <c r="F146" s="19">
        <f t="shared" si="36"/>
        <v>18.300194999999999</v>
      </c>
      <c r="G146" s="42">
        <v>11831</v>
      </c>
      <c r="H146" s="25" t="s">
        <v>60</v>
      </c>
      <c r="I146" s="55">
        <f t="shared" si="33"/>
        <v>14.37</v>
      </c>
      <c r="J146" s="56">
        <f t="shared" si="34"/>
        <v>18.300194999999999</v>
      </c>
      <c r="K146" s="14">
        <f>'[1]BM 04'!M146</f>
        <v>0</v>
      </c>
      <c r="L146" s="14">
        <f>'[1]Memória 05'!E139</f>
        <v>0</v>
      </c>
      <c r="M146" s="14">
        <f t="shared" si="35"/>
        <v>0</v>
      </c>
      <c r="N146" s="14">
        <f t="shared" si="37"/>
        <v>0</v>
      </c>
      <c r="O146" s="14">
        <f t="shared" si="38"/>
        <v>0</v>
      </c>
      <c r="P146" s="23">
        <f t="shared" si="39"/>
        <v>0</v>
      </c>
      <c r="Q146" s="14">
        <f t="shared" si="40"/>
        <v>18.300194999999999</v>
      </c>
    </row>
    <row r="147" spans="1:17" ht="25.5" customHeight="1">
      <c r="A147" s="58" t="s">
        <v>317</v>
      </c>
      <c r="B147" s="25" t="s">
        <v>318</v>
      </c>
      <c r="C147" s="17" t="s">
        <v>45</v>
      </c>
      <c r="D147" s="19">
        <v>1</v>
      </c>
      <c r="E147" s="19">
        <v>102.07</v>
      </c>
      <c r="F147" s="19">
        <f t="shared" si="36"/>
        <v>129.98614499999999</v>
      </c>
      <c r="G147" s="42">
        <v>95675</v>
      </c>
      <c r="H147" s="25" t="s">
        <v>60</v>
      </c>
      <c r="I147" s="55">
        <f t="shared" si="33"/>
        <v>102.07</v>
      </c>
      <c r="J147" s="56">
        <f t="shared" si="34"/>
        <v>129.98614499999999</v>
      </c>
      <c r="K147" s="14">
        <f>'[1]BM 04'!M147</f>
        <v>0</v>
      </c>
      <c r="L147" s="14">
        <f>'[1]Memória 05'!E140</f>
        <v>0</v>
      </c>
      <c r="M147" s="14">
        <f t="shared" si="35"/>
        <v>0</v>
      </c>
      <c r="N147" s="14">
        <f t="shared" si="37"/>
        <v>0</v>
      </c>
      <c r="O147" s="14">
        <f t="shared" si="38"/>
        <v>0</v>
      </c>
      <c r="P147" s="23">
        <f t="shared" si="39"/>
        <v>0</v>
      </c>
      <c r="Q147" s="14">
        <f t="shared" si="40"/>
        <v>129.98614499999999</v>
      </c>
    </row>
    <row r="148" spans="1:17" ht="34.35" customHeight="1">
      <c r="A148" s="57" t="s">
        <v>319</v>
      </c>
      <c r="B148" s="25" t="s">
        <v>320</v>
      </c>
      <c r="C148" s="34" t="s">
        <v>45</v>
      </c>
      <c r="D148" s="35">
        <v>1</v>
      </c>
      <c r="E148" s="35">
        <v>108.02</v>
      </c>
      <c r="F148" s="19">
        <f t="shared" si="36"/>
        <v>137.56347</v>
      </c>
      <c r="G148" s="43">
        <v>95635</v>
      </c>
      <c r="H148" s="18" t="s">
        <v>85</v>
      </c>
      <c r="I148" s="55">
        <f t="shared" si="33"/>
        <v>108.02</v>
      </c>
      <c r="J148" s="56">
        <f t="shared" si="34"/>
        <v>137.56347</v>
      </c>
      <c r="K148" s="14">
        <f>'[1]BM 04'!M148</f>
        <v>0</v>
      </c>
      <c r="L148" s="14">
        <f>'[1]Memória 05'!E141</f>
        <v>0</v>
      </c>
      <c r="M148" s="14">
        <f t="shared" si="35"/>
        <v>0</v>
      </c>
      <c r="N148" s="14">
        <f t="shared" si="37"/>
        <v>0</v>
      </c>
      <c r="O148" s="14">
        <f t="shared" si="38"/>
        <v>0</v>
      </c>
      <c r="P148" s="23">
        <f t="shared" si="39"/>
        <v>0</v>
      </c>
      <c r="Q148" s="14">
        <f t="shared" si="40"/>
        <v>137.56347</v>
      </c>
    </row>
    <row r="149" spans="1:17" ht="25.5" customHeight="1">
      <c r="A149" s="58" t="s">
        <v>321</v>
      </c>
      <c r="B149" s="18" t="s">
        <v>322</v>
      </c>
      <c r="C149" s="17" t="s">
        <v>31</v>
      </c>
      <c r="D149" s="19">
        <v>24.5</v>
      </c>
      <c r="E149" s="19">
        <v>218.93</v>
      </c>
      <c r="F149" s="19">
        <f t="shared" si="36"/>
        <v>278.80735500000003</v>
      </c>
      <c r="G149" s="42">
        <v>10759</v>
      </c>
      <c r="H149" s="20" t="s">
        <v>36</v>
      </c>
      <c r="I149" s="55">
        <f t="shared" si="33"/>
        <v>5363.7849999999999</v>
      </c>
      <c r="J149" s="56">
        <f t="shared" si="34"/>
        <v>6830.7801975000011</v>
      </c>
      <c r="K149" s="14">
        <f>'[1]BM 04'!M149</f>
        <v>0</v>
      </c>
      <c r="L149" s="14">
        <f>'[1]Memória 05'!E142</f>
        <v>0</v>
      </c>
      <c r="M149" s="14">
        <f t="shared" si="35"/>
        <v>0</v>
      </c>
      <c r="N149" s="14">
        <f t="shared" si="37"/>
        <v>0</v>
      </c>
      <c r="O149" s="14">
        <f t="shared" si="38"/>
        <v>0</v>
      </c>
      <c r="P149" s="23">
        <f t="shared" si="39"/>
        <v>0</v>
      </c>
      <c r="Q149" s="14">
        <f t="shared" si="40"/>
        <v>6830.7801975000011</v>
      </c>
    </row>
    <row r="150" spans="1:17" ht="34.35" customHeight="1">
      <c r="A150" s="57" t="s">
        <v>323</v>
      </c>
      <c r="B150" s="25" t="s">
        <v>324</v>
      </c>
      <c r="C150" s="34" t="s">
        <v>45</v>
      </c>
      <c r="D150" s="35">
        <v>6</v>
      </c>
      <c r="E150" s="35">
        <v>179.29</v>
      </c>
      <c r="F150" s="19">
        <f t="shared" si="36"/>
        <v>228.32581499999998</v>
      </c>
      <c r="G150" s="43">
        <v>86935</v>
      </c>
      <c r="H150" s="18" t="s">
        <v>85</v>
      </c>
      <c r="I150" s="55">
        <f t="shared" si="33"/>
        <v>1075.74</v>
      </c>
      <c r="J150" s="56">
        <f t="shared" si="34"/>
        <v>1369.95489</v>
      </c>
      <c r="K150" s="14">
        <f>'[1]BM 04'!M150</f>
        <v>0</v>
      </c>
      <c r="L150" s="14">
        <f>'[1]Memória 05'!E143</f>
        <v>0</v>
      </c>
      <c r="M150" s="14">
        <f t="shared" si="35"/>
        <v>0</v>
      </c>
      <c r="N150" s="14">
        <f t="shared" si="37"/>
        <v>0</v>
      </c>
      <c r="O150" s="14">
        <f t="shared" si="38"/>
        <v>0</v>
      </c>
      <c r="P150" s="23">
        <f t="shared" si="39"/>
        <v>0</v>
      </c>
      <c r="Q150" s="14">
        <f t="shared" si="40"/>
        <v>1369.95489</v>
      </c>
    </row>
    <row r="151" spans="1:17" ht="34.35" customHeight="1">
      <c r="A151" s="57" t="s">
        <v>325</v>
      </c>
      <c r="B151" s="25" t="s">
        <v>326</v>
      </c>
      <c r="C151" s="34" t="s">
        <v>45</v>
      </c>
      <c r="D151" s="35">
        <v>11</v>
      </c>
      <c r="E151" s="35">
        <v>98.14</v>
      </c>
      <c r="F151" s="19">
        <f t="shared" si="36"/>
        <v>124.98129</v>
      </c>
      <c r="G151" s="48">
        <v>2087</v>
      </c>
      <c r="H151" s="18" t="s">
        <v>90</v>
      </c>
      <c r="I151" s="55">
        <f t="shared" si="33"/>
        <v>1079.54</v>
      </c>
      <c r="J151" s="56">
        <f t="shared" si="34"/>
        <v>1374.7941900000001</v>
      </c>
      <c r="K151" s="14">
        <f>'[1]BM 04'!M151</f>
        <v>0</v>
      </c>
      <c r="L151" s="14">
        <f>'[1]Memória 05'!E144</f>
        <v>0</v>
      </c>
      <c r="M151" s="14">
        <f t="shared" si="35"/>
        <v>0</v>
      </c>
      <c r="N151" s="14">
        <f t="shared" si="37"/>
        <v>0</v>
      </c>
      <c r="O151" s="14">
        <f t="shared" si="38"/>
        <v>0</v>
      </c>
      <c r="P151" s="23">
        <f t="shared" si="39"/>
        <v>0</v>
      </c>
      <c r="Q151" s="14">
        <f t="shared" si="40"/>
        <v>1374.7941900000001</v>
      </c>
    </row>
    <row r="152" spans="1:17" ht="25.5" customHeight="1">
      <c r="A152" s="17" t="s">
        <v>327</v>
      </c>
      <c r="B152" s="25" t="s">
        <v>328</v>
      </c>
      <c r="C152" s="17" t="s">
        <v>45</v>
      </c>
      <c r="D152" s="19">
        <v>7</v>
      </c>
      <c r="E152" s="19">
        <v>77.86</v>
      </c>
      <c r="F152" s="19">
        <f t="shared" si="36"/>
        <v>99.154709999999994</v>
      </c>
      <c r="G152" s="42">
        <v>95546</v>
      </c>
      <c r="H152" s="25" t="s">
        <v>60</v>
      </c>
      <c r="I152" s="55">
        <f t="shared" si="33"/>
        <v>545.02</v>
      </c>
      <c r="J152" s="56">
        <f t="shared" si="34"/>
        <v>694.08296999999993</v>
      </c>
      <c r="K152" s="14">
        <f>'[1]BM 04'!M152</f>
        <v>0</v>
      </c>
      <c r="L152" s="14">
        <f>'[1]Memória 05'!E145</f>
        <v>0</v>
      </c>
      <c r="M152" s="14">
        <f t="shared" si="35"/>
        <v>0</v>
      </c>
      <c r="N152" s="14">
        <f t="shared" si="37"/>
        <v>0</v>
      </c>
      <c r="O152" s="14">
        <f t="shared" si="38"/>
        <v>0</v>
      </c>
      <c r="P152" s="23">
        <f t="shared" si="39"/>
        <v>0</v>
      </c>
      <c r="Q152" s="14">
        <f t="shared" si="40"/>
        <v>694.08296999999993</v>
      </c>
    </row>
    <row r="153" spans="1:17" ht="25.5" customHeight="1">
      <c r="A153" s="17" t="s">
        <v>329</v>
      </c>
      <c r="B153" s="25" t="s">
        <v>330</v>
      </c>
      <c r="C153" s="17" t="s">
        <v>45</v>
      </c>
      <c r="D153" s="19">
        <v>4</v>
      </c>
      <c r="E153" s="19">
        <v>23.03</v>
      </c>
      <c r="F153" s="19">
        <f t="shared" si="36"/>
        <v>29.328705000000003</v>
      </c>
      <c r="G153" s="42">
        <v>95544</v>
      </c>
      <c r="H153" s="25" t="s">
        <v>60</v>
      </c>
      <c r="I153" s="55">
        <f t="shared" si="33"/>
        <v>92.12</v>
      </c>
      <c r="J153" s="56">
        <f t="shared" si="34"/>
        <v>117.31482000000001</v>
      </c>
      <c r="K153" s="14">
        <f>'[1]BM 04'!M153</f>
        <v>0</v>
      </c>
      <c r="L153" s="14">
        <f>'[1]Memória 05'!E146</f>
        <v>0</v>
      </c>
      <c r="M153" s="14">
        <f t="shared" si="35"/>
        <v>0</v>
      </c>
      <c r="N153" s="14">
        <f t="shared" si="37"/>
        <v>0</v>
      </c>
      <c r="O153" s="14">
        <f t="shared" si="38"/>
        <v>0</v>
      </c>
      <c r="P153" s="23">
        <f t="shared" si="39"/>
        <v>0</v>
      </c>
      <c r="Q153" s="14">
        <f t="shared" si="40"/>
        <v>117.31482000000001</v>
      </c>
    </row>
    <row r="154" spans="1:17" ht="34.35" customHeight="1">
      <c r="A154" s="34" t="s">
        <v>331</v>
      </c>
      <c r="B154" s="18" t="s">
        <v>332</v>
      </c>
      <c r="C154" s="34" t="s">
        <v>45</v>
      </c>
      <c r="D154" s="35">
        <v>5</v>
      </c>
      <c r="E154" s="35">
        <v>55.03</v>
      </c>
      <c r="F154" s="19">
        <f t="shared" si="36"/>
        <v>70.080704999999995</v>
      </c>
      <c r="G154" s="43">
        <v>95547</v>
      </c>
      <c r="H154" s="18" t="s">
        <v>85</v>
      </c>
      <c r="I154" s="55">
        <f t="shared" si="33"/>
        <v>275.14999999999998</v>
      </c>
      <c r="J154" s="56">
        <f t="shared" si="34"/>
        <v>350.40352499999995</v>
      </c>
      <c r="K154" s="14">
        <f>'[1]BM 04'!M154</f>
        <v>0</v>
      </c>
      <c r="L154" s="14">
        <f>'[1]Memória 05'!E147</f>
        <v>0</v>
      </c>
      <c r="M154" s="14">
        <f t="shared" si="35"/>
        <v>0</v>
      </c>
      <c r="N154" s="14">
        <f t="shared" si="37"/>
        <v>0</v>
      </c>
      <c r="O154" s="14">
        <f t="shared" si="38"/>
        <v>0</v>
      </c>
      <c r="P154" s="23">
        <f t="shared" si="39"/>
        <v>0</v>
      </c>
      <c r="Q154" s="14">
        <f t="shared" si="40"/>
        <v>350.40352499999995</v>
      </c>
    </row>
    <row r="155" spans="1:17" ht="25.5" customHeight="1">
      <c r="A155" s="17" t="s">
        <v>333</v>
      </c>
      <c r="B155" s="25" t="s">
        <v>334</v>
      </c>
      <c r="C155" s="17" t="s">
        <v>45</v>
      </c>
      <c r="D155" s="19">
        <v>4</v>
      </c>
      <c r="E155" s="19">
        <v>22.59</v>
      </c>
      <c r="F155" s="19">
        <f t="shared" si="36"/>
        <v>28.768364999999999</v>
      </c>
      <c r="G155" s="42">
        <v>95545</v>
      </c>
      <c r="H155" s="25" t="s">
        <v>60</v>
      </c>
      <c r="I155" s="55">
        <f t="shared" si="33"/>
        <v>90.36</v>
      </c>
      <c r="J155" s="56">
        <f t="shared" si="34"/>
        <v>115.07346</v>
      </c>
      <c r="K155" s="14">
        <f>'[1]BM 04'!M155</f>
        <v>0</v>
      </c>
      <c r="L155" s="14">
        <f>'[1]Memória 05'!E148</f>
        <v>0</v>
      </c>
      <c r="M155" s="14">
        <f t="shared" si="35"/>
        <v>0</v>
      </c>
      <c r="N155" s="14">
        <f t="shared" si="37"/>
        <v>0</v>
      </c>
      <c r="O155" s="14">
        <f t="shared" si="38"/>
        <v>0</v>
      </c>
      <c r="P155" s="23">
        <f t="shared" si="39"/>
        <v>0</v>
      </c>
      <c r="Q155" s="14">
        <f t="shared" si="40"/>
        <v>115.07346</v>
      </c>
    </row>
    <row r="156" spans="1:17" ht="25.5" customHeight="1">
      <c r="A156" s="17" t="s">
        <v>335</v>
      </c>
      <c r="B156" s="25" t="s">
        <v>336</v>
      </c>
      <c r="C156" s="17" t="s">
        <v>45</v>
      </c>
      <c r="D156" s="19">
        <v>7</v>
      </c>
      <c r="E156" s="19">
        <v>62.91</v>
      </c>
      <c r="F156" s="19">
        <f t="shared" si="36"/>
        <v>80.115884999999992</v>
      </c>
      <c r="G156" s="42">
        <v>100860</v>
      </c>
      <c r="H156" s="25" t="s">
        <v>60</v>
      </c>
      <c r="I156" s="55">
        <f t="shared" si="33"/>
        <v>440.37</v>
      </c>
      <c r="J156" s="56">
        <f t="shared" si="34"/>
        <v>560.811195</v>
      </c>
      <c r="K156" s="14">
        <f>'[1]BM 04'!M156</f>
        <v>0</v>
      </c>
      <c r="L156" s="14">
        <f>'[1]Memória 05'!E149</f>
        <v>0</v>
      </c>
      <c r="M156" s="14">
        <f t="shared" si="35"/>
        <v>0</v>
      </c>
      <c r="N156" s="14">
        <f t="shared" si="37"/>
        <v>0</v>
      </c>
      <c r="O156" s="14">
        <f t="shared" si="38"/>
        <v>0</v>
      </c>
      <c r="P156" s="23">
        <f t="shared" si="39"/>
        <v>0</v>
      </c>
      <c r="Q156" s="14">
        <f t="shared" si="40"/>
        <v>560.811195</v>
      </c>
    </row>
    <row r="157" spans="1:17" ht="34.35" customHeight="1">
      <c r="A157" s="34" t="s">
        <v>337</v>
      </c>
      <c r="B157" s="25" t="s">
        <v>338</v>
      </c>
      <c r="C157" s="34" t="s">
        <v>45</v>
      </c>
      <c r="D157" s="35">
        <v>3</v>
      </c>
      <c r="E157" s="35">
        <v>364.92</v>
      </c>
      <c r="F157" s="19">
        <f t="shared" si="36"/>
        <v>464.72562000000005</v>
      </c>
      <c r="G157" s="43">
        <v>97902</v>
      </c>
      <c r="H157" s="18" t="s">
        <v>85</v>
      </c>
      <c r="I157" s="55">
        <f t="shared" si="33"/>
        <v>1094.76</v>
      </c>
      <c r="J157" s="56">
        <f t="shared" si="34"/>
        <v>1394.17686</v>
      </c>
      <c r="K157" s="14">
        <f>'[1]BM 04'!M157</f>
        <v>0</v>
      </c>
      <c r="L157" s="14">
        <f>'[1]Memória 05'!E150</f>
        <v>3</v>
      </c>
      <c r="M157" s="14">
        <f t="shared" si="35"/>
        <v>3</v>
      </c>
      <c r="N157" s="14">
        <f t="shared" si="37"/>
        <v>0</v>
      </c>
      <c r="O157" s="14">
        <f t="shared" si="38"/>
        <v>1394.18</v>
      </c>
      <c r="P157" s="23">
        <f t="shared" si="39"/>
        <v>1394.18</v>
      </c>
      <c r="Q157" s="14">
        <f t="shared" si="40"/>
        <v>-3.1400000000303407E-3</v>
      </c>
    </row>
    <row r="158" spans="1:17" ht="34.35" customHeight="1">
      <c r="A158" s="34" t="s">
        <v>339</v>
      </c>
      <c r="B158" s="25" t="s">
        <v>340</v>
      </c>
      <c r="C158" s="34" t="s">
        <v>45</v>
      </c>
      <c r="D158" s="35">
        <v>2</v>
      </c>
      <c r="E158" s="35">
        <v>486.51</v>
      </c>
      <c r="F158" s="19">
        <f t="shared" si="36"/>
        <v>619.57048499999996</v>
      </c>
      <c r="G158" s="43">
        <v>99255</v>
      </c>
      <c r="H158" s="18" t="s">
        <v>85</v>
      </c>
      <c r="I158" s="55">
        <f t="shared" si="33"/>
        <v>973.02</v>
      </c>
      <c r="J158" s="56">
        <f t="shared" si="34"/>
        <v>1239.1409699999999</v>
      </c>
      <c r="K158" s="14">
        <f>'[1]BM 04'!M158</f>
        <v>0</v>
      </c>
      <c r="L158" s="14">
        <f>'[1]Memória 05'!E151</f>
        <v>0</v>
      </c>
      <c r="M158" s="14">
        <f t="shared" si="35"/>
        <v>0</v>
      </c>
      <c r="N158" s="14">
        <f t="shared" si="37"/>
        <v>0</v>
      </c>
      <c r="O158" s="14">
        <f t="shared" si="38"/>
        <v>0</v>
      </c>
      <c r="P158" s="23">
        <f t="shared" si="39"/>
        <v>0</v>
      </c>
      <c r="Q158" s="14">
        <f t="shared" si="40"/>
        <v>1239.1409699999999</v>
      </c>
    </row>
    <row r="159" spans="1:17" ht="34.35" customHeight="1">
      <c r="A159" s="34" t="s">
        <v>341</v>
      </c>
      <c r="B159" s="25" t="s">
        <v>342</v>
      </c>
      <c r="C159" s="34" t="s">
        <v>45</v>
      </c>
      <c r="D159" s="35">
        <v>11</v>
      </c>
      <c r="E159" s="35">
        <v>42.88</v>
      </c>
      <c r="F159" s="19">
        <f t="shared" si="36"/>
        <v>54.607680000000002</v>
      </c>
      <c r="G159" s="43">
        <v>86906</v>
      </c>
      <c r="H159" s="18" t="s">
        <v>85</v>
      </c>
      <c r="I159" s="55">
        <f t="shared" si="33"/>
        <v>471.68</v>
      </c>
      <c r="J159" s="56">
        <f t="shared" si="34"/>
        <v>600.68448000000001</v>
      </c>
      <c r="K159" s="14">
        <f>'[1]BM 04'!M159</f>
        <v>0</v>
      </c>
      <c r="L159" s="14">
        <f>'[1]Memória 05'!E152</f>
        <v>0</v>
      </c>
      <c r="M159" s="14">
        <f t="shared" si="35"/>
        <v>0</v>
      </c>
      <c r="N159" s="14">
        <f t="shared" si="37"/>
        <v>0</v>
      </c>
      <c r="O159" s="14">
        <f t="shared" si="38"/>
        <v>0</v>
      </c>
      <c r="P159" s="23">
        <f t="shared" si="39"/>
        <v>0</v>
      </c>
      <c r="Q159" s="14">
        <f t="shared" si="40"/>
        <v>600.68448000000001</v>
      </c>
    </row>
    <row r="160" spans="1:17" ht="34.35" customHeight="1">
      <c r="A160" s="34" t="s">
        <v>343</v>
      </c>
      <c r="B160" s="25" t="s">
        <v>344</v>
      </c>
      <c r="C160" s="34" t="s">
        <v>45</v>
      </c>
      <c r="D160" s="35">
        <v>6</v>
      </c>
      <c r="E160" s="35">
        <v>85.97</v>
      </c>
      <c r="F160" s="19">
        <f t="shared" si="36"/>
        <v>109.482795</v>
      </c>
      <c r="G160" s="43">
        <v>86909</v>
      </c>
      <c r="H160" s="18" t="s">
        <v>85</v>
      </c>
      <c r="I160" s="55">
        <f t="shared" si="33"/>
        <v>515.81999999999994</v>
      </c>
      <c r="J160" s="56">
        <f t="shared" si="34"/>
        <v>656.89676999999995</v>
      </c>
      <c r="K160" s="14">
        <f>'[1]BM 04'!M160</f>
        <v>0</v>
      </c>
      <c r="L160" s="14">
        <f>'[1]Memória 05'!E153</f>
        <v>0</v>
      </c>
      <c r="M160" s="14">
        <f t="shared" si="35"/>
        <v>0</v>
      </c>
      <c r="N160" s="14">
        <f t="shared" si="37"/>
        <v>0</v>
      </c>
      <c r="O160" s="14">
        <f t="shared" si="38"/>
        <v>0</v>
      </c>
      <c r="P160" s="23">
        <f t="shared" si="39"/>
        <v>0</v>
      </c>
      <c r="Q160" s="14">
        <f t="shared" si="40"/>
        <v>656.89676999999995</v>
      </c>
    </row>
    <row r="161" spans="1:17" ht="25.5" customHeight="1">
      <c r="A161" s="17" t="s">
        <v>345</v>
      </c>
      <c r="B161" s="25" t="s">
        <v>346</v>
      </c>
      <c r="C161" s="17" t="s">
        <v>45</v>
      </c>
      <c r="D161" s="19">
        <v>6</v>
      </c>
      <c r="E161" s="19">
        <v>5.9</v>
      </c>
      <c r="F161" s="19">
        <f t="shared" si="36"/>
        <v>7.5136500000000002</v>
      </c>
      <c r="G161" s="42">
        <v>86885</v>
      </c>
      <c r="H161" s="25" t="s">
        <v>60</v>
      </c>
      <c r="I161" s="55">
        <f t="shared" ref="I161:I164" si="41">D161*E161</f>
        <v>35.400000000000006</v>
      </c>
      <c r="J161" s="56">
        <f t="shared" ref="J161:J164" si="42">F161*D161</f>
        <v>45.081900000000005</v>
      </c>
      <c r="K161" s="14">
        <f>'[1]BM 04'!M161</f>
        <v>0</v>
      </c>
      <c r="L161" s="14">
        <f>'[1]Memória 05'!E154</f>
        <v>0</v>
      </c>
      <c r="M161" s="14">
        <f t="shared" si="35"/>
        <v>0</v>
      </c>
      <c r="N161" s="14">
        <f t="shared" si="37"/>
        <v>0</v>
      </c>
      <c r="O161" s="14">
        <f t="shared" si="38"/>
        <v>0</v>
      </c>
      <c r="P161" s="23">
        <f t="shared" si="39"/>
        <v>0</v>
      </c>
      <c r="Q161" s="14">
        <f t="shared" si="40"/>
        <v>45.081900000000005</v>
      </c>
    </row>
    <row r="162" spans="1:17" ht="25.5" customHeight="1">
      <c r="A162" s="17" t="s">
        <v>347</v>
      </c>
      <c r="B162" s="18" t="s">
        <v>348</v>
      </c>
      <c r="C162" s="17" t="s">
        <v>45</v>
      </c>
      <c r="D162" s="19">
        <v>1</v>
      </c>
      <c r="E162" s="19">
        <v>47.9</v>
      </c>
      <c r="F162" s="19">
        <f t="shared" si="36"/>
        <v>61.00065</v>
      </c>
      <c r="G162" s="50">
        <v>1482</v>
      </c>
      <c r="H162" s="20" t="s">
        <v>36</v>
      </c>
      <c r="I162" s="55">
        <f t="shared" si="41"/>
        <v>47.9</v>
      </c>
      <c r="J162" s="56">
        <f t="shared" si="42"/>
        <v>61.00065</v>
      </c>
      <c r="K162" s="14">
        <f>'[1]BM 04'!M162</f>
        <v>0</v>
      </c>
      <c r="L162" s="14">
        <f>'[1]Memória 05'!E155</f>
        <v>0</v>
      </c>
      <c r="M162" s="14">
        <f t="shared" si="35"/>
        <v>0</v>
      </c>
      <c r="N162" s="14">
        <f t="shared" si="37"/>
        <v>0</v>
      </c>
      <c r="O162" s="14">
        <f t="shared" si="38"/>
        <v>0</v>
      </c>
      <c r="P162" s="23">
        <f t="shared" si="39"/>
        <v>0</v>
      </c>
      <c r="Q162" s="14">
        <f t="shared" si="40"/>
        <v>61.00065</v>
      </c>
    </row>
    <row r="163" spans="1:17" ht="69" customHeight="1">
      <c r="A163" s="34" t="s">
        <v>349</v>
      </c>
      <c r="B163" s="25" t="s">
        <v>350</v>
      </c>
      <c r="C163" s="34" t="s">
        <v>45</v>
      </c>
      <c r="D163" s="35">
        <v>2</v>
      </c>
      <c r="E163" s="59">
        <v>1039.3800000000001</v>
      </c>
      <c r="F163" s="19">
        <f t="shared" si="36"/>
        <v>1323.6504300000001</v>
      </c>
      <c r="G163" s="48">
        <v>2647</v>
      </c>
      <c r="H163" s="41" t="s">
        <v>90</v>
      </c>
      <c r="I163" s="55">
        <f t="shared" si="41"/>
        <v>2078.7600000000002</v>
      </c>
      <c r="J163" s="56">
        <f t="shared" si="42"/>
        <v>2647.3008600000003</v>
      </c>
      <c r="K163" s="14">
        <f>'[1]BM 04'!M163</f>
        <v>0</v>
      </c>
      <c r="L163" s="14">
        <f>'[1]Memória 05'!E156</f>
        <v>0</v>
      </c>
      <c r="M163" s="14">
        <f t="shared" si="35"/>
        <v>0</v>
      </c>
      <c r="N163" s="14">
        <f t="shared" si="37"/>
        <v>0</v>
      </c>
      <c r="O163" s="14">
        <f t="shared" si="38"/>
        <v>0</v>
      </c>
      <c r="P163" s="23">
        <f t="shared" si="39"/>
        <v>0</v>
      </c>
      <c r="Q163" s="14">
        <f t="shared" si="40"/>
        <v>2647.3008600000003</v>
      </c>
    </row>
    <row r="164" spans="1:17" ht="35.1" customHeight="1">
      <c r="A164" s="34" t="s">
        <v>351</v>
      </c>
      <c r="B164" s="18" t="s">
        <v>352</v>
      </c>
      <c r="C164" s="34" t="s">
        <v>129</v>
      </c>
      <c r="D164" s="35">
        <v>45</v>
      </c>
      <c r="E164" s="35">
        <v>28.77</v>
      </c>
      <c r="F164" s="19">
        <f t="shared" si="36"/>
        <v>36.638595000000002</v>
      </c>
      <c r="G164" s="43">
        <v>89578</v>
      </c>
      <c r="H164" s="18" t="s">
        <v>85</v>
      </c>
      <c r="I164" s="55">
        <f t="shared" si="41"/>
        <v>1294.6500000000001</v>
      </c>
      <c r="J164" s="56">
        <f t="shared" si="42"/>
        <v>1648.7367750000001</v>
      </c>
      <c r="K164" s="14">
        <f>'[1]BM 04'!M164</f>
        <v>0</v>
      </c>
      <c r="L164" s="14">
        <f>'[1]Memória 05'!E157</f>
        <v>0</v>
      </c>
      <c r="M164" s="14">
        <f t="shared" si="35"/>
        <v>0</v>
      </c>
      <c r="N164" s="14">
        <f t="shared" si="37"/>
        <v>0</v>
      </c>
      <c r="O164" s="14">
        <f t="shared" si="38"/>
        <v>0</v>
      </c>
      <c r="P164" s="23">
        <f t="shared" si="39"/>
        <v>0</v>
      </c>
      <c r="Q164" s="14">
        <f t="shared" si="40"/>
        <v>1648.7367750000001</v>
      </c>
    </row>
    <row r="165" spans="1:17" ht="12.75" customHeight="1">
      <c r="A165" s="28" t="s">
        <v>353</v>
      </c>
      <c r="B165" s="139" t="s">
        <v>354</v>
      </c>
      <c r="C165" s="140"/>
      <c r="D165" s="140"/>
      <c r="E165" s="140"/>
      <c r="F165" s="140"/>
      <c r="G165" s="140"/>
      <c r="H165" s="60"/>
      <c r="I165" s="53">
        <f>SUM(I166:I217)</f>
        <v>21658.164599999996</v>
      </c>
      <c r="J165" s="54">
        <f>SUM(J166:J217)</f>
        <v>27581.672618100009</v>
      </c>
      <c r="K165" s="14">
        <f>'[1]BM 04'!M165</f>
        <v>0</v>
      </c>
      <c r="L165" s="14">
        <f>'[1]Memória 05'!E158</f>
        <v>0</v>
      </c>
      <c r="M165" s="54"/>
      <c r="N165" s="31">
        <f t="shared" ref="N165:Q165" si="43">SUM(N166:N217)</f>
        <v>0</v>
      </c>
      <c r="O165" s="31">
        <f t="shared" si="43"/>
        <v>0</v>
      </c>
      <c r="P165" s="31">
        <f t="shared" si="43"/>
        <v>0</v>
      </c>
      <c r="Q165" s="31">
        <f t="shared" si="43"/>
        <v>27581.672618100009</v>
      </c>
    </row>
    <row r="166" spans="1:17" ht="25.5" customHeight="1">
      <c r="A166" s="17" t="s">
        <v>355</v>
      </c>
      <c r="B166" s="18" t="s">
        <v>356</v>
      </c>
      <c r="C166" s="17" t="s">
        <v>45</v>
      </c>
      <c r="D166" s="19">
        <v>114</v>
      </c>
      <c r="E166" s="19">
        <v>4.99</v>
      </c>
      <c r="F166" s="19">
        <f t="shared" si="36"/>
        <v>6.3547650000000004</v>
      </c>
      <c r="G166" s="49" t="s">
        <v>357</v>
      </c>
      <c r="H166" s="20" t="s">
        <v>33</v>
      </c>
      <c r="I166" s="61">
        <f>E166*D166</f>
        <v>568.86</v>
      </c>
      <c r="J166" s="62">
        <f>F166*D166</f>
        <v>724.44321000000002</v>
      </c>
      <c r="K166" s="14">
        <f>'[1]BM 04'!M166</f>
        <v>0</v>
      </c>
      <c r="L166" s="14">
        <f>'[1]Memória 05'!E159</f>
        <v>0</v>
      </c>
      <c r="M166" s="14">
        <f t="shared" si="35"/>
        <v>0</v>
      </c>
      <c r="N166" s="14">
        <f t="shared" si="37"/>
        <v>0</v>
      </c>
      <c r="O166" s="14">
        <f t="shared" si="38"/>
        <v>0</v>
      </c>
      <c r="P166" s="23">
        <f t="shared" si="39"/>
        <v>0</v>
      </c>
      <c r="Q166" s="14">
        <f t="shared" si="40"/>
        <v>724.44321000000002</v>
      </c>
    </row>
    <row r="167" spans="1:17" ht="25.5" customHeight="1">
      <c r="A167" s="17" t="s">
        <v>358</v>
      </c>
      <c r="B167" s="25" t="s">
        <v>359</v>
      </c>
      <c r="C167" s="17" t="s">
        <v>45</v>
      </c>
      <c r="D167" s="19">
        <v>2</v>
      </c>
      <c r="E167" s="19">
        <v>13.33</v>
      </c>
      <c r="F167" s="19">
        <f t="shared" si="36"/>
        <v>16.975754999999999</v>
      </c>
      <c r="G167" s="42">
        <v>93018</v>
      </c>
      <c r="H167" s="25" t="s">
        <v>60</v>
      </c>
      <c r="I167" s="61">
        <f t="shared" ref="I167:I217" si="44">E167*D167</f>
        <v>26.66</v>
      </c>
      <c r="J167" s="62">
        <f t="shared" ref="J167:J217" si="45">F167*D167</f>
        <v>33.951509999999999</v>
      </c>
      <c r="K167" s="14">
        <f>'[1]BM 04'!M167</f>
        <v>0</v>
      </c>
      <c r="L167" s="14">
        <f>'[1]Memória 05'!E160</f>
        <v>0</v>
      </c>
      <c r="M167" s="14">
        <f t="shared" si="35"/>
        <v>0</v>
      </c>
      <c r="N167" s="14">
        <f t="shared" si="37"/>
        <v>0</v>
      </c>
      <c r="O167" s="14">
        <f t="shared" si="38"/>
        <v>0</v>
      </c>
      <c r="P167" s="23">
        <f t="shared" si="39"/>
        <v>0</v>
      </c>
      <c r="Q167" s="14">
        <f t="shared" si="40"/>
        <v>33.951509999999999</v>
      </c>
    </row>
    <row r="168" spans="1:17" ht="35.25" customHeight="1">
      <c r="A168" s="34" t="s">
        <v>360</v>
      </c>
      <c r="B168" s="25" t="s">
        <v>361</v>
      </c>
      <c r="C168" s="34" t="s">
        <v>45</v>
      </c>
      <c r="D168" s="35">
        <v>9</v>
      </c>
      <c r="E168" s="35">
        <v>9.89</v>
      </c>
      <c r="F168" s="19">
        <f t="shared" si="36"/>
        <v>12.594915</v>
      </c>
      <c r="G168" s="43">
        <v>91920</v>
      </c>
      <c r="H168" s="18" t="s">
        <v>85</v>
      </c>
      <c r="I168" s="61">
        <f t="shared" si="44"/>
        <v>89.01</v>
      </c>
      <c r="J168" s="62">
        <f t="shared" si="45"/>
        <v>113.354235</v>
      </c>
      <c r="K168" s="14">
        <f>'[1]BM 04'!M168</f>
        <v>0</v>
      </c>
      <c r="L168" s="14">
        <f>'[1]Memória 05'!E161</f>
        <v>0</v>
      </c>
      <c r="M168" s="14">
        <f t="shared" si="35"/>
        <v>0</v>
      </c>
      <c r="N168" s="14">
        <f t="shared" si="37"/>
        <v>0</v>
      </c>
      <c r="O168" s="14">
        <f t="shared" si="38"/>
        <v>0</v>
      </c>
      <c r="P168" s="23">
        <f t="shared" si="39"/>
        <v>0</v>
      </c>
      <c r="Q168" s="14">
        <f t="shared" si="40"/>
        <v>113.354235</v>
      </c>
    </row>
    <row r="169" spans="1:17" ht="34.35" customHeight="1">
      <c r="A169" s="34" t="s">
        <v>362</v>
      </c>
      <c r="B169" s="25" t="s">
        <v>363</v>
      </c>
      <c r="C169" s="34" t="s">
        <v>45</v>
      </c>
      <c r="D169" s="35">
        <v>47</v>
      </c>
      <c r="E169" s="35">
        <v>8.68</v>
      </c>
      <c r="F169" s="19">
        <f t="shared" si="36"/>
        <v>11.053979999999999</v>
      </c>
      <c r="G169" s="43">
        <v>91917</v>
      </c>
      <c r="H169" s="18" t="s">
        <v>85</v>
      </c>
      <c r="I169" s="61">
        <f t="shared" si="44"/>
        <v>407.96</v>
      </c>
      <c r="J169" s="62">
        <f t="shared" si="45"/>
        <v>519.53706</v>
      </c>
      <c r="K169" s="14">
        <f>'[1]BM 04'!M169</f>
        <v>0</v>
      </c>
      <c r="L169" s="14">
        <f>'[1]Memória 05'!E162</f>
        <v>0</v>
      </c>
      <c r="M169" s="14">
        <f t="shared" si="35"/>
        <v>0</v>
      </c>
      <c r="N169" s="14">
        <f t="shared" si="37"/>
        <v>0</v>
      </c>
      <c r="O169" s="14">
        <f t="shared" si="38"/>
        <v>0</v>
      </c>
      <c r="P169" s="23">
        <f t="shared" si="39"/>
        <v>0</v>
      </c>
      <c r="Q169" s="14">
        <f t="shared" si="40"/>
        <v>519.53706</v>
      </c>
    </row>
    <row r="170" spans="1:17" ht="34.35" customHeight="1">
      <c r="A170" s="34" t="s">
        <v>364</v>
      </c>
      <c r="B170" s="25" t="s">
        <v>365</v>
      </c>
      <c r="C170" s="34" t="s">
        <v>129</v>
      </c>
      <c r="D170" s="35">
        <v>173.77</v>
      </c>
      <c r="E170" s="35">
        <v>6.14</v>
      </c>
      <c r="F170" s="19">
        <f t="shared" si="36"/>
        <v>7.8192899999999996</v>
      </c>
      <c r="G170" s="43">
        <v>91836</v>
      </c>
      <c r="H170" s="18" t="s">
        <v>85</v>
      </c>
      <c r="I170" s="61">
        <f t="shared" si="44"/>
        <v>1066.9477999999999</v>
      </c>
      <c r="J170" s="62">
        <f t="shared" si="45"/>
        <v>1358.7580233000001</v>
      </c>
      <c r="K170" s="14">
        <f>'[1]BM 04'!M170</f>
        <v>0</v>
      </c>
      <c r="L170" s="14">
        <f>'[1]Memória 05'!E163</f>
        <v>0</v>
      </c>
      <c r="M170" s="14">
        <f t="shared" si="35"/>
        <v>0</v>
      </c>
      <c r="N170" s="14">
        <f t="shared" si="37"/>
        <v>0</v>
      </c>
      <c r="O170" s="14">
        <f t="shared" si="38"/>
        <v>0</v>
      </c>
      <c r="P170" s="23">
        <f t="shared" si="39"/>
        <v>0</v>
      </c>
      <c r="Q170" s="14">
        <f t="shared" si="40"/>
        <v>1358.7580233000001</v>
      </c>
    </row>
    <row r="171" spans="1:17" ht="34.35" customHeight="1">
      <c r="A171" s="34" t="s">
        <v>366</v>
      </c>
      <c r="B171" s="25" t="s">
        <v>367</v>
      </c>
      <c r="C171" s="34" t="s">
        <v>129</v>
      </c>
      <c r="D171" s="35">
        <v>18.05</v>
      </c>
      <c r="E171" s="35">
        <v>7.22</v>
      </c>
      <c r="F171" s="19">
        <f t="shared" si="36"/>
        <v>9.1946700000000003</v>
      </c>
      <c r="G171" s="43">
        <v>91840</v>
      </c>
      <c r="H171" s="18" t="s">
        <v>85</v>
      </c>
      <c r="I171" s="61">
        <f t="shared" si="44"/>
        <v>130.321</v>
      </c>
      <c r="J171" s="62">
        <f t="shared" si="45"/>
        <v>165.96379350000001</v>
      </c>
      <c r="K171" s="14">
        <f>'[1]BM 04'!M171</f>
        <v>0</v>
      </c>
      <c r="L171" s="14">
        <f>'[1]Memória 05'!E164</f>
        <v>0</v>
      </c>
      <c r="M171" s="14">
        <f t="shared" si="35"/>
        <v>0</v>
      </c>
      <c r="N171" s="14">
        <f t="shared" si="37"/>
        <v>0</v>
      </c>
      <c r="O171" s="14">
        <f t="shared" si="38"/>
        <v>0</v>
      </c>
      <c r="P171" s="23">
        <f t="shared" si="39"/>
        <v>0</v>
      </c>
      <c r="Q171" s="14">
        <f t="shared" si="40"/>
        <v>165.96379350000001</v>
      </c>
    </row>
    <row r="172" spans="1:17" ht="25.5" customHeight="1">
      <c r="A172" s="17" t="s">
        <v>368</v>
      </c>
      <c r="B172" s="25" t="s">
        <v>369</v>
      </c>
      <c r="C172" s="17" t="s">
        <v>129</v>
      </c>
      <c r="D172" s="19">
        <v>6</v>
      </c>
      <c r="E172" s="19">
        <v>4.58</v>
      </c>
      <c r="F172" s="19">
        <f t="shared" si="36"/>
        <v>5.83263</v>
      </c>
      <c r="G172" s="42">
        <v>97667</v>
      </c>
      <c r="H172" s="25" t="s">
        <v>60</v>
      </c>
      <c r="I172" s="61">
        <f t="shared" si="44"/>
        <v>27.48</v>
      </c>
      <c r="J172" s="62">
        <f t="shared" si="45"/>
        <v>34.995779999999996</v>
      </c>
      <c r="K172" s="14">
        <f>'[1]BM 04'!M172</f>
        <v>0</v>
      </c>
      <c r="L172" s="14">
        <f>'[1]Memória 05'!E165</f>
        <v>0</v>
      </c>
      <c r="M172" s="14">
        <f t="shared" si="35"/>
        <v>0</v>
      </c>
      <c r="N172" s="14">
        <f t="shared" si="37"/>
        <v>0</v>
      </c>
      <c r="O172" s="14">
        <f t="shared" si="38"/>
        <v>0</v>
      </c>
      <c r="P172" s="23">
        <f t="shared" si="39"/>
        <v>0</v>
      </c>
      <c r="Q172" s="14">
        <f t="shared" si="40"/>
        <v>34.995779999999996</v>
      </c>
    </row>
    <row r="173" spans="1:17" ht="34.35" customHeight="1">
      <c r="A173" s="34" t="s">
        <v>370</v>
      </c>
      <c r="B173" s="25" t="s">
        <v>371</v>
      </c>
      <c r="C173" s="34" t="s">
        <v>129</v>
      </c>
      <c r="D173" s="35">
        <v>68</v>
      </c>
      <c r="E173" s="35">
        <v>9.68</v>
      </c>
      <c r="F173" s="19">
        <f t="shared" si="36"/>
        <v>12.32748</v>
      </c>
      <c r="G173" s="43">
        <v>91865</v>
      </c>
      <c r="H173" s="18" t="s">
        <v>85</v>
      </c>
      <c r="I173" s="61">
        <f t="shared" si="44"/>
        <v>658.24</v>
      </c>
      <c r="J173" s="62">
        <f t="shared" si="45"/>
        <v>838.26864</v>
      </c>
      <c r="K173" s="14">
        <f>'[1]BM 04'!M173</f>
        <v>0</v>
      </c>
      <c r="L173" s="14">
        <f>'[1]Memória 05'!E166</f>
        <v>0</v>
      </c>
      <c r="M173" s="14">
        <f t="shared" si="35"/>
        <v>0</v>
      </c>
      <c r="N173" s="14">
        <f t="shared" si="37"/>
        <v>0</v>
      </c>
      <c r="O173" s="14">
        <f t="shared" si="38"/>
        <v>0</v>
      </c>
      <c r="P173" s="23">
        <f t="shared" si="39"/>
        <v>0</v>
      </c>
      <c r="Q173" s="14">
        <f t="shared" si="40"/>
        <v>838.26864</v>
      </c>
    </row>
    <row r="174" spans="1:17" ht="34.35" customHeight="1">
      <c r="A174" s="34" t="s">
        <v>372</v>
      </c>
      <c r="B174" s="25" t="s">
        <v>373</v>
      </c>
      <c r="C174" s="34" t="s">
        <v>129</v>
      </c>
      <c r="D174" s="35">
        <v>173.77</v>
      </c>
      <c r="E174" s="35">
        <v>7.85</v>
      </c>
      <c r="F174" s="19">
        <f t="shared" si="36"/>
        <v>9.9969749999999991</v>
      </c>
      <c r="G174" s="43">
        <v>91864</v>
      </c>
      <c r="H174" s="18" t="s">
        <v>85</v>
      </c>
      <c r="I174" s="61">
        <f t="shared" si="44"/>
        <v>1364.0944999999999</v>
      </c>
      <c r="J174" s="62">
        <f t="shared" si="45"/>
        <v>1737.1743457499999</v>
      </c>
      <c r="K174" s="14">
        <f>'[1]BM 04'!M174</f>
        <v>0</v>
      </c>
      <c r="L174" s="14">
        <f>'[1]Memória 05'!E167</f>
        <v>0</v>
      </c>
      <c r="M174" s="14">
        <f t="shared" si="35"/>
        <v>0</v>
      </c>
      <c r="N174" s="14">
        <f t="shared" si="37"/>
        <v>0</v>
      </c>
      <c r="O174" s="14">
        <f t="shared" si="38"/>
        <v>0</v>
      </c>
      <c r="P174" s="23">
        <f t="shared" si="39"/>
        <v>0</v>
      </c>
      <c r="Q174" s="14">
        <f t="shared" si="40"/>
        <v>1737.1743457499999</v>
      </c>
    </row>
    <row r="175" spans="1:17" ht="25.5" customHeight="1">
      <c r="A175" s="17" t="s">
        <v>374</v>
      </c>
      <c r="B175" s="25" t="s">
        <v>375</v>
      </c>
      <c r="C175" s="17" t="s">
        <v>129</v>
      </c>
      <c r="D175" s="19">
        <v>34.729999999999997</v>
      </c>
      <c r="E175" s="19">
        <v>8.23</v>
      </c>
      <c r="F175" s="19">
        <f t="shared" si="36"/>
        <v>10.480905</v>
      </c>
      <c r="G175" s="42">
        <v>93008</v>
      </c>
      <c r="H175" s="25" t="s">
        <v>60</v>
      </c>
      <c r="I175" s="61">
        <f t="shared" si="44"/>
        <v>285.8279</v>
      </c>
      <c r="J175" s="62">
        <f t="shared" si="45"/>
        <v>364.00183064999999</v>
      </c>
      <c r="K175" s="14">
        <f>'[1]BM 04'!M175</f>
        <v>0</v>
      </c>
      <c r="L175" s="14">
        <f>'[1]Memória 05'!E168</f>
        <v>0</v>
      </c>
      <c r="M175" s="14">
        <f t="shared" si="35"/>
        <v>0</v>
      </c>
      <c r="N175" s="14">
        <f t="shared" si="37"/>
        <v>0</v>
      </c>
      <c r="O175" s="14">
        <f t="shared" si="38"/>
        <v>0</v>
      </c>
      <c r="P175" s="23">
        <f t="shared" si="39"/>
        <v>0</v>
      </c>
      <c r="Q175" s="14">
        <f t="shared" si="40"/>
        <v>364.00183064999999</v>
      </c>
    </row>
    <row r="176" spans="1:17" ht="25.5" customHeight="1">
      <c r="A176" s="17" t="s">
        <v>376</v>
      </c>
      <c r="B176" s="25" t="s">
        <v>377</v>
      </c>
      <c r="C176" s="17" t="s">
        <v>45</v>
      </c>
      <c r="D176" s="19">
        <v>10</v>
      </c>
      <c r="E176" s="19">
        <v>7.18</v>
      </c>
      <c r="F176" s="19">
        <f t="shared" si="36"/>
        <v>9.1437299999999997</v>
      </c>
      <c r="G176" s="42">
        <v>93013</v>
      </c>
      <c r="H176" s="25" t="s">
        <v>60</v>
      </c>
      <c r="I176" s="61">
        <f t="shared" si="44"/>
        <v>71.8</v>
      </c>
      <c r="J176" s="62">
        <f t="shared" si="45"/>
        <v>91.437299999999993</v>
      </c>
      <c r="K176" s="14">
        <f>'[1]BM 04'!M176</f>
        <v>0</v>
      </c>
      <c r="L176" s="14">
        <f>'[1]Memória 05'!E169</f>
        <v>0</v>
      </c>
      <c r="M176" s="14">
        <f t="shared" si="35"/>
        <v>0</v>
      </c>
      <c r="N176" s="14">
        <f t="shared" si="37"/>
        <v>0</v>
      </c>
      <c r="O176" s="14">
        <f t="shared" si="38"/>
        <v>0</v>
      </c>
      <c r="P176" s="23">
        <f t="shared" si="39"/>
        <v>0</v>
      </c>
      <c r="Q176" s="14">
        <f t="shared" si="40"/>
        <v>91.437299999999993</v>
      </c>
    </row>
    <row r="177" spans="1:17" ht="34.35" customHeight="1">
      <c r="A177" s="34" t="s">
        <v>378</v>
      </c>
      <c r="B177" s="25" t="s">
        <v>379</v>
      </c>
      <c r="C177" s="34" t="s">
        <v>45</v>
      </c>
      <c r="D177" s="35">
        <v>20</v>
      </c>
      <c r="E177" s="35">
        <v>5.55</v>
      </c>
      <c r="F177" s="19">
        <f t="shared" si="36"/>
        <v>7.0679249999999998</v>
      </c>
      <c r="G177" s="43">
        <v>91877</v>
      </c>
      <c r="H177" s="18" t="s">
        <v>85</v>
      </c>
      <c r="I177" s="61">
        <f t="shared" si="44"/>
        <v>111</v>
      </c>
      <c r="J177" s="62">
        <f t="shared" si="45"/>
        <v>141.35849999999999</v>
      </c>
      <c r="K177" s="14">
        <f>'[1]BM 04'!M177</f>
        <v>0</v>
      </c>
      <c r="L177" s="14">
        <f>'[1]Memória 05'!E170</f>
        <v>0</v>
      </c>
      <c r="M177" s="14">
        <f t="shared" si="35"/>
        <v>0</v>
      </c>
      <c r="N177" s="14">
        <f t="shared" si="37"/>
        <v>0</v>
      </c>
      <c r="O177" s="14">
        <f t="shared" si="38"/>
        <v>0</v>
      </c>
      <c r="P177" s="23">
        <f t="shared" si="39"/>
        <v>0</v>
      </c>
      <c r="Q177" s="14">
        <f t="shared" si="40"/>
        <v>141.35849999999999</v>
      </c>
    </row>
    <row r="178" spans="1:17" ht="34.35" customHeight="1">
      <c r="A178" s="34" t="s">
        <v>380</v>
      </c>
      <c r="B178" s="25" t="s">
        <v>381</v>
      </c>
      <c r="C178" s="34" t="s">
        <v>45</v>
      </c>
      <c r="D178" s="35">
        <v>94</v>
      </c>
      <c r="E178" s="35">
        <v>4.21</v>
      </c>
      <c r="F178" s="19">
        <f t="shared" si="36"/>
        <v>5.3614350000000002</v>
      </c>
      <c r="G178" s="43">
        <v>91876</v>
      </c>
      <c r="H178" s="18" t="s">
        <v>85</v>
      </c>
      <c r="I178" s="61">
        <f t="shared" si="44"/>
        <v>395.74</v>
      </c>
      <c r="J178" s="62">
        <f t="shared" si="45"/>
        <v>503.97489000000002</v>
      </c>
      <c r="K178" s="14">
        <f>'[1]BM 04'!M178</f>
        <v>0</v>
      </c>
      <c r="L178" s="14">
        <f>'[1]Memória 05'!E171</f>
        <v>0</v>
      </c>
      <c r="M178" s="14">
        <f t="shared" si="35"/>
        <v>0</v>
      </c>
      <c r="N178" s="14">
        <f t="shared" si="37"/>
        <v>0</v>
      </c>
      <c r="O178" s="14">
        <f t="shared" si="38"/>
        <v>0</v>
      </c>
      <c r="P178" s="23">
        <f t="shared" si="39"/>
        <v>0</v>
      </c>
      <c r="Q178" s="14">
        <f t="shared" si="40"/>
        <v>503.97489000000002</v>
      </c>
    </row>
    <row r="179" spans="1:17" ht="25.5" customHeight="1">
      <c r="A179" s="17" t="s">
        <v>382</v>
      </c>
      <c r="B179" s="25" t="s">
        <v>383</v>
      </c>
      <c r="C179" s="17" t="s">
        <v>45</v>
      </c>
      <c r="D179" s="19">
        <v>1</v>
      </c>
      <c r="E179" s="19">
        <v>421.46</v>
      </c>
      <c r="F179" s="19">
        <f t="shared" si="36"/>
        <v>536.72930999999994</v>
      </c>
      <c r="G179" s="42">
        <v>101883</v>
      </c>
      <c r="H179" s="25" t="s">
        <v>60</v>
      </c>
      <c r="I179" s="61">
        <f t="shared" si="44"/>
        <v>421.46</v>
      </c>
      <c r="J179" s="62">
        <f t="shared" si="45"/>
        <v>536.72930999999994</v>
      </c>
      <c r="K179" s="14">
        <f>'[1]BM 04'!M179</f>
        <v>0</v>
      </c>
      <c r="L179" s="14">
        <f>'[1]Memória 05'!E172</f>
        <v>0</v>
      </c>
      <c r="M179" s="14">
        <f t="shared" si="35"/>
        <v>0</v>
      </c>
      <c r="N179" s="14">
        <f t="shared" si="37"/>
        <v>0</v>
      </c>
      <c r="O179" s="14">
        <f t="shared" si="38"/>
        <v>0</v>
      </c>
      <c r="P179" s="23">
        <f t="shared" si="39"/>
        <v>0</v>
      </c>
      <c r="Q179" s="14">
        <f t="shared" si="40"/>
        <v>536.72930999999994</v>
      </c>
    </row>
    <row r="180" spans="1:17" ht="25.5" customHeight="1">
      <c r="A180" s="17" t="s">
        <v>384</v>
      </c>
      <c r="B180" s="25" t="s">
        <v>385</v>
      </c>
      <c r="C180" s="17" t="s">
        <v>45</v>
      </c>
      <c r="D180" s="19">
        <v>1</v>
      </c>
      <c r="E180" s="19">
        <v>421.46</v>
      </c>
      <c r="F180" s="19">
        <f t="shared" si="36"/>
        <v>536.72930999999994</v>
      </c>
      <c r="G180" s="42">
        <v>101883</v>
      </c>
      <c r="H180" s="25" t="s">
        <v>60</v>
      </c>
      <c r="I180" s="61">
        <f t="shared" si="44"/>
        <v>421.46</v>
      </c>
      <c r="J180" s="62">
        <f t="shared" si="45"/>
        <v>536.72930999999994</v>
      </c>
      <c r="K180" s="14">
        <f>'[1]BM 04'!M180</f>
        <v>0</v>
      </c>
      <c r="L180" s="14">
        <f>'[1]Memória 05'!E173</f>
        <v>0</v>
      </c>
      <c r="M180" s="14">
        <f t="shared" si="35"/>
        <v>0</v>
      </c>
      <c r="N180" s="14">
        <f t="shared" si="37"/>
        <v>0</v>
      </c>
      <c r="O180" s="14">
        <f t="shared" si="38"/>
        <v>0</v>
      </c>
      <c r="P180" s="23">
        <f t="shared" si="39"/>
        <v>0</v>
      </c>
      <c r="Q180" s="14">
        <f t="shared" si="40"/>
        <v>536.72930999999994</v>
      </c>
    </row>
    <row r="181" spans="1:17" ht="25.5" customHeight="1">
      <c r="A181" s="17" t="s">
        <v>386</v>
      </c>
      <c r="B181" s="18" t="s">
        <v>387</v>
      </c>
      <c r="C181" s="17" t="s">
        <v>45</v>
      </c>
      <c r="D181" s="19">
        <v>70</v>
      </c>
      <c r="E181" s="19">
        <v>17.46</v>
      </c>
      <c r="F181" s="19">
        <f t="shared" si="36"/>
        <v>22.235310000000002</v>
      </c>
      <c r="G181" s="42">
        <v>91996</v>
      </c>
      <c r="H181" s="25" t="s">
        <v>60</v>
      </c>
      <c r="I181" s="61">
        <f t="shared" si="44"/>
        <v>1222.2</v>
      </c>
      <c r="J181" s="62">
        <f t="shared" si="45"/>
        <v>1556.4717000000001</v>
      </c>
      <c r="K181" s="14">
        <f>'[1]BM 04'!M181</f>
        <v>0</v>
      </c>
      <c r="L181" s="14">
        <f>'[1]Memória 05'!E174</f>
        <v>0</v>
      </c>
      <c r="M181" s="14">
        <f t="shared" si="35"/>
        <v>0</v>
      </c>
      <c r="N181" s="14">
        <f t="shared" si="37"/>
        <v>0</v>
      </c>
      <c r="O181" s="14">
        <f t="shared" si="38"/>
        <v>0</v>
      </c>
      <c r="P181" s="23">
        <f t="shared" si="39"/>
        <v>0</v>
      </c>
      <c r="Q181" s="14">
        <f t="shared" si="40"/>
        <v>1556.4717000000001</v>
      </c>
    </row>
    <row r="182" spans="1:17" ht="34.35" customHeight="1">
      <c r="A182" s="34" t="s">
        <v>388</v>
      </c>
      <c r="B182" s="18" t="s">
        <v>389</v>
      </c>
      <c r="C182" s="34" t="s">
        <v>45</v>
      </c>
      <c r="D182" s="35">
        <v>7</v>
      </c>
      <c r="E182" s="35">
        <v>23.39</v>
      </c>
      <c r="F182" s="19">
        <f t="shared" si="36"/>
        <v>29.787165000000002</v>
      </c>
      <c r="G182" s="43">
        <v>91959</v>
      </c>
      <c r="H182" s="18" t="s">
        <v>85</v>
      </c>
      <c r="I182" s="61">
        <f t="shared" si="44"/>
        <v>163.73000000000002</v>
      </c>
      <c r="J182" s="62">
        <f t="shared" si="45"/>
        <v>208.510155</v>
      </c>
      <c r="K182" s="14">
        <f>'[1]BM 04'!M182</f>
        <v>0</v>
      </c>
      <c r="L182" s="14">
        <f>'[1]Memória 05'!E175</f>
        <v>0</v>
      </c>
      <c r="M182" s="14">
        <f t="shared" si="35"/>
        <v>0</v>
      </c>
      <c r="N182" s="14">
        <f t="shared" si="37"/>
        <v>0</v>
      </c>
      <c r="O182" s="14">
        <f t="shared" si="38"/>
        <v>0</v>
      </c>
      <c r="P182" s="23">
        <f t="shared" si="39"/>
        <v>0</v>
      </c>
      <c r="Q182" s="14">
        <f t="shared" si="40"/>
        <v>208.510155</v>
      </c>
    </row>
    <row r="183" spans="1:17" ht="34.35" customHeight="1">
      <c r="A183" s="34" t="s">
        <v>390</v>
      </c>
      <c r="B183" s="18" t="s">
        <v>391</v>
      </c>
      <c r="C183" s="34" t="s">
        <v>45</v>
      </c>
      <c r="D183" s="35">
        <v>2</v>
      </c>
      <c r="E183" s="35">
        <v>42.26</v>
      </c>
      <c r="F183" s="19">
        <f t="shared" si="36"/>
        <v>53.818109999999997</v>
      </c>
      <c r="G183" s="43">
        <v>91969</v>
      </c>
      <c r="H183" s="18" t="s">
        <v>85</v>
      </c>
      <c r="I183" s="61">
        <f t="shared" si="44"/>
        <v>84.52</v>
      </c>
      <c r="J183" s="62">
        <f t="shared" si="45"/>
        <v>107.63621999999999</v>
      </c>
      <c r="K183" s="14">
        <f>'[1]BM 04'!M183</f>
        <v>0</v>
      </c>
      <c r="L183" s="14">
        <f>'[1]Memória 05'!E176</f>
        <v>0</v>
      </c>
      <c r="M183" s="14">
        <f t="shared" si="35"/>
        <v>0</v>
      </c>
      <c r="N183" s="14">
        <f t="shared" si="37"/>
        <v>0</v>
      </c>
      <c r="O183" s="14">
        <f t="shared" si="38"/>
        <v>0</v>
      </c>
      <c r="P183" s="23">
        <f t="shared" si="39"/>
        <v>0</v>
      </c>
      <c r="Q183" s="14">
        <f t="shared" si="40"/>
        <v>107.63621999999999</v>
      </c>
    </row>
    <row r="184" spans="1:17" ht="35.25" customHeight="1">
      <c r="A184" s="57" t="s">
        <v>392</v>
      </c>
      <c r="B184" s="18" t="s">
        <v>393</v>
      </c>
      <c r="C184" s="34" t="s">
        <v>45</v>
      </c>
      <c r="D184" s="35">
        <v>17</v>
      </c>
      <c r="E184" s="35">
        <v>14.76</v>
      </c>
      <c r="F184" s="19">
        <f t="shared" si="36"/>
        <v>18.796860000000002</v>
      </c>
      <c r="G184" s="36">
        <v>91953</v>
      </c>
      <c r="H184" s="18" t="s">
        <v>85</v>
      </c>
      <c r="I184" s="61">
        <f t="shared" si="44"/>
        <v>250.92</v>
      </c>
      <c r="J184" s="62">
        <f t="shared" si="45"/>
        <v>319.54662000000002</v>
      </c>
      <c r="K184" s="14">
        <f>'[1]BM 04'!M184</f>
        <v>0</v>
      </c>
      <c r="L184" s="14">
        <f>'[1]Memória 05'!E177</f>
        <v>0</v>
      </c>
      <c r="M184" s="14">
        <f t="shared" si="35"/>
        <v>0</v>
      </c>
      <c r="N184" s="14">
        <f t="shared" si="37"/>
        <v>0</v>
      </c>
      <c r="O184" s="14">
        <f t="shared" si="38"/>
        <v>0</v>
      </c>
      <c r="P184" s="23">
        <f t="shared" si="39"/>
        <v>0</v>
      </c>
      <c r="Q184" s="14">
        <f t="shared" si="40"/>
        <v>319.54662000000002</v>
      </c>
    </row>
    <row r="185" spans="1:17" ht="25.5" customHeight="1">
      <c r="A185" s="58" t="s">
        <v>394</v>
      </c>
      <c r="B185" s="25" t="s">
        <v>395</v>
      </c>
      <c r="C185" s="17" t="s">
        <v>45</v>
      </c>
      <c r="D185" s="19">
        <v>38</v>
      </c>
      <c r="E185" s="19">
        <v>4.8</v>
      </c>
      <c r="F185" s="19">
        <f t="shared" si="36"/>
        <v>6.1128</v>
      </c>
      <c r="G185" s="33">
        <v>92866</v>
      </c>
      <c r="H185" s="25" t="s">
        <v>60</v>
      </c>
      <c r="I185" s="61">
        <f t="shared" si="44"/>
        <v>182.4</v>
      </c>
      <c r="J185" s="62">
        <f t="shared" si="45"/>
        <v>232.28640000000001</v>
      </c>
      <c r="K185" s="14">
        <f>'[1]BM 04'!M185</f>
        <v>0</v>
      </c>
      <c r="L185" s="14">
        <f>'[1]Memória 05'!E178</f>
        <v>0</v>
      </c>
      <c r="M185" s="14">
        <f t="shared" si="35"/>
        <v>0</v>
      </c>
      <c r="N185" s="14">
        <f t="shared" si="37"/>
        <v>0</v>
      </c>
      <c r="O185" s="14">
        <f t="shared" si="38"/>
        <v>0</v>
      </c>
      <c r="P185" s="23">
        <f t="shared" si="39"/>
        <v>0</v>
      </c>
      <c r="Q185" s="14">
        <f t="shared" si="40"/>
        <v>232.28640000000001</v>
      </c>
    </row>
    <row r="186" spans="1:17" ht="25.5" customHeight="1">
      <c r="A186" s="58" t="s">
        <v>396</v>
      </c>
      <c r="B186" s="18" t="s">
        <v>397</v>
      </c>
      <c r="C186" s="17" t="s">
        <v>45</v>
      </c>
      <c r="D186" s="19">
        <v>17</v>
      </c>
      <c r="E186" s="19">
        <v>25.58</v>
      </c>
      <c r="F186" s="19">
        <f t="shared" si="36"/>
        <v>32.576129999999999</v>
      </c>
      <c r="G186" s="33">
        <v>97592</v>
      </c>
      <c r="H186" s="25" t="s">
        <v>60</v>
      </c>
      <c r="I186" s="61">
        <f t="shared" si="44"/>
        <v>434.85999999999996</v>
      </c>
      <c r="J186" s="62">
        <f t="shared" si="45"/>
        <v>553.79421000000002</v>
      </c>
      <c r="K186" s="14">
        <f>'[1]BM 04'!M186</f>
        <v>0</v>
      </c>
      <c r="L186" s="14">
        <f>'[1]Memória 05'!E179</f>
        <v>0</v>
      </c>
      <c r="M186" s="14">
        <f t="shared" si="35"/>
        <v>0</v>
      </c>
      <c r="N186" s="14">
        <f t="shared" si="37"/>
        <v>0</v>
      </c>
      <c r="O186" s="14">
        <f t="shared" si="38"/>
        <v>0</v>
      </c>
      <c r="P186" s="23">
        <f t="shared" si="39"/>
        <v>0</v>
      </c>
      <c r="Q186" s="14">
        <f t="shared" si="40"/>
        <v>553.79421000000002</v>
      </c>
    </row>
    <row r="187" spans="1:17" ht="25.5" customHeight="1">
      <c r="A187" s="58" t="s">
        <v>398</v>
      </c>
      <c r="B187" s="18" t="s">
        <v>399</v>
      </c>
      <c r="C187" s="17" t="s">
        <v>45</v>
      </c>
      <c r="D187" s="19">
        <v>21</v>
      </c>
      <c r="E187" s="19">
        <v>60.19</v>
      </c>
      <c r="F187" s="19">
        <f t="shared" si="36"/>
        <v>76.65196499999999</v>
      </c>
      <c r="G187" s="33">
        <v>12971</v>
      </c>
      <c r="H187" s="20" t="s">
        <v>36</v>
      </c>
      <c r="I187" s="61">
        <f t="shared" si="44"/>
        <v>1263.99</v>
      </c>
      <c r="J187" s="62">
        <f t="shared" si="45"/>
        <v>1609.6912649999997</v>
      </c>
      <c r="K187" s="14">
        <f>'[1]BM 04'!M187</f>
        <v>0</v>
      </c>
      <c r="L187" s="14">
        <f>'[1]Memória 05'!E180</f>
        <v>0</v>
      </c>
      <c r="M187" s="14">
        <f t="shared" si="35"/>
        <v>0</v>
      </c>
      <c r="N187" s="14">
        <f t="shared" si="37"/>
        <v>0</v>
      </c>
      <c r="O187" s="14">
        <f t="shared" si="38"/>
        <v>0</v>
      </c>
      <c r="P187" s="23">
        <f t="shared" si="39"/>
        <v>0</v>
      </c>
      <c r="Q187" s="14">
        <f t="shared" si="40"/>
        <v>1609.6912649999997</v>
      </c>
    </row>
    <row r="188" spans="1:17" ht="25.5" customHeight="1">
      <c r="A188" s="58" t="s">
        <v>400</v>
      </c>
      <c r="B188" s="25" t="s">
        <v>401</v>
      </c>
      <c r="C188" s="17" t="s">
        <v>45</v>
      </c>
      <c r="D188" s="19">
        <v>2</v>
      </c>
      <c r="E188" s="19">
        <v>44.98</v>
      </c>
      <c r="F188" s="19">
        <f t="shared" si="36"/>
        <v>57.282029999999999</v>
      </c>
      <c r="G188" s="33">
        <v>93672</v>
      </c>
      <c r="H188" s="25" t="s">
        <v>60</v>
      </c>
      <c r="I188" s="61">
        <f t="shared" si="44"/>
        <v>89.96</v>
      </c>
      <c r="J188" s="62">
        <f t="shared" si="45"/>
        <v>114.56406</v>
      </c>
      <c r="K188" s="14">
        <f>'[1]BM 04'!M188</f>
        <v>0</v>
      </c>
      <c r="L188" s="14">
        <f>'[1]Memória 05'!E181</f>
        <v>0</v>
      </c>
      <c r="M188" s="14">
        <f t="shared" si="35"/>
        <v>0</v>
      </c>
      <c r="N188" s="14">
        <f t="shared" si="37"/>
        <v>0</v>
      </c>
      <c r="O188" s="14">
        <f t="shared" si="38"/>
        <v>0</v>
      </c>
      <c r="P188" s="23">
        <f t="shared" si="39"/>
        <v>0</v>
      </c>
      <c r="Q188" s="14">
        <f t="shared" si="40"/>
        <v>114.56406</v>
      </c>
    </row>
    <row r="189" spans="1:17" ht="25.5" customHeight="1">
      <c r="A189" s="58" t="s">
        <v>402</v>
      </c>
      <c r="B189" s="18" t="s">
        <v>403</v>
      </c>
      <c r="C189" s="17" t="s">
        <v>45</v>
      </c>
      <c r="D189" s="19">
        <v>4</v>
      </c>
      <c r="E189" s="19">
        <v>111.18</v>
      </c>
      <c r="F189" s="19">
        <f t="shared" si="36"/>
        <v>141.58773000000002</v>
      </c>
      <c r="G189" s="17" t="s">
        <v>404</v>
      </c>
      <c r="H189" s="20" t="s">
        <v>33</v>
      </c>
      <c r="I189" s="61">
        <f t="shared" si="44"/>
        <v>444.72</v>
      </c>
      <c r="J189" s="62">
        <f t="shared" si="45"/>
        <v>566.35092000000009</v>
      </c>
      <c r="K189" s="14">
        <f>'[1]BM 04'!M189</f>
        <v>0</v>
      </c>
      <c r="L189" s="14">
        <f>'[1]Memória 05'!E182</f>
        <v>0</v>
      </c>
      <c r="M189" s="14">
        <f t="shared" si="35"/>
        <v>0</v>
      </c>
      <c r="N189" s="14">
        <f t="shared" si="37"/>
        <v>0</v>
      </c>
      <c r="O189" s="14">
        <f t="shared" si="38"/>
        <v>0</v>
      </c>
      <c r="P189" s="23">
        <f t="shared" si="39"/>
        <v>0</v>
      </c>
      <c r="Q189" s="14">
        <f t="shared" si="40"/>
        <v>566.35092000000009</v>
      </c>
    </row>
    <row r="190" spans="1:17" ht="25.5" customHeight="1">
      <c r="A190" s="58" t="s">
        <v>405</v>
      </c>
      <c r="B190" s="25" t="s">
        <v>406</v>
      </c>
      <c r="C190" s="17" t="s">
        <v>45</v>
      </c>
      <c r="D190" s="19">
        <v>12</v>
      </c>
      <c r="E190" s="19">
        <v>6.88</v>
      </c>
      <c r="F190" s="19">
        <f t="shared" si="36"/>
        <v>8.7616800000000001</v>
      </c>
      <c r="G190" s="33">
        <v>93656</v>
      </c>
      <c r="H190" s="25" t="s">
        <v>60</v>
      </c>
      <c r="I190" s="61">
        <f t="shared" si="44"/>
        <v>82.56</v>
      </c>
      <c r="J190" s="62">
        <f t="shared" si="45"/>
        <v>105.14016000000001</v>
      </c>
      <c r="K190" s="14">
        <f>'[1]BM 04'!M190</f>
        <v>0</v>
      </c>
      <c r="L190" s="14">
        <f>'[1]Memória 05'!E183</f>
        <v>0</v>
      </c>
      <c r="M190" s="14">
        <f t="shared" si="35"/>
        <v>0</v>
      </c>
      <c r="N190" s="14">
        <f t="shared" si="37"/>
        <v>0</v>
      </c>
      <c r="O190" s="14">
        <f t="shared" si="38"/>
        <v>0</v>
      </c>
      <c r="P190" s="23">
        <f t="shared" si="39"/>
        <v>0</v>
      </c>
      <c r="Q190" s="14">
        <f t="shared" si="40"/>
        <v>105.14016000000001</v>
      </c>
    </row>
    <row r="191" spans="1:17" ht="25.5" customHeight="1">
      <c r="A191" s="58" t="s">
        <v>407</v>
      </c>
      <c r="B191" s="25" t="s">
        <v>408</v>
      </c>
      <c r="C191" s="17" t="s">
        <v>45</v>
      </c>
      <c r="D191" s="19">
        <v>2</v>
      </c>
      <c r="E191" s="19">
        <v>5.96</v>
      </c>
      <c r="F191" s="19">
        <f t="shared" si="36"/>
        <v>7.5900600000000003</v>
      </c>
      <c r="G191" s="33">
        <v>93653</v>
      </c>
      <c r="H191" s="25" t="s">
        <v>60</v>
      </c>
      <c r="I191" s="61">
        <f t="shared" si="44"/>
        <v>11.92</v>
      </c>
      <c r="J191" s="62">
        <f t="shared" si="45"/>
        <v>15.180120000000001</v>
      </c>
      <c r="K191" s="14">
        <f>'[1]BM 04'!M191</f>
        <v>0</v>
      </c>
      <c r="L191" s="14">
        <f>'[1]Memória 05'!E184</f>
        <v>0</v>
      </c>
      <c r="M191" s="14">
        <f t="shared" si="35"/>
        <v>0</v>
      </c>
      <c r="N191" s="14">
        <f t="shared" si="37"/>
        <v>0</v>
      </c>
      <c r="O191" s="14">
        <f t="shared" si="38"/>
        <v>0</v>
      </c>
      <c r="P191" s="23">
        <f t="shared" si="39"/>
        <v>0</v>
      </c>
      <c r="Q191" s="14">
        <f t="shared" si="40"/>
        <v>15.180120000000001</v>
      </c>
    </row>
    <row r="192" spans="1:17" ht="25.5" customHeight="1">
      <c r="A192" s="58" t="s">
        <v>409</v>
      </c>
      <c r="B192" s="25" t="s">
        <v>410</v>
      </c>
      <c r="C192" s="17" t="s">
        <v>45</v>
      </c>
      <c r="D192" s="19">
        <v>1</v>
      </c>
      <c r="E192" s="19">
        <v>49.47</v>
      </c>
      <c r="F192" s="19">
        <f t="shared" si="36"/>
        <v>63.000045</v>
      </c>
      <c r="G192" s="33">
        <v>93673</v>
      </c>
      <c r="H192" s="25" t="s">
        <v>60</v>
      </c>
      <c r="I192" s="61">
        <f t="shared" si="44"/>
        <v>49.47</v>
      </c>
      <c r="J192" s="62">
        <f t="shared" si="45"/>
        <v>63.000045</v>
      </c>
      <c r="K192" s="14">
        <f>'[1]BM 04'!M192</f>
        <v>0</v>
      </c>
      <c r="L192" s="14">
        <f>'[1]Memória 05'!E185</f>
        <v>0</v>
      </c>
      <c r="M192" s="14">
        <f t="shared" si="35"/>
        <v>0</v>
      </c>
      <c r="N192" s="14">
        <f t="shared" si="37"/>
        <v>0</v>
      </c>
      <c r="O192" s="14">
        <f t="shared" si="38"/>
        <v>0</v>
      </c>
      <c r="P192" s="23">
        <f t="shared" si="39"/>
        <v>0</v>
      </c>
      <c r="Q192" s="14">
        <f t="shared" si="40"/>
        <v>63.000045</v>
      </c>
    </row>
    <row r="193" spans="1:17" ht="25.5" customHeight="1">
      <c r="A193" s="58" t="s">
        <v>411</v>
      </c>
      <c r="B193" s="18" t="s">
        <v>412</v>
      </c>
      <c r="C193" s="17" t="s">
        <v>45</v>
      </c>
      <c r="D193" s="19">
        <v>4</v>
      </c>
      <c r="E193" s="19">
        <v>34.659999999999997</v>
      </c>
      <c r="F193" s="19">
        <f t="shared" si="36"/>
        <v>44.139509999999994</v>
      </c>
      <c r="G193" s="33">
        <v>39465</v>
      </c>
      <c r="H193" s="25" t="s">
        <v>60</v>
      </c>
      <c r="I193" s="61">
        <f t="shared" si="44"/>
        <v>138.63999999999999</v>
      </c>
      <c r="J193" s="62">
        <f t="shared" si="45"/>
        <v>176.55803999999998</v>
      </c>
      <c r="K193" s="14">
        <f>'[1]BM 04'!M193</f>
        <v>0</v>
      </c>
      <c r="L193" s="14">
        <f>'[1]Memória 05'!E186</f>
        <v>0</v>
      </c>
      <c r="M193" s="14">
        <f t="shared" si="35"/>
        <v>0</v>
      </c>
      <c r="N193" s="14">
        <f t="shared" si="37"/>
        <v>0</v>
      </c>
      <c r="O193" s="14">
        <f t="shared" si="38"/>
        <v>0</v>
      </c>
      <c r="P193" s="23">
        <f t="shared" si="39"/>
        <v>0</v>
      </c>
      <c r="Q193" s="14">
        <f t="shared" si="40"/>
        <v>176.55803999999998</v>
      </c>
    </row>
    <row r="194" spans="1:17" ht="25.5" customHeight="1">
      <c r="A194" s="58" t="s">
        <v>413</v>
      </c>
      <c r="B194" s="25" t="s">
        <v>414</v>
      </c>
      <c r="C194" s="17" t="s">
        <v>129</v>
      </c>
      <c r="D194" s="19">
        <v>80</v>
      </c>
      <c r="E194" s="19">
        <v>17.670000000000002</v>
      </c>
      <c r="F194" s="19">
        <f t="shared" si="36"/>
        <v>22.502745000000001</v>
      </c>
      <c r="G194" s="24">
        <v>9006</v>
      </c>
      <c r="H194" s="20" t="s">
        <v>36</v>
      </c>
      <c r="I194" s="61">
        <f t="shared" si="44"/>
        <v>1413.6000000000001</v>
      </c>
      <c r="J194" s="62">
        <f t="shared" si="45"/>
        <v>1800.2196000000001</v>
      </c>
      <c r="K194" s="14">
        <f>'[1]BM 04'!M194</f>
        <v>0</v>
      </c>
      <c r="L194" s="14">
        <f>'[1]Memória 05'!E187</f>
        <v>0</v>
      </c>
      <c r="M194" s="14">
        <f t="shared" si="35"/>
        <v>0</v>
      </c>
      <c r="N194" s="14">
        <f t="shared" si="37"/>
        <v>0</v>
      </c>
      <c r="O194" s="14">
        <f t="shared" si="38"/>
        <v>0</v>
      </c>
      <c r="P194" s="23">
        <f t="shared" si="39"/>
        <v>0</v>
      </c>
      <c r="Q194" s="14">
        <f t="shared" si="40"/>
        <v>1800.2196000000001</v>
      </c>
    </row>
    <row r="195" spans="1:17" ht="25.5" customHeight="1">
      <c r="A195" s="58" t="s">
        <v>415</v>
      </c>
      <c r="B195" s="18" t="s">
        <v>416</v>
      </c>
      <c r="C195" s="17" t="s">
        <v>129</v>
      </c>
      <c r="D195" s="19">
        <v>20</v>
      </c>
      <c r="E195" s="19">
        <v>10.28</v>
      </c>
      <c r="F195" s="19">
        <f t="shared" si="36"/>
        <v>13.09158</v>
      </c>
      <c r="G195" s="17" t="s">
        <v>417</v>
      </c>
      <c r="H195" s="20" t="s">
        <v>33</v>
      </c>
      <c r="I195" s="61">
        <f t="shared" si="44"/>
        <v>205.6</v>
      </c>
      <c r="J195" s="62">
        <f t="shared" si="45"/>
        <v>261.83159999999998</v>
      </c>
      <c r="K195" s="14">
        <f>'[1]BM 04'!M195</f>
        <v>0</v>
      </c>
      <c r="L195" s="14">
        <f>'[1]Memória 05'!E188</f>
        <v>0</v>
      </c>
      <c r="M195" s="14">
        <f t="shared" si="35"/>
        <v>0</v>
      </c>
      <c r="N195" s="14">
        <f t="shared" si="37"/>
        <v>0</v>
      </c>
      <c r="O195" s="14">
        <f t="shared" si="38"/>
        <v>0</v>
      </c>
      <c r="P195" s="23">
        <f t="shared" si="39"/>
        <v>0</v>
      </c>
      <c r="Q195" s="14">
        <f t="shared" si="40"/>
        <v>261.83159999999998</v>
      </c>
    </row>
    <row r="196" spans="1:17" ht="25.5" customHeight="1">
      <c r="A196" s="58" t="s">
        <v>418</v>
      </c>
      <c r="B196" s="25" t="s">
        <v>419</v>
      </c>
      <c r="C196" s="17" t="s">
        <v>129</v>
      </c>
      <c r="D196" s="19">
        <v>48</v>
      </c>
      <c r="E196" s="19">
        <v>12</v>
      </c>
      <c r="F196" s="19">
        <f t="shared" si="36"/>
        <v>15.282</v>
      </c>
      <c r="G196" s="24">
        <v>9140</v>
      </c>
      <c r="H196" s="20" t="s">
        <v>36</v>
      </c>
      <c r="I196" s="61">
        <f t="shared" si="44"/>
        <v>576</v>
      </c>
      <c r="J196" s="62">
        <f t="shared" si="45"/>
        <v>733.53600000000006</v>
      </c>
      <c r="K196" s="14">
        <f>'[1]BM 04'!M196</f>
        <v>0</v>
      </c>
      <c r="L196" s="14">
        <f>'[1]Memória 05'!E189</f>
        <v>0</v>
      </c>
      <c r="M196" s="14">
        <f t="shared" si="35"/>
        <v>0</v>
      </c>
      <c r="N196" s="14">
        <f t="shared" si="37"/>
        <v>0</v>
      </c>
      <c r="O196" s="14">
        <f t="shared" si="38"/>
        <v>0</v>
      </c>
      <c r="P196" s="23">
        <f t="shared" si="39"/>
        <v>0</v>
      </c>
      <c r="Q196" s="14">
        <f t="shared" si="40"/>
        <v>733.53600000000006</v>
      </c>
    </row>
    <row r="197" spans="1:17" ht="25.5" customHeight="1">
      <c r="A197" s="58" t="s">
        <v>420</v>
      </c>
      <c r="B197" s="18" t="s">
        <v>421</v>
      </c>
      <c r="C197" s="17" t="s">
        <v>129</v>
      </c>
      <c r="D197" s="19">
        <v>12</v>
      </c>
      <c r="E197" s="19">
        <v>7.64</v>
      </c>
      <c r="F197" s="19">
        <f t="shared" si="36"/>
        <v>9.7295400000000001</v>
      </c>
      <c r="G197" s="17" t="s">
        <v>422</v>
      </c>
      <c r="H197" s="20" t="s">
        <v>33</v>
      </c>
      <c r="I197" s="61">
        <f t="shared" si="44"/>
        <v>91.679999999999993</v>
      </c>
      <c r="J197" s="62">
        <f t="shared" si="45"/>
        <v>116.75448</v>
      </c>
      <c r="K197" s="14">
        <f>'[1]BM 04'!M197</f>
        <v>0</v>
      </c>
      <c r="L197" s="14">
        <f>'[1]Memória 05'!E190</f>
        <v>0</v>
      </c>
      <c r="M197" s="14">
        <f t="shared" si="35"/>
        <v>0</v>
      </c>
      <c r="N197" s="14">
        <f t="shared" si="37"/>
        <v>0</v>
      </c>
      <c r="O197" s="14">
        <f t="shared" si="38"/>
        <v>0</v>
      </c>
      <c r="P197" s="23">
        <f t="shared" si="39"/>
        <v>0</v>
      </c>
      <c r="Q197" s="14">
        <f t="shared" si="40"/>
        <v>116.75448</v>
      </c>
    </row>
    <row r="198" spans="1:17" ht="34.35" customHeight="1">
      <c r="A198" s="57" t="s">
        <v>423</v>
      </c>
      <c r="B198" s="25" t="s">
        <v>424</v>
      </c>
      <c r="C198" s="34" t="s">
        <v>129</v>
      </c>
      <c r="D198" s="59">
        <v>1222.72</v>
      </c>
      <c r="E198" s="35">
        <v>4.93</v>
      </c>
      <c r="F198" s="19">
        <f t="shared" si="36"/>
        <v>6.2783549999999995</v>
      </c>
      <c r="G198" s="36">
        <v>91928</v>
      </c>
      <c r="H198" s="18" t="s">
        <v>85</v>
      </c>
      <c r="I198" s="61">
        <f t="shared" si="44"/>
        <v>6028.0095999999994</v>
      </c>
      <c r="J198" s="62">
        <f t="shared" si="45"/>
        <v>7676.6702255999999</v>
      </c>
      <c r="K198" s="14">
        <f>'[1]BM 04'!M198</f>
        <v>0</v>
      </c>
      <c r="L198" s="14">
        <f>'[1]Memória 05'!E191</f>
        <v>0</v>
      </c>
      <c r="M198" s="14">
        <f t="shared" si="35"/>
        <v>0</v>
      </c>
      <c r="N198" s="14">
        <f t="shared" si="37"/>
        <v>0</v>
      </c>
      <c r="O198" s="14">
        <f t="shared" si="38"/>
        <v>0</v>
      </c>
      <c r="P198" s="23">
        <f t="shared" si="39"/>
        <v>0</v>
      </c>
      <c r="Q198" s="14">
        <f t="shared" si="40"/>
        <v>7676.6702255999999</v>
      </c>
    </row>
    <row r="199" spans="1:17" ht="34.35" customHeight="1">
      <c r="A199" s="57" t="s">
        <v>425</v>
      </c>
      <c r="B199" s="25" t="s">
        <v>426</v>
      </c>
      <c r="C199" s="34" t="s">
        <v>129</v>
      </c>
      <c r="D199" s="35">
        <v>541.80999999999995</v>
      </c>
      <c r="E199" s="35">
        <v>1.98</v>
      </c>
      <c r="F199" s="19">
        <f t="shared" si="36"/>
        <v>2.5215300000000003</v>
      </c>
      <c r="G199" s="36">
        <v>91924</v>
      </c>
      <c r="H199" s="18" t="s">
        <v>85</v>
      </c>
      <c r="I199" s="61">
        <f t="shared" si="44"/>
        <v>1072.7837999999999</v>
      </c>
      <c r="J199" s="62">
        <f t="shared" si="45"/>
        <v>1366.1901693</v>
      </c>
      <c r="K199" s="14">
        <f>'[1]BM 04'!M199</f>
        <v>0</v>
      </c>
      <c r="L199" s="14">
        <f>'[1]Memória 05'!E192</f>
        <v>0</v>
      </c>
      <c r="M199" s="14">
        <f t="shared" si="35"/>
        <v>0</v>
      </c>
      <c r="N199" s="14">
        <f t="shared" si="37"/>
        <v>0</v>
      </c>
      <c r="O199" s="14">
        <f t="shared" si="38"/>
        <v>0</v>
      </c>
      <c r="P199" s="23">
        <f t="shared" si="39"/>
        <v>0</v>
      </c>
      <c r="Q199" s="14">
        <f t="shared" si="40"/>
        <v>1366.1901693</v>
      </c>
    </row>
    <row r="200" spans="1:17" ht="12.75" customHeight="1">
      <c r="A200" s="29"/>
      <c r="B200" s="44" t="s">
        <v>427</v>
      </c>
      <c r="C200" s="29"/>
      <c r="D200" s="29"/>
      <c r="E200" s="29"/>
      <c r="F200" s="19"/>
      <c r="G200" s="29"/>
      <c r="H200" s="29"/>
      <c r="I200" s="61"/>
      <c r="J200" s="62"/>
      <c r="K200" s="14">
        <f>'[1]BM 04'!M200</f>
        <v>0</v>
      </c>
      <c r="L200" s="14">
        <f>'[1]Memória 05'!E193</f>
        <v>0</v>
      </c>
      <c r="M200" s="14">
        <f t="shared" si="35"/>
        <v>0</v>
      </c>
      <c r="N200" s="14">
        <f t="shared" si="37"/>
        <v>0</v>
      </c>
      <c r="O200" s="14">
        <f t="shared" si="38"/>
        <v>0</v>
      </c>
      <c r="P200" s="23">
        <f t="shared" si="39"/>
        <v>0</v>
      </c>
      <c r="Q200" s="14">
        <f t="shared" si="40"/>
        <v>0</v>
      </c>
    </row>
    <row r="201" spans="1:17" ht="25.5" customHeight="1">
      <c r="A201" s="58" t="s">
        <v>428</v>
      </c>
      <c r="B201" s="18" t="s">
        <v>429</v>
      </c>
      <c r="C201" s="17" t="s">
        <v>45</v>
      </c>
      <c r="D201" s="19">
        <v>1</v>
      </c>
      <c r="E201" s="19">
        <v>622.1</v>
      </c>
      <c r="F201" s="19">
        <f t="shared" si="36"/>
        <v>792.24435000000005</v>
      </c>
      <c r="G201" s="24">
        <v>330</v>
      </c>
      <c r="H201" s="20" t="s">
        <v>36</v>
      </c>
      <c r="I201" s="61">
        <f t="shared" si="44"/>
        <v>622.1</v>
      </c>
      <c r="J201" s="62">
        <f t="shared" si="45"/>
        <v>792.24435000000005</v>
      </c>
      <c r="K201" s="14">
        <f>'[1]BM 04'!M201</f>
        <v>0</v>
      </c>
      <c r="L201" s="14">
        <f>'[1]Memória 05'!E194</f>
        <v>0</v>
      </c>
      <c r="M201" s="14">
        <f t="shared" si="35"/>
        <v>0</v>
      </c>
      <c r="N201" s="14">
        <f t="shared" si="37"/>
        <v>0</v>
      </c>
      <c r="O201" s="14">
        <f t="shared" si="38"/>
        <v>0</v>
      </c>
      <c r="P201" s="23">
        <f t="shared" si="39"/>
        <v>0</v>
      </c>
      <c r="Q201" s="14">
        <f t="shared" si="40"/>
        <v>792.24435000000005</v>
      </c>
    </row>
    <row r="202" spans="1:17" ht="25.5" customHeight="1">
      <c r="A202" s="58" t="s">
        <v>430</v>
      </c>
      <c r="B202" s="18" t="s">
        <v>431</v>
      </c>
      <c r="C202" s="17" t="s">
        <v>45</v>
      </c>
      <c r="D202" s="19">
        <v>1</v>
      </c>
      <c r="E202" s="19">
        <v>9.34</v>
      </c>
      <c r="F202" s="19">
        <f t="shared" si="36"/>
        <v>11.894489999999999</v>
      </c>
      <c r="G202" s="33">
        <v>421</v>
      </c>
      <c r="H202" s="25" t="s">
        <v>60</v>
      </c>
      <c r="I202" s="61">
        <f t="shared" si="44"/>
        <v>9.34</v>
      </c>
      <c r="J202" s="62">
        <f t="shared" si="45"/>
        <v>11.894489999999999</v>
      </c>
      <c r="K202" s="14">
        <f>'[1]BM 04'!M202</f>
        <v>0</v>
      </c>
      <c r="L202" s="14">
        <f>'[1]Memória 05'!E195</f>
        <v>0</v>
      </c>
      <c r="M202" s="14">
        <f t="shared" si="35"/>
        <v>0</v>
      </c>
      <c r="N202" s="14">
        <f t="shared" si="37"/>
        <v>0</v>
      </c>
      <c r="O202" s="14">
        <f t="shared" si="38"/>
        <v>0</v>
      </c>
      <c r="P202" s="23">
        <f t="shared" si="39"/>
        <v>0</v>
      </c>
      <c r="Q202" s="14">
        <f t="shared" si="40"/>
        <v>11.894489999999999</v>
      </c>
    </row>
    <row r="203" spans="1:17" ht="25.5" customHeight="1">
      <c r="A203" s="58" t="s">
        <v>432</v>
      </c>
      <c r="B203" s="18" t="s">
        <v>433</v>
      </c>
      <c r="C203" s="17" t="s">
        <v>45</v>
      </c>
      <c r="D203" s="19">
        <v>1</v>
      </c>
      <c r="E203" s="19">
        <v>7.07</v>
      </c>
      <c r="F203" s="19">
        <f t="shared" si="36"/>
        <v>9.0036450000000006</v>
      </c>
      <c r="G203" s="33">
        <v>91893</v>
      </c>
      <c r="H203" s="25" t="s">
        <v>60</v>
      </c>
      <c r="I203" s="61">
        <f t="shared" si="44"/>
        <v>7.07</v>
      </c>
      <c r="J203" s="62">
        <f t="shared" si="45"/>
        <v>9.0036450000000006</v>
      </c>
      <c r="K203" s="14">
        <f>'[1]BM 04'!M203</f>
        <v>0</v>
      </c>
      <c r="L203" s="14">
        <f>'[1]Memória 05'!E196</f>
        <v>0</v>
      </c>
      <c r="M203" s="14">
        <f t="shared" si="35"/>
        <v>0</v>
      </c>
      <c r="N203" s="14">
        <f t="shared" si="37"/>
        <v>0</v>
      </c>
      <c r="O203" s="14">
        <f t="shared" si="38"/>
        <v>0</v>
      </c>
      <c r="P203" s="23">
        <f t="shared" si="39"/>
        <v>0</v>
      </c>
      <c r="Q203" s="14">
        <f t="shared" si="40"/>
        <v>9.0036450000000006</v>
      </c>
    </row>
    <row r="204" spans="1:17" ht="25.5" customHeight="1">
      <c r="A204" s="58" t="s">
        <v>434</v>
      </c>
      <c r="B204" s="18" t="s">
        <v>435</v>
      </c>
      <c r="C204" s="17" t="s">
        <v>45</v>
      </c>
      <c r="D204" s="19">
        <v>2</v>
      </c>
      <c r="E204" s="19">
        <v>7.95</v>
      </c>
      <c r="F204" s="19">
        <f t="shared" si="36"/>
        <v>10.124325000000001</v>
      </c>
      <c r="G204" s="42">
        <v>91895</v>
      </c>
      <c r="H204" s="25" t="s">
        <v>60</v>
      </c>
      <c r="I204" s="61">
        <f t="shared" si="44"/>
        <v>15.9</v>
      </c>
      <c r="J204" s="62">
        <f t="shared" si="45"/>
        <v>20.248650000000001</v>
      </c>
      <c r="K204" s="14">
        <f>'[1]BM 04'!M204</f>
        <v>0</v>
      </c>
      <c r="L204" s="14">
        <f>'[1]Memória 05'!E197</f>
        <v>0</v>
      </c>
      <c r="M204" s="14">
        <f t="shared" ref="M204:M267" si="46">K204+L204</f>
        <v>0</v>
      </c>
      <c r="N204" s="14">
        <f t="shared" si="37"/>
        <v>0</v>
      </c>
      <c r="O204" s="14">
        <f t="shared" si="38"/>
        <v>0</v>
      </c>
      <c r="P204" s="23">
        <f t="shared" si="39"/>
        <v>0</v>
      </c>
      <c r="Q204" s="14">
        <f t="shared" si="40"/>
        <v>20.248650000000001</v>
      </c>
    </row>
    <row r="205" spans="1:17" ht="25.5" customHeight="1">
      <c r="A205" s="58" t="s">
        <v>436</v>
      </c>
      <c r="B205" s="18" t="s">
        <v>437</v>
      </c>
      <c r="C205" s="17" t="s">
        <v>45</v>
      </c>
      <c r="D205" s="19">
        <v>4</v>
      </c>
      <c r="E205" s="19">
        <v>4.21</v>
      </c>
      <c r="F205" s="19">
        <f t="shared" ref="F205:F266" si="47">E205+E205*27.35/100</f>
        <v>5.3614350000000002</v>
      </c>
      <c r="G205" s="42">
        <v>91876</v>
      </c>
      <c r="H205" s="25" t="s">
        <v>60</v>
      </c>
      <c r="I205" s="61">
        <f t="shared" si="44"/>
        <v>16.84</v>
      </c>
      <c r="J205" s="62">
        <f t="shared" si="45"/>
        <v>21.445740000000001</v>
      </c>
      <c r="K205" s="14">
        <f>'[1]BM 04'!M205</f>
        <v>0</v>
      </c>
      <c r="L205" s="14">
        <f>'[1]Memória 05'!E198</f>
        <v>0</v>
      </c>
      <c r="M205" s="14">
        <f t="shared" si="46"/>
        <v>0</v>
      </c>
      <c r="N205" s="14">
        <f t="shared" ref="N205:N267" si="48">ROUND(K205*F205,2)</f>
        <v>0</v>
      </c>
      <c r="O205" s="14">
        <f t="shared" ref="O205:O267" si="49">ROUND(L205*F205,2)</f>
        <v>0</v>
      </c>
      <c r="P205" s="23">
        <f t="shared" ref="P205:P267" si="50">ROUND(M205*F205,2)</f>
        <v>0</v>
      </c>
      <c r="Q205" s="14">
        <f t="shared" ref="Q205:Q267" si="51">J205-P205</f>
        <v>21.445740000000001</v>
      </c>
    </row>
    <row r="206" spans="1:17" ht="25.5" customHeight="1">
      <c r="A206" s="58" t="s">
        <v>438</v>
      </c>
      <c r="B206" s="18" t="s">
        <v>439</v>
      </c>
      <c r="C206" s="17" t="s">
        <v>129</v>
      </c>
      <c r="D206" s="19">
        <v>11</v>
      </c>
      <c r="E206" s="19">
        <v>6.61</v>
      </c>
      <c r="F206" s="19">
        <f t="shared" si="47"/>
        <v>8.4178350000000002</v>
      </c>
      <c r="G206" s="42">
        <v>91868</v>
      </c>
      <c r="H206" s="25" t="s">
        <v>60</v>
      </c>
      <c r="I206" s="61">
        <f t="shared" si="44"/>
        <v>72.710000000000008</v>
      </c>
      <c r="J206" s="62">
        <f t="shared" si="45"/>
        <v>92.596185000000006</v>
      </c>
      <c r="K206" s="14">
        <f>'[1]BM 04'!M206</f>
        <v>0</v>
      </c>
      <c r="L206" s="14">
        <f>'[1]Memória 05'!E199</f>
        <v>0</v>
      </c>
      <c r="M206" s="14">
        <f t="shared" si="46"/>
        <v>0</v>
      </c>
      <c r="N206" s="14">
        <f t="shared" si="48"/>
        <v>0</v>
      </c>
      <c r="O206" s="14">
        <f t="shared" si="49"/>
        <v>0</v>
      </c>
      <c r="P206" s="23">
        <f t="shared" si="50"/>
        <v>0</v>
      </c>
      <c r="Q206" s="14">
        <f t="shared" si="51"/>
        <v>92.596185000000006</v>
      </c>
    </row>
    <row r="207" spans="1:17" ht="25.5" customHeight="1">
      <c r="A207" s="58" t="s">
        <v>440</v>
      </c>
      <c r="B207" s="25" t="s">
        <v>441</v>
      </c>
      <c r="C207" s="17" t="s">
        <v>129</v>
      </c>
      <c r="D207" s="19">
        <v>2.2000000000000002</v>
      </c>
      <c r="E207" s="19">
        <v>3.9</v>
      </c>
      <c r="F207" s="19">
        <f t="shared" si="47"/>
        <v>4.9666499999999996</v>
      </c>
      <c r="G207" s="42">
        <v>91866</v>
      </c>
      <c r="H207" s="25" t="s">
        <v>60</v>
      </c>
      <c r="I207" s="61">
        <f t="shared" si="44"/>
        <v>8.58</v>
      </c>
      <c r="J207" s="62">
        <f t="shared" si="45"/>
        <v>10.926629999999999</v>
      </c>
      <c r="K207" s="14">
        <f>'[1]BM 04'!M207</f>
        <v>0</v>
      </c>
      <c r="L207" s="14">
        <f>'[1]Memória 05'!E200</f>
        <v>0</v>
      </c>
      <c r="M207" s="14">
        <f t="shared" si="46"/>
        <v>0</v>
      </c>
      <c r="N207" s="14">
        <f t="shared" si="48"/>
        <v>0</v>
      </c>
      <c r="O207" s="14">
        <f t="shared" si="49"/>
        <v>0</v>
      </c>
      <c r="P207" s="23">
        <f t="shared" si="50"/>
        <v>0</v>
      </c>
      <c r="Q207" s="14">
        <f t="shared" si="51"/>
        <v>10.926629999999999</v>
      </c>
    </row>
    <row r="208" spans="1:17" ht="25.5" customHeight="1">
      <c r="A208" s="58" t="s">
        <v>442</v>
      </c>
      <c r="B208" s="18" t="s">
        <v>443</v>
      </c>
      <c r="C208" s="17" t="s">
        <v>45</v>
      </c>
      <c r="D208" s="19">
        <v>1</v>
      </c>
      <c r="E208" s="19">
        <v>4.32</v>
      </c>
      <c r="F208" s="19">
        <f t="shared" si="47"/>
        <v>5.5015200000000002</v>
      </c>
      <c r="G208" s="42">
        <v>91887</v>
      </c>
      <c r="H208" s="25" t="s">
        <v>60</v>
      </c>
      <c r="I208" s="61">
        <f t="shared" si="44"/>
        <v>4.32</v>
      </c>
      <c r="J208" s="62">
        <f t="shared" si="45"/>
        <v>5.5015200000000002</v>
      </c>
      <c r="K208" s="14">
        <f>'[1]BM 04'!M208</f>
        <v>0</v>
      </c>
      <c r="L208" s="14">
        <f>'[1]Memória 05'!E201</f>
        <v>0</v>
      </c>
      <c r="M208" s="14">
        <f t="shared" si="46"/>
        <v>0</v>
      </c>
      <c r="N208" s="14">
        <f t="shared" si="48"/>
        <v>0</v>
      </c>
      <c r="O208" s="14">
        <f t="shared" si="49"/>
        <v>0</v>
      </c>
      <c r="P208" s="23">
        <f t="shared" si="50"/>
        <v>0</v>
      </c>
      <c r="Q208" s="14">
        <f t="shared" si="51"/>
        <v>5.5015200000000002</v>
      </c>
    </row>
    <row r="209" spans="1:17" ht="25.5" customHeight="1">
      <c r="A209" s="58" t="s">
        <v>444</v>
      </c>
      <c r="B209" s="18" t="s">
        <v>445</v>
      </c>
      <c r="C209" s="17" t="s">
        <v>129</v>
      </c>
      <c r="D209" s="19">
        <v>10</v>
      </c>
      <c r="E209" s="19">
        <v>3.19</v>
      </c>
      <c r="F209" s="19">
        <f t="shared" si="47"/>
        <v>4.0624649999999995</v>
      </c>
      <c r="G209" s="50">
        <v>3155</v>
      </c>
      <c r="H209" s="20" t="s">
        <v>36</v>
      </c>
      <c r="I209" s="61">
        <f t="shared" si="44"/>
        <v>31.9</v>
      </c>
      <c r="J209" s="62">
        <f t="shared" si="45"/>
        <v>40.624649999999995</v>
      </c>
      <c r="K209" s="14">
        <f>'[1]BM 04'!M209</f>
        <v>0</v>
      </c>
      <c r="L209" s="14">
        <f>'[1]Memória 05'!E202</f>
        <v>0</v>
      </c>
      <c r="M209" s="14">
        <f t="shared" si="46"/>
        <v>0</v>
      </c>
      <c r="N209" s="14">
        <f t="shared" si="48"/>
        <v>0</v>
      </c>
      <c r="O209" s="14">
        <f t="shared" si="49"/>
        <v>0</v>
      </c>
      <c r="P209" s="23">
        <f t="shared" si="50"/>
        <v>0</v>
      </c>
      <c r="Q209" s="14">
        <f t="shared" si="51"/>
        <v>40.624649999999995</v>
      </c>
    </row>
    <row r="210" spans="1:17" ht="25.5" customHeight="1">
      <c r="A210" s="58" t="s">
        <v>446</v>
      </c>
      <c r="B210" s="18" t="s">
        <v>447</v>
      </c>
      <c r="C210" s="17" t="s">
        <v>45</v>
      </c>
      <c r="D210" s="19">
        <v>1</v>
      </c>
      <c r="E210" s="19">
        <v>124.62</v>
      </c>
      <c r="F210" s="19">
        <f t="shared" si="47"/>
        <v>158.70357000000001</v>
      </c>
      <c r="G210" s="42">
        <v>39809</v>
      </c>
      <c r="H210" s="25" t="s">
        <v>60</v>
      </c>
      <c r="I210" s="61">
        <f t="shared" si="44"/>
        <v>124.62</v>
      </c>
      <c r="J210" s="62">
        <f t="shared" si="45"/>
        <v>158.70357000000001</v>
      </c>
      <c r="K210" s="14">
        <f>'[1]BM 04'!M210</f>
        <v>0</v>
      </c>
      <c r="L210" s="14">
        <f>'[1]Memória 05'!E203</f>
        <v>0</v>
      </c>
      <c r="M210" s="14">
        <f t="shared" si="46"/>
        <v>0</v>
      </c>
      <c r="N210" s="14">
        <f t="shared" si="48"/>
        <v>0</v>
      </c>
      <c r="O210" s="14">
        <f t="shared" si="49"/>
        <v>0</v>
      </c>
      <c r="P210" s="23">
        <f t="shared" si="50"/>
        <v>0</v>
      </c>
      <c r="Q210" s="14">
        <f t="shared" si="51"/>
        <v>158.70357000000001</v>
      </c>
    </row>
    <row r="211" spans="1:17" ht="25.5" customHeight="1">
      <c r="A211" s="58" t="s">
        <v>448</v>
      </c>
      <c r="B211" s="18" t="s">
        <v>449</v>
      </c>
      <c r="C211" s="17" t="s">
        <v>45</v>
      </c>
      <c r="D211" s="19">
        <v>1</v>
      </c>
      <c r="E211" s="19">
        <v>74.66</v>
      </c>
      <c r="F211" s="19">
        <f t="shared" si="47"/>
        <v>95.079509999999999</v>
      </c>
      <c r="G211" s="50">
        <v>8001</v>
      </c>
      <c r="H211" s="20" t="s">
        <v>36</v>
      </c>
      <c r="I211" s="61">
        <f t="shared" si="44"/>
        <v>74.66</v>
      </c>
      <c r="J211" s="62">
        <f t="shared" si="45"/>
        <v>95.079509999999999</v>
      </c>
      <c r="K211" s="14">
        <f>'[1]BM 04'!M211</f>
        <v>0</v>
      </c>
      <c r="L211" s="14">
        <f>'[1]Memória 05'!E204</f>
        <v>0</v>
      </c>
      <c r="M211" s="14">
        <f t="shared" si="46"/>
        <v>0</v>
      </c>
      <c r="N211" s="14">
        <f t="shared" si="48"/>
        <v>0</v>
      </c>
      <c r="O211" s="14">
        <f t="shared" si="49"/>
        <v>0</v>
      </c>
      <c r="P211" s="23">
        <f t="shared" si="50"/>
        <v>0</v>
      </c>
      <c r="Q211" s="14">
        <f t="shared" si="51"/>
        <v>95.079509999999999</v>
      </c>
    </row>
    <row r="212" spans="1:17" ht="25.5" customHeight="1">
      <c r="A212" s="58" t="s">
        <v>450</v>
      </c>
      <c r="B212" s="18" t="s">
        <v>451</v>
      </c>
      <c r="C212" s="17" t="s">
        <v>129</v>
      </c>
      <c r="D212" s="19">
        <v>28</v>
      </c>
      <c r="E212" s="19">
        <v>8.34</v>
      </c>
      <c r="F212" s="19">
        <f t="shared" si="47"/>
        <v>10.620989999999999</v>
      </c>
      <c r="G212" s="33">
        <v>985</v>
      </c>
      <c r="H212" s="25" t="s">
        <v>60</v>
      </c>
      <c r="I212" s="61">
        <f t="shared" si="44"/>
        <v>233.51999999999998</v>
      </c>
      <c r="J212" s="62">
        <f t="shared" si="45"/>
        <v>297.38771999999994</v>
      </c>
      <c r="K212" s="14">
        <f>'[1]BM 04'!M212</f>
        <v>0</v>
      </c>
      <c r="L212" s="14">
        <f>'[1]Memória 05'!E205</f>
        <v>0</v>
      </c>
      <c r="M212" s="14">
        <f t="shared" si="46"/>
        <v>0</v>
      </c>
      <c r="N212" s="14">
        <f t="shared" si="48"/>
        <v>0</v>
      </c>
      <c r="O212" s="14">
        <f t="shared" si="49"/>
        <v>0</v>
      </c>
      <c r="P212" s="23">
        <f t="shared" si="50"/>
        <v>0</v>
      </c>
      <c r="Q212" s="14">
        <f t="shared" si="51"/>
        <v>297.38771999999994</v>
      </c>
    </row>
    <row r="213" spans="1:17" ht="25.5" customHeight="1">
      <c r="A213" s="58" t="s">
        <v>452</v>
      </c>
      <c r="B213" s="18" t="s">
        <v>453</v>
      </c>
      <c r="C213" s="17" t="s">
        <v>129</v>
      </c>
      <c r="D213" s="19">
        <v>9</v>
      </c>
      <c r="E213" s="19">
        <v>8.6999999999999993</v>
      </c>
      <c r="F213" s="19">
        <f t="shared" si="47"/>
        <v>11.07945</v>
      </c>
      <c r="G213" s="49" t="s">
        <v>454</v>
      </c>
      <c r="H213" s="20" t="s">
        <v>33</v>
      </c>
      <c r="I213" s="61">
        <f t="shared" si="44"/>
        <v>78.3</v>
      </c>
      <c r="J213" s="62">
        <f t="shared" si="45"/>
        <v>99.715049999999991</v>
      </c>
      <c r="K213" s="14">
        <f>'[1]BM 04'!M213</f>
        <v>0</v>
      </c>
      <c r="L213" s="14">
        <f>'[1]Memória 05'!E206</f>
        <v>0</v>
      </c>
      <c r="M213" s="14">
        <f t="shared" si="46"/>
        <v>0</v>
      </c>
      <c r="N213" s="14">
        <f t="shared" si="48"/>
        <v>0</v>
      </c>
      <c r="O213" s="14">
        <f t="shared" si="49"/>
        <v>0</v>
      </c>
      <c r="P213" s="23">
        <f t="shared" si="50"/>
        <v>0</v>
      </c>
      <c r="Q213" s="14">
        <f t="shared" si="51"/>
        <v>99.715049999999991</v>
      </c>
    </row>
    <row r="214" spans="1:17" ht="25.5" customHeight="1">
      <c r="A214" s="58" t="s">
        <v>455</v>
      </c>
      <c r="B214" s="25" t="s">
        <v>456</v>
      </c>
      <c r="C214" s="17" t="s">
        <v>45</v>
      </c>
      <c r="D214" s="19">
        <v>3</v>
      </c>
      <c r="E214" s="19">
        <v>14.47</v>
      </c>
      <c r="F214" s="19">
        <f t="shared" si="47"/>
        <v>18.427545000000002</v>
      </c>
      <c r="G214" s="42">
        <v>98111</v>
      </c>
      <c r="H214" s="25" t="s">
        <v>60</v>
      </c>
      <c r="I214" s="61">
        <f t="shared" si="44"/>
        <v>43.410000000000004</v>
      </c>
      <c r="J214" s="62">
        <f t="shared" si="45"/>
        <v>55.282635000000006</v>
      </c>
      <c r="K214" s="14">
        <f>'[1]BM 04'!M214</f>
        <v>0</v>
      </c>
      <c r="L214" s="14">
        <f>'[1]Memória 05'!E207</f>
        <v>0</v>
      </c>
      <c r="M214" s="14">
        <f t="shared" si="46"/>
        <v>0</v>
      </c>
      <c r="N214" s="14">
        <f t="shared" si="48"/>
        <v>0</v>
      </c>
      <c r="O214" s="14">
        <f t="shared" si="49"/>
        <v>0</v>
      </c>
      <c r="P214" s="23">
        <f t="shared" si="50"/>
        <v>0</v>
      </c>
      <c r="Q214" s="14">
        <f t="shared" si="51"/>
        <v>55.282635000000006</v>
      </c>
    </row>
    <row r="215" spans="1:17" ht="25.5" customHeight="1">
      <c r="A215" s="58" t="s">
        <v>457</v>
      </c>
      <c r="B215" s="18" t="s">
        <v>458</v>
      </c>
      <c r="C215" s="17" t="s">
        <v>45</v>
      </c>
      <c r="D215" s="19">
        <v>3</v>
      </c>
      <c r="E215" s="19">
        <v>82.06</v>
      </c>
      <c r="F215" s="19">
        <f t="shared" si="47"/>
        <v>104.50341</v>
      </c>
      <c r="G215" s="49" t="s">
        <v>459</v>
      </c>
      <c r="H215" s="20" t="s">
        <v>33</v>
      </c>
      <c r="I215" s="61">
        <f t="shared" si="44"/>
        <v>246.18</v>
      </c>
      <c r="J215" s="62">
        <f t="shared" si="45"/>
        <v>313.51022999999998</v>
      </c>
      <c r="K215" s="14">
        <f>'[1]BM 04'!M215</f>
        <v>0</v>
      </c>
      <c r="L215" s="14">
        <f>'[1]Memória 05'!E208</f>
        <v>0</v>
      </c>
      <c r="M215" s="14">
        <f t="shared" si="46"/>
        <v>0</v>
      </c>
      <c r="N215" s="14">
        <f t="shared" si="48"/>
        <v>0</v>
      </c>
      <c r="O215" s="14">
        <f t="shared" si="49"/>
        <v>0</v>
      </c>
      <c r="P215" s="23">
        <f t="shared" si="50"/>
        <v>0</v>
      </c>
      <c r="Q215" s="14">
        <f t="shared" si="51"/>
        <v>313.51022999999998</v>
      </c>
    </row>
    <row r="216" spans="1:17" ht="34.35" customHeight="1">
      <c r="A216" s="57" t="s">
        <v>460</v>
      </c>
      <c r="B216" s="25" t="s">
        <v>461</v>
      </c>
      <c r="C216" s="34" t="s">
        <v>45</v>
      </c>
      <c r="D216" s="35">
        <v>1</v>
      </c>
      <c r="E216" s="35">
        <v>165.69</v>
      </c>
      <c r="F216" s="19">
        <f t="shared" si="47"/>
        <v>211.006215</v>
      </c>
      <c r="G216" s="43">
        <v>97887</v>
      </c>
      <c r="H216" s="18" t="s">
        <v>85</v>
      </c>
      <c r="I216" s="61">
        <f t="shared" si="44"/>
        <v>165.69</v>
      </c>
      <c r="J216" s="62">
        <f t="shared" si="45"/>
        <v>211.006215</v>
      </c>
      <c r="K216" s="14">
        <f>'[1]BM 04'!M216</f>
        <v>0</v>
      </c>
      <c r="L216" s="14">
        <f>'[1]Memória 05'!E209</f>
        <v>0</v>
      </c>
      <c r="M216" s="14">
        <f t="shared" si="46"/>
        <v>0</v>
      </c>
      <c r="N216" s="14">
        <f t="shared" si="48"/>
        <v>0</v>
      </c>
      <c r="O216" s="14">
        <f t="shared" si="49"/>
        <v>0</v>
      </c>
      <c r="P216" s="23">
        <f t="shared" si="50"/>
        <v>0</v>
      </c>
      <c r="Q216" s="14">
        <f t="shared" si="51"/>
        <v>211.006215</v>
      </c>
    </row>
    <row r="217" spans="1:17" ht="25.5" customHeight="1">
      <c r="A217" s="58" t="s">
        <v>462</v>
      </c>
      <c r="B217" s="18" t="s">
        <v>463</v>
      </c>
      <c r="C217" s="17" t="s">
        <v>45</v>
      </c>
      <c r="D217" s="19">
        <v>3</v>
      </c>
      <c r="E217" s="19">
        <v>16.2</v>
      </c>
      <c r="F217" s="19">
        <f t="shared" si="47"/>
        <v>20.630699999999997</v>
      </c>
      <c r="G217" s="42">
        <v>38056</v>
      </c>
      <c r="H217" s="25" t="s">
        <v>60</v>
      </c>
      <c r="I217" s="61">
        <f t="shared" si="44"/>
        <v>48.599999999999994</v>
      </c>
      <c r="J217" s="62">
        <f t="shared" si="45"/>
        <v>61.892099999999992</v>
      </c>
      <c r="K217" s="14">
        <f>'[1]BM 04'!M217</f>
        <v>0</v>
      </c>
      <c r="L217" s="14">
        <f>'[1]Memória 05'!E210</f>
        <v>0</v>
      </c>
      <c r="M217" s="14">
        <f t="shared" si="46"/>
        <v>0</v>
      </c>
      <c r="N217" s="14">
        <f t="shared" si="48"/>
        <v>0</v>
      </c>
      <c r="O217" s="14">
        <f t="shared" si="49"/>
        <v>0</v>
      </c>
      <c r="P217" s="23">
        <f t="shared" si="50"/>
        <v>0</v>
      </c>
      <c r="Q217" s="14">
        <f t="shared" si="51"/>
        <v>61.892099999999992</v>
      </c>
    </row>
    <row r="218" spans="1:17" ht="12.75" customHeight="1">
      <c r="A218" s="63" t="s">
        <v>464</v>
      </c>
      <c r="B218" s="139" t="s">
        <v>465</v>
      </c>
      <c r="C218" s="140"/>
      <c r="D218" s="140"/>
      <c r="E218" s="140"/>
      <c r="F218" s="140"/>
      <c r="G218" s="141"/>
      <c r="H218" s="37"/>
      <c r="I218" s="30">
        <f>SUM(I219:I236)</f>
        <v>40531.556300000004</v>
      </c>
      <c r="J218" s="31">
        <f>SUM(J219:J236)</f>
        <v>51616.936948050003</v>
      </c>
      <c r="K218" s="14">
        <f>'[1]BM 04'!M218</f>
        <v>0</v>
      </c>
      <c r="L218" s="14">
        <f>'[1]Memória 05'!E211</f>
        <v>0</v>
      </c>
      <c r="M218" s="31"/>
      <c r="N218" s="31">
        <f t="shared" ref="N218:Q218" si="52">SUM(N219:N236)</f>
        <v>0</v>
      </c>
      <c r="O218" s="31">
        <f t="shared" si="52"/>
        <v>1326.66</v>
      </c>
      <c r="P218" s="31">
        <f t="shared" si="52"/>
        <v>1326.66</v>
      </c>
      <c r="Q218" s="31">
        <f t="shared" si="52"/>
        <v>50290.276948050006</v>
      </c>
    </row>
    <row r="219" spans="1:17" ht="34.35" customHeight="1">
      <c r="A219" s="57" t="s">
        <v>466</v>
      </c>
      <c r="B219" s="18" t="s">
        <v>467</v>
      </c>
      <c r="C219" s="34" t="s">
        <v>31</v>
      </c>
      <c r="D219" s="35">
        <v>35.729999999999997</v>
      </c>
      <c r="E219" s="35">
        <v>325.48</v>
      </c>
      <c r="F219" s="19">
        <f t="shared" si="47"/>
        <v>414.49878000000001</v>
      </c>
      <c r="G219" s="48">
        <v>191</v>
      </c>
      <c r="H219" s="18" t="s">
        <v>90</v>
      </c>
      <c r="I219" s="38">
        <f>E219*D219</f>
        <v>11629.4004</v>
      </c>
      <c r="J219" s="39">
        <f>F219*D219</f>
        <v>14810.041409399999</v>
      </c>
      <c r="K219" s="14">
        <f>'[1]BM 04'!M219</f>
        <v>0</v>
      </c>
      <c r="L219" s="14">
        <f>'[1]Memória 05'!E212</f>
        <v>0</v>
      </c>
      <c r="M219" s="14">
        <f t="shared" si="46"/>
        <v>0</v>
      </c>
      <c r="N219" s="14">
        <f t="shared" si="48"/>
        <v>0</v>
      </c>
      <c r="O219" s="14">
        <f t="shared" si="49"/>
        <v>0</v>
      </c>
      <c r="P219" s="23">
        <f t="shared" si="50"/>
        <v>0</v>
      </c>
      <c r="Q219" s="14">
        <f t="shared" si="51"/>
        <v>14810.041409399999</v>
      </c>
    </row>
    <row r="220" spans="1:17" ht="25.5" customHeight="1">
      <c r="A220" s="58" t="s">
        <v>468</v>
      </c>
      <c r="B220" s="25" t="s">
        <v>469</v>
      </c>
      <c r="C220" s="17" t="s">
        <v>31</v>
      </c>
      <c r="D220" s="19">
        <v>454</v>
      </c>
      <c r="E220" s="19">
        <v>26.44</v>
      </c>
      <c r="F220" s="19">
        <f t="shared" si="47"/>
        <v>33.671340000000001</v>
      </c>
      <c r="G220" s="42">
        <v>96109</v>
      </c>
      <c r="H220" s="25" t="s">
        <v>60</v>
      </c>
      <c r="I220" s="38">
        <f t="shared" ref="I220:I236" si="53">E220*D220</f>
        <v>12003.76</v>
      </c>
      <c r="J220" s="39">
        <f t="shared" ref="J220:J236" si="54">F220*D220</f>
        <v>15286.78836</v>
      </c>
      <c r="K220" s="14">
        <f>'[1]BM 04'!M220</f>
        <v>0</v>
      </c>
      <c r="L220" s="14">
        <f>'[1]Memória 05'!E213</f>
        <v>0</v>
      </c>
      <c r="M220" s="14">
        <f t="shared" si="46"/>
        <v>0</v>
      </c>
      <c r="N220" s="14">
        <f t="shared" si="48"/>
        <v>0</v>
      </c>
      <c r="O220" s="14">
        <f t="shared" si="49"/>
        <v>0</v>
      </c>
      <c r="P220" s="23">
        <f t="shared" si="50"/>
        <v>0</v>
      </c>
      <c r="Q220" s="14">
        <f t="shared" si="51"/>
        <v>15286.78836</v>
      </c>
    </row>
    <row r="221" spans="1:17" ht="25.5" customHeight="1">
      <c r="A221" s="58" t="s">
        <v>470</v>
      </c>
      <c r="B221" s="25" t="s">
        <v>471</v>
      </c>
      <c r="C221" s="17" t="s">
        <v>45</v>
      </c>
      <c r="D221" s="19">
        <v>3</v>
      </c>
      <c r="E221" s="19">
        <v>146.87</v>
      </c>
      <c r="F221" s="19">
        <f t="shared" si="47"/>
        <v>187.03894500000001</v>
      </c>
      <c r="G221" s="42">
        <v>101908</v>
      </c>
      <c r="H221" s="25" t="s">
        <v>60</v>
      </c>
      <c r="I221" s="38">
        <f t="shared" si="53"/>
        <v>440.61</v>
      </c>
      <c r="J221" s="39">
        <f t="shared" si="54"/>
        <v>561.11683500000004</v>
      </c>
      <c r="K221" s="14">
        <f>'[1]BM 04'!M221</f>
        <v>0</v>
      </c>
      <c r="L221" s="14">
        <f>'[1]Memória 05'!E214</f>
        <v>0</v>
      </c>
      <c r="M221" s="14">
        <f t="shared" si="46"/>
        <v>0</v>
      </c>
      <c r="N221" s="14">
        <f t="shared" si="48"/>
        <v>0</v>
      </c>
      <c r="O221" s="14">
        <f t="shared" si="49"/>
        <v>0</v>
      </c>
      <c r="P221" s="23">
        <f t="shared" si="50"/>
        <v>0</v>
      </c>
      <c r="Q221" s="14">
        <f t="shared" si="51"/>
        <v>561.11683500000004</v>
      </c>
    </row>
    <row r="222" spans="1:17" ht="34.35" customHeight="1">
      <c r="A222" s="57" t="s">
        <v>472</v>
      </c>
      <c r="B222" s="25" t="s">
        <v>473</v>
      </c>
      <c r="C222" s="34" t="s">
        <v>45</v>
      </c>
      <c r="D222" s="35">
        <v>2</v>
      </c>
      <c r="E222" s="35">
        <v>151.49</v>
      </c>
      <c r="F222" s="19">
        <f t="shared" si="47"/>
        <v>192.922515</v>
      </c>
      <c r="G222" s="43">
        <v>101905</v>
      </c>
      <c r="H222" s="18" t="s">
        <v>85</v>
      </c>
      <c r="I222" s="38">
        <f t="shared" si="53"/>
        <v>302.98</v>
      </c>
      <c r="J222" s="39">
        <f t="shared" si="54"/>
        <v>385.84503000000001</v>
      </c>
      <c r="K222" s="14">
        <f>'[1]BM 04'!M222</f>
        <v>0</v>
      </c>
      <c r="L222" s="14">
        <f>'[1]Memória 05'!E215</f>
        <v>0</v>
      </c>
      <c r="M222" s="14">
        <f t="shared" si="46"/>
        <v>0</v>
      </c>
      <c r="N222" s="14">
        <f t="shared" si="48"/>
        <v>0</v>
      </c>
      <c r="O222" s="14">
        <f t="shared" si="49"/>
        <v>0</v>
      </c>
      <c r="P222" s="23">
        <f t="shared" si="50"/>
        <v>0</v>
      </c>
      <c r="Q222" s="14">
        <f t="shared" si="51"/>
        <v>385.84503000000001</v>
      </c>
    </row>
    <row r="223" spans="1:17" ht="25.5" customHeight="1">
      <c r="A223" s="58" t="s">
        <v>474</v>
      </c>
      <c r="B223" s="18" t="s">
        <v>475</v>
      </c>
      <c r="C223" s="17" t="s">
        <v>45</v>
      </c>
      <c r="D223" s="19">
        <v>5</v>
      </c>
      <c r="E223" s="19">
        <v>30.98</v>
      </c>
      <c r="F223" s="19">
        <f t="shared" si="47"/>
        <v>39.453029999999998</v>
      </c>
      <c r="G223" s="49" t="s">
        <v>476</v>
      </c>
      <c r="H223" s="20" t="s">
        <v>33</v>
      </c>
      <c r="I223" s="38">
        <f t="shared" si="53"/>
        <v>154.9</v>
      </c>
      <c r="J223" s="39">
        <f t="shared" si="54"/>
        <v>197.26515000000001</v>
      </c>
      <c r="K223" s="14">
        <f>'[1]BM 04'!M223</f>
        <v>0</v>
      </c>
      <c r="L223" s="14">
        <f>'[1]Memória 05'!E216</f>
        <v>0</v>
      </c>
      <c r="M223" s="14">
        <f t="shared" si="46"/>
        <v>0</v>
      </c>
      <c r="N223" s="14">
        <f t="shared" si="48"/>
        <v>0</v>
      </c>
      <c r="O223" s="14">
        <f t="shared" si="49"/>
        <v>0</v>
      </c>
      <c r="P223" s="23">
        <f t="shared" si="50"/>
        <v>0</v>
      </c>
      <c r="Q223" s="14">
        <f t="shared" si="51"/>
        <v>197.26515000000001</v>
      </c>
    </row>
    <row r="224" spans="1:17" ht="46.7" customHeight="1">
      <c r="A224" s="34" t="s">
        <v>477</v>
      </c>
      <c r="B224" s="25" t="s">
        <v>478</v>
      </c>
      <c r="C224" s="34" t="s">
        <v>45</v>
      </c>
      <c r="D224" s="35">
        <v>4</v>
      </c>
      <c r="E224" s="35">
        <v>33.42</v>
      </c>
      <c r="F224" s="19">
        <f t="shared" si="47"/>
        <v>42.560370000000006</v>
      </c>
      <c r="G224" s="43">
        <v>11853</v>
      </c>
      <c r="H224" s="18" t="s">
        <v>90</v>
      </c>
      <c r="I224" s="38">
        <f t="shared" si="53"/>
        <v>133.68</v>
      </c>
      <c r="J224" s="39">
        <f t="shared" si="54"/>
        <v>170.24148000000002</v>
      </c>
      <c r="K224" s="14">
        <f>'[1]BM 04'!M224</f>
        <v>0</v>
      </c>
      <c r="L224" s="14">
        <f>'[1]Memória 05'!E217</f>
        <v>0</v>
      </c>
      <c r="M224" s="14">
        <f t="shared" si="46"/>
        <v>0</v>
      </c>
      <c r="N224" s="14">
        <f t="shared" si="48"/>
        <v>0</v>
      </c>
      <c r="O224" s="14">
        <f t="shared" si="49"/>
        <v>0</v>
      </c>
      <c r="P224" s="23">
        <f t="shared" si="50"/>
        <v>0</v>
      </c>
      <c r="Q224" s="14">
        <f t="shared" si="51"/>
        <v>170.24148000000002</v>
      </c>
    </row>
    <row r="225" spans="1:17" ht="45.75" customHeight="1">
      <c r="A225" s="17" t="s">
        <v>479</v>
      </c>
      <c r="B225" s="25" t="s">
        <v>480</v>
      </c>
      <c r="C225" s="17" t="s">
        <v>45</v>
      </c>
      <c r="D225" s="19">
        <v>10</v>
      </c>
      <c r="E225" s="19">
        <v>25.43</v>
      </c>
      <c r="F225" s="19">
        <f t="shared" si="47"/>
        <v>32.385104999999996</v>
      </c>
      <c r="G225" s="42">
        <v>11852</v>
      </c>
      <c r="H225" s="18" t="s">
        <v>90</v>
      </c>
      <c r="I225" s="38">
        <f t="shared" si="53"/>
        <v>254.3</v>
      </c>
      <c r="J225" s="39">
        <f t="shared" si="54"/>
        <v>323.85104999999999</v>
      </c>
      <c r="K225" s="14">
        <f>'[1]BM 04'!M225</f>
        <v>0</v>
      </c>
      <c r="L225" s="14">
        <f>'[1]Memória 05'!E218</f>
        <v>0</v>
      </c>
      <c r="M225" s="14">
        <f t="shared" si="46"/>
        <v>0</v>
      </c>
      <c r="N225" s="14">
        <f t="shared" si="48"/>
        <v>0</v>
      </c>
      <c r="O225" s="14">
        <f t="shared" si="49"/>
        <v>0</v>
      </c>
      <c r="P225" s="23">
        <f t="shared" si="50"/>
        <v>0</v>
      </c>
      <c r="Q225" s="14">
        <f t="shared" si="51"/>
        <v>323.85104999999999</v>
      </c>
    </row>
    <row r="226" spans="1:17" ht="25.5" customHeight="1">
      <c r="A226" s="17" t="s">
        <v>481</v>
      </c>
      <c r="B226" s="25" t="s">
        <v>482</v>
      </c>
      <c r="C226" s="17" t="s">
        <v>31</v>
      </c>
      <c r="D226" s="19">
        <v>15.89</v>
      </c>
      <c r="E226" s="19">
        <v>12.71</v>
      </c>
      <c r="F226" s="19">
        <f t="shared" si="47"/>
        <v>16.186185000000002</v>
      </c>
      <c r="G226" s="42">
        <v>72947</v>
      </c>
      <c r="H226" s="25" t="s">
        <v>60</v>
      </c>
      <c r="I226" s="38">
        <f t="shared" si="53"/>
        <v>201.96190000000001</v>
      </c>
      <c r="J226" s="39">
        <f t="shared" si="54"/>
        <v>257.19847965000002</v>
      </c>
      <c r="K226" s="14">
        <f>'[1]BM 04'!M226</f>
        <v>0</v>
      </c>
      <c r="L226" s="14">
        <f>'[1]Memória 05'!E219</f>
        <v>0</v>
      </c>
      <c r="M226" s="14">
        <f t="shared" si="46"/>
        <v>0</v>
      </c>
      <c r="N226" s="14">
        <f t="shared" si="48"/>
        <v>0</v>
      </c>
      <c r="O226" s="14">
        <f t="shared" si="49"/>
        <v>0</v>
      </c>
      <c r="P226" s="23">
        <f t="shared" si="50"/>
        <v>0</v>
      </c>
      <c r="Q226" s="14">
        <f t="shared" si="51"/>
        <v>257.19847965000002</v>
      </c>
    </row>
    <row r="227" spans="1:17" ht="25.5" customHeight="1">
      <c r="A227" s="17" t="s">
        <v>483</v>
      </c>
      <c r="B227" s="18" t="s">
        <v>484</v>
      </c>
      <c r="C227" s="17" t="s">
        <v>129</v>
      </c>
      <c r="D227" s="19">
        <v>20.399999999999999</v>
      </c>
      <c r="E227" s="19">
        <v>6.44</v>
      </c>
      <c r="F227" s="19">
        <f t="shared" si="47"/>
        <v>8.2013400000000001</v>
      </c>
      <c r="G227" s="50">
        <v>2228</v>
      </c>
      <c r="H227" s="20" t="s">
        <v>36</v>
      </c>
      <c r="I227" s="38">
        <f t="shared" si="53"/>
        <v>131.376</v>
      </c>
      <c r="J227" s="39">
        <f t="shared" si="54"/>
        <v>167.30733599999999</v>
      </c>
      <c r="K227" s="14">
        <f>'[1]BM 04'!M227</f>
        <v>0</v>
      </c>
      <c r="L227" s="14">
        <f>'[1]Memória 05'!E220</f>
        <v>0</v>
      </c>
      <c r="M227" s="14">
        <f t="shared" si="46"/>
        <v>0</v>
      </c>
      <c r="N227" s="14">
        <f t="shared" si="48"/>
        <v>0</v>
      </c>
      <c r="O227" s="14">
        <f t="shared" si="49"/>
        <v>0</v>
      </c>
      <c r="P227" s="23">
        <f t="shared" si="50"/>
        <v>0</v>
      </c>
      <c r="Q227" s="14">
        <f t="shared" si="51"/>
        <v>167.30733599999999</v>
      </c>
    </row>
    <row r="228" spans="1:17" ht="25.5" customHeight="1">
      <c r="A228" s="17" t="s">
        <v>485</v>
      </c>
      <c r="B228" s="25" t="s">
        <v>486</v>
      </c>
      <c r="C228" s="17" t="s">
        <v>31</v>
      </c>
      <c r="D228" s="19">
        <v>35</v>
      </c>
      <c r="E228" s="19">
        <v>148.82</v>
      </c>
      <c r="F228" s="19">
        <f t="shared" si="47"/>
        <v>189.52226999999999</v>
      </c>
      <c r="G228" s="49" t="s">
        <v>487</v>
      </c>
      <c r="H228" s="20" t="s">
        <v>33</v>
      </c>
      <c r="I228" s="38">
        <f t="shared" si="53"/>
        <v>5208.7</v>
      </c>
      <c r="J228" s="39">
        <f t="shared" si="54"/>
        <v>6633.27945</v>
      </c>
      <c r="K228" s="14">
        <f>'[1]BM 04'!M228</f>
        <v>0</v>
      </c>
      <c r="L228" s="14">
        <f>'[1]Memória 05'!E221</f>
        <v>7</v>
      </c>
      <c r="M228" s="14">
        <f t="shared" si="46"/>
        <v>7</v>
      </c>
      <c r="N228" s="14">
        <f t="shared" si="48"/>
        <v>0</v>
      </c>
      <c r="O228" s="14">
        <f t="shared" si="49"/>
        <v>1326.66</v>
      </c>
      <c r="P228" s="23">
        <f t="shared" si="50"/>
        <v>1326.66</v>
      </c>
      <c r="Q228" s="14">
        <f t="shared" si="51"/>
        <v>5306.6194500000001</v>
      </c>
    </row>
    <row r="229" spans="1:17" ht="25.5" customHeight="1">
      <c r="A229" s="17" t="s">
        <v>488</v>
      </c>
      <c r="B229" s="25" t="s">
        <v>489</v>
      </c>
      <c r="C229" s="17" t="s">
        <v>45</v>
      </c>
      <c r="D229" s="19">
        <v>1</v>
      </c>
      <c r="E229" s="19">
        <v>614.72</v>
      </c>
      <c r="F229" s="19">
        <f t="shared" si="47"/>
        <v>782.84591999999998</v>
      </c>
      <c r="G229" s="42">
        <v>100875</v>
      </c>
      <c r="H229" s="25" t="s">
        <v>60</v>
      </c>
      <c r="I229" s="38">
        <f t="shared" si="53"/>
        <v>614.72</v>
      </c>
      <c r="J229" s="39">
        <f t="shared" si="54"/>
        <v>782.84591999999998</v>
      </c>
      <c r="K229" s="14">
        <f>'[1]BM 04'!M229</f>
        <v>0</v>
      </c>
      <c r="L229" s="14">
        <f>'[1]Memória 05'!E222</f>
        <v>0</v>
      </c>
      <c r="M229" s="14">
        <f t="shared" si="46"/>
        <v>0</v>
      </c>
      <c r="N229" s="14">
        <f t="shared" si="48"/>
        <v>0</v>
      </c>
      <c r="O229" s="14">
        <f t="shared" si="49"/>
        <v>0</v>
      </c>
      <c r="P229" s="23">
        <f t="shared" si="50"/>
        <v>0</v>
      </c>
      <c r="Q229" s="14">
        <f t="shared" si="51"/>
        <v>782.84591999999998</v>
      </c>
    </row>
    <row r="230" spans="1:17" ht="25.5" customHeight="1">
      <c r="A230" s="17" t="s">
        <v>490</v>
      </c>
      <c r="B230" s="25" t="s">
        <v>491</v>
      </c>
      <c r="C230" s="17" t="s">
        <v>45</v>
      </c>
      <c r="D230" s="19">
        <v>4</v>
      </c>
      <c r="E230" s="19">
        <v>109.14</v>
      </c>
      <c r="F230" s="19">
        <f t="shared" si="47"/>
        <v>138.98979</v>
      </c>
      <c r="G230" s="42">
        <v>11867</v>
      </c>
      <c r="H230" s="20" t="s">
        <v>36</v>
      </c>
      <c r="I230" s="38">
        <f t="shared" si="53"/>
        <v>436.56</v>
      </c>
      <c r="J230" s="39">
        <f t="shared" si="54"/>
        <v>555.95916</v>
      </c>
      <c r="K230" s="14">
        <f>'[1]BM 04'!M230</f>
        <v>0</v>
      </c>
      <c r="L230" s="14">
        <f>'[1]Memória 05'!E223</f>
        <v>0</v>
      </c>
      <c r="M230" s="14">
        <f t="shared" si="46"/>
        <v>0</v>
      </c>
      <c r="N230" s="14">
        <f t="shared" si="48"/>
        <v>0</v>
      </c>
      <c r="O230" s="14">
        <f t="shared" si="49"/>
        <v>0</v>
      </c>
      <c r="P230" s="23">
        <f t="shared" si="50"/>
        <v>0</v>
      </c>
      <c r="Q230" s="14">
        <f t="shared" si="51"/>
        <v>555.95916</v>
      </c>
    </row>
    <row r="231" spans="1:17" ht="25.5" customHeight="1">
      <c r="A231" s="17" t="s">
        <v>492</v>
      </c>
      <c r="B231" s="18" t="s">
        <v>493</v>
      </c>
      <c r="C231" s="17" t="s">
        <v>129</v>
      </c>
      <c r="D231" s="19">
        <v>10</v>
      </c>
      <c r="E231" s="19">
        <v>70.5</v>
      </c>
      <c r="F231" s="19">
        <f t="shared" si="47"/>
        <v>89.781750000000002</v>
      </c>
      <c r="G231" s="50">
        <v>4264</v>
      </c>
      <c r="H231" s="20" t="s">
        <v>36</v>
      </c>
      <c r="I231" s="38">
        <f t="shared" si="53"/>
        <v>705</v>
      </c>
      <c r="J231" s="39">
        <f t="shared" si="54"/>
        <v>897.8175</v>
      </c>
      <c r="K231" s="14">
        <f>'[1]BM 04'!M231</f>
        <v>0</v>
      </c>
      <c r="L231" s="14">
        <f>'[1]Memória 05'!E224</f>
        <v>0</v>
      </c>
      <c r="M231" s="14">
        <f t="shared" si="46"/>
        <v>0</v>
      </c>
      <c r="N231" s="14">
        <f t="shared" si="48"/>
        <v>0</v>
      </c>
      <c r="O231" s="14">
        <f t="shared" si="49"/>
        <v>0</v>
      </c>
      <c r="P231" s="23">
        <f t="shared" si="50"/>
        <v>0</v>
      </c>
      <c r="Q231" s="14">
        <f t="shared" si="51"/>
        <v>897.8175</v>
      </c>
    </row>
    <row r="232" spans="1:17" ht="45.75" customHeight="1">
      <c r="A232" s="17" t="s">
        <v>494</v>
      </c>
      <c r="B232" s="25" t="s">
        <v>495</v>
      </c>
      <c r="C232" s="17" t="s">
        <v>129</v>
      </c>
      <c r="D232" s="19">
        <v>5.82</v>
      </c>
      <c r="E232" s="27">
        <v>910.4</v>
      </c>
      <c r="F232" s="19">
        <f t="shared" si="47"/>
        <v>1159.3943999999999</v>
      </c>
      <c r="G232" s="42">
        <v>12385</v>
      </c>
      <c r="H232" s="18" t="s">
        <v>90</v>
      </c>
      <c r="I232" s="38">
        <f t="shared" si="53"/>
        <v>5298.5280000000002</v>
      </c>
      <c r="J232" s="39">
        <f t="shared" si="54"/>
        <v>6747.6754080000001</v>
      </c>
      <c r="K232" s="14">
        <f>'[1]BM 04'!M232</f>
        <v>0</v>
      </c>
      <c r="L232" s="14">
        <f>'[1]Memória 05'!E225</f>
        <v>0</v>
      </c>
      <c r="M232" s="14">
        <f t="shared" si="46"/>
        <v>0</v>
      </c>
      <c r="N232" s="14">
        <f t="shared" si="48"/>
        <v>0</v>
      </c>
      <c r="O232" s="14">
        <f t="shared" si="49"/>
        <v>0</v>
      </c>
      <c r="P232" s="23">
        <f t="shared" si="50"/>
        <v>0</v>
      </c>
      <c r="Q232" s="14">
        <f t="shared" si="51"/>
        <v>6747.6754080000001</v>
      </c>
    </row>
    <row r="233" spans="1:17" ht="34.35" customHeight="1">
      <c r="A233" s="34" t="s">
        <v>496</v>
      </c>
      <c r="B233" s="18" t="s">
        <v>497</v>
      </c>
      <c r="C233" s="34" t="s">
        <v>45</v>
      </c>
      <c r="D233" s="35">
        <v>2</v>
      </c>
      <c r="E233" s="35">
        <v>183.53</v>
      </c>
      <c r="F233" s="19">
        <f t="shared" si="47"/>
        <v>233.72545500000001</v>
      </c>
      <c r="G233" s="43">
        <v>100869</v>
      </c>
      <c r="H233" s="18" t="s">
        <v>85</v>
      </c>
      <c r="I233" s="38">
        <f t="shared" si="53"/>
        <v>367.06</v>
      </c>
      <c r="J233" s="39">
        <f t="shared" si="54"/>
        <v>467.45091000000002</v>
      </c>
      <c r="K233" s="14">
        <f>'[1]BM 04'!M233</f>
        <v>0</v>
      </c>
      <c r="L233" s="14">
        <f>'[1]Memória 05'!E226</f>
        <v>0</v>
      </c>
      <c r="M233" s="14">
        <f t="shared" si="46"/>
        <v>0</v>
      </c>
      <c r="N233" s="14">
        <f t="shared" si="48"/>
        <v>0</v>
      </c>
      <c r="O233" s="14">
        <f t="shared" si="49"/>
        <v>0</v>
      </c>
      <c r="P233" s="23">
        <f t="shared" si="50"/>
        <v>0</v>
      </c>
      <c r="Q233" s="14">
        <f t="shared" si="51"/>
        <v>467.45091000000002</v>
      </c>
    </row>
    <row r="234" spans="1:17" ht="34.35" customHeight="1">
      <c r="A234" s="34" t="s">
        <v>498</v>
      </c>
      <c r="B234" s="18" t="s">
        <v>499</v>
      </c>
      <c r="C234" s="34" t="s">
        <v>45</v>
      </c>
      <c r="D234" s="35">
        <v>1</v>
      </c>
      <c r="E234" s="35">
        <v>157.9</v>
      </c>
      <c r="F234" s="19">
        <f t="shared" si="47"/>
        <v>201.08565000000002</v>
      </c>
      <c r="G234" s="43">
        <v>100866</v>
      </c>
      <c r="H234" s="18" t="s">
        <v>85</v>
      </c>
      <c r="I234" s="38">
        <f t="shared" si="53"/>
        <v>157.9</v>
      </c>
      <c r="J234" s="39">
        <f t="shared" si="54"/>
        <v>201.08565000000002</v>
      </c>
      <c r="K234" s="14">
        <f>'[1]BM 04'!M234</f>
        <v>0</v>
      </c>
      <c r="L234" s="14">
        <f>'[1]Memória 05'!E227</f>
        <v>0</v>
      </c>
      <c r="M234" s="14">
        <f t="shared" si="46"/>
        <v>0</v>
      </c>
      <c r="N234" s="14">
        <f t="shared" si="48"/>
        <v>0</v>
      </c>
      <c r="O234" s="14">
        <f t="shared" si="49"/>
        <v>0</v>
      </c>
      <c r="P234" s="23">
        <f t="shared" si="50"/>
        <v>0</v>
      </c>
      <c r="Q234" s="14">
        <f t="shared" si="51"/>
        <v>201.08565000000002</v>
      </c>
    </row>
    <row r="235" spans="1:17" ht="34.35" customHeight="1">
      <c r="A235" s="34" t="s">
        <v>500</v>
      </c>
      <c r="B235" s="25" t="s">
        <v>501</v>
      </c>
      <c r="C235" s="34" t="s">
        <v>45</v>
      </c>
      <c r="D235" s="35">
        <v>2</v>
      </c>
      <c r="E235" s="35">
        <v>334.66</v>
      </c>
      <c r="F235" s="19">
        <f t="shared" si="47"/>
        <v>426.18951000000004</v>
      </c>
      <c r="G235" s="43">
        <v>100865</v>
      </c>
      <c r="H235" s="18" t="s">
        <v>85</v>
      </c>
      <c r="I235" s="38">
        <f t="shared" si="53"/>
        <v>669.32</v>
      </c>
      <c r="J235" s="39">
        <f t="shared" si="54"/>
        <v>852.37902000000008</v>
      </c>
      <c r="K235" s="14">
        <f>'[1]BM 04'!M235</f>
        <v>0</v>
      </c>
      <c r="L235" s="14">
        <f>'[1]Memória 05'!E228</f>
        <v>0</v>
      </c>
      <c r="M235" s="14">
        <f t="shared" si="46"/>
        <v>0</v>
      </c>
      <c r="N235" s="14">
        <f t="shared" si="48"/>
        <v>0</v>
      </c>
      <c r="O235" s="14">
        <f t="shared" si="49"/>
        <v>0</v>
      </c>
      <c r="P235" s="23">
        <f t="shared" si="50"/>
        <v>0</v>
      </c>
      <c r="Q235" s="14">
        <f t="shared" si="51"/>
        <v>852.37902000000008</v>
      </c>
    </row>
    <row r="236" spans="1:17" ht="25.5" customHeight="1">
      <c r="A236" s="17" t="s">
        <v>502</v>
      </c>
      <c r="B236" s="25" t="s">
        <v>503</v>
      </c>
      <c r="C236" s="17" t="s">
        <v>45</v>
      </c>
      <c r="D236" s="19">
        <v>2</v>
      </c>
      <c r="E236" s="27">
        <v>910.4</v>
      </c>
      <c r="F236" s="19">
        <f t="shared" si="47"/>
        <v>1159.3943999999999</v>
      </c>
      <c r="G236" s="42">
        <v>100874</v>
      </c>
      <c r="H236" s="25" t="s">
        <v>60</v>
      </c>
      <c r="I236" s="38">
        <f t="shared" si="53"/>
        <v>1820.8</v>
      </c>
      <c r="J236" s="39">
        <f t="shared" si="54"/>
        <v>2318.7887999999998</v>
      </c>
      <c r="K236" s="14">
        <f>'[1]BM 04'!M236</f>
        <v>0</v>
      </c>
      <c r="L236" s="14">
        <f>'[1]Memória 05'!E229</f>
        <v>0</v>
      </c>
      <c r="M236" s="14">
        <f t="shared" si="46"/>
        <v>0</v>
      </c>
      <c r="N236" s="14">
        <f t="shared" si="48"/>
        <v>0</v>
      </c>
      <c r="O236" s="14">
        <f t="shared" si="49"/>
        <v>0</v>
      </c>
      <c r="P236" s="23">
        <f t="shared" si="50"/>
        <v>0</v>
      </c>
      <c r="Q236" s="14">
        <f t="shared" si="51"/>
        <v>2318.7887999999998</v>
      </c>
    </row>
    <row r="237" spans="1:17" ht="14.25" customHeight="1">
      <c r="A237" s="28" t="s">
        <v>504</v>
      </c>
      <c r="B237" s="139" t="s">
        <v>505</v>
      </c>
      <c r="C237" s="140"/>
      <c r="D237" s="140"/>
      <c r="E237" s="140"/>
      <c r="F237" s="140"/>
      <c r="G237" s="141"/>
      <c r="H237" s="29"/>
      <c r="I237" s="53">
        <v>2734.78</v>
      </c>
      <c r="J237" s="54">
        <f>SUM(J238:J245)</f>
        <v>3482.7475566500002</v>
      </c>
      <c r="K237" s="14">
        <f>'[1]BM 04'!M237</f>
        <v>0</v>
      </c>
      <c r="L237" s="14">
        <f>'[1]Memória 05'!E230</f>
        <v>0</v>
      </c>
      <c r="M237" s="54"/>
      <c r="N237" s="31">
        <f t="shared" ref="N237:Q237" si="55">SUM(N238:N245)</f>
        <v>0</v>
      </c>
      <c r="O237" s="31">
        <f t="shared" si="55"/>
        <v>0</v>
      </c>
      <c r="P237" s="31">
        <f t="shared" si="55"/>
        <v>0</v>
      </c>
      <c r="Q237" s="31">
        <f t="shared" si="55"/>
        <v>3482.7475566500002</v>
      </c>
    </row>
    <row r="238" spans="1:17" ht="25.5" customHeight="1">
      <c r="A238" s="17" t="s">
        <v>506</v>
      </c>
      <c r="B238" s="25" t="s">
        <v>507</v>
      </c>
      <c r="C238" s="17" t="s">
        <v>31</v>
      </c>
      <c r="D238" s="19">
        <v>0.85</v>
      </c>
      <c r="E238" s="19">
        <v>133.34</v>
      </c>
      <c r="F238" s="19">
        <f t="shared" si="47"/>
        <v>169.80849000000001</v>
      </c>
      <c r="G238" s="42">
        <v>10160</v>
      </c>
      <c r="H238" s="20" t="s">
        <v>36</v>
      </c>
      <c r="I238" s="61">
        <f>D238*E238</f>
        <v>113.339</v>
      </c>
      <c r="J238" s="62">
        <f>F238*D238</f>
        <v>144.33721650000001</v>
      </c>
      <c r="K238" s="14">
        <f>'[1]BM 04'!M238</f>
        <v>0</v>
      </c>
      <c r="L238" s="14">
        <f>'[1]Memória 05'!E231</f>
        <v>0</v>
      </c>
      <c r="M238" s="14">
        <f t="shared" si="46"/>
        <v>0</v>
      </c>
      <c r="N238" s="14">
        <f t="shared" si="48"/>
        <v>0</v>
      </c>
      <c r="O238" s="14">
        <f t="shared" si="49"/>
        <v>0</v>
      </c>
      <c r="P238" s="23">
        <f t="shared" si="50"/>
        <v>0</v>
      </c>
      <c r="Q238" s="14">
        <f t="shared" si="51"/>
        <v>144.33721650000001</v>
      </c>
    </row>
    <row r="239" spans="1:17" ht="34.35" customHeight="1">
      <c r="A239" s="34" t="s">
        <v>508</v>
      </c>
      <c r="B239" s="18" t="s">
        <v>509</v>
      </c>
      <c r="C239" s="34" t="s">
        <v>31</v>
      </c>
      <c r="D239" s="35">
        <v>6.3</v>
      </c>
      <c r="E239" s="35">
        <v>67.89</v>
      </c>
      <c r="F239" s="19">
        <f t="shared" si="47"/>
        <v>86.457915</v>
      </c>
      <c r="G239" s="36">
        <v>3378</v>
      </c>
      <c r="H239" s="18" t="s">
        <v>90</v>
      </c>
      <c r="I239" s="61">
        <f t="shared" ref="I239:I245" si="56">D239*E239</f>
        <v>427.70699999999999</v>
      </c>
      <c r="J239" s="62">
        <f t="shared" ref="J239:J244" si="57">F239*D239</f>
        <v>544.6848645</v>
      </c>
      <c r="K239" s="14">
        <f>'[1]BM 04'!M239</f>
        <v>0</v>
      </c>
      <c r="L239" s="14">
        <f>'[1]Memória 05'!E232</f>
        <v>0</v>
      </c>
      <c r="M239" s="14">
        <f t="shared" si="46"/>
        <v>0</v>
      </c>
      <c r="N239" s="14">
        <f t="shared" si="48"/>
        <v>0</v>
      </c>
      <c r="O239" s="14">
        <f t="shared" si="49"/>
        <v>0</v>
      </c>
      <c r="P239" s="23">
        <f t="shared" si="50"/>
        <v>0</v>
      </c>
      <c r="Q239" s="14">
        <f t="shared" si="51"/>
        <v>544.6848645</v>
      </c>
    </row>
    <row r="240" spans="1:17" ht="35.25" customHeight="1">
      <c r="A240" s="57" t="s">
        <v>510</v>
      </c>
      <c r="B240" s="25" t="s">
        <v>511</v>
      </c>
      <c r="C240" s="34" t="s">
        <v>59</v>
      </c>
      <c r="D240" s="35">
        <v>0.32</v>
      </c>
      <c r="E240" s="35">
        <v>246.47</v>
      </c>
      <c r="F240" s="19">
        <f t="shared" si="47"/>
        <v>313.87954500000001</v>
      </c>
      <c r="G240" s="36">
        <v>94963</v>
      </c>
      <c r="H240" s="18" t="s">
        <v>85</v>
      </c>
      <c r="I240" s="61">
        <v>77.64</v>
      </c>
      <c r="J240" s="62">
        <v>98.87</v>
      </c>
      <c r="K240" s="14">
        <f>'[1]BM 04'!M240</f>
        <v>0</v>
      </c>
      <c r="L240" s="14">
        <f>'[1]Memória 05'!E233</f>
        <v>0</v>
      </c>
      <c r="M240" s="14">
        <f t="shared" si="46"/>
        <v>0</v>
      </c>
      <c r="N240" s="14">
        <f t="shared" si="48"/>
        <v>0</v>
      </c>
      <c r="O240" s="14">
        <f t="shared" si="49"/>
        <v>0</v>
      </c>
      <c r="P240" s="23">
        <f t="shared" si="50"/>
        <v>0</v>
      </c>
      <c r="Q240" s="14">
        <f t="shared" si="51"/>
        <v>98.87</v>
      </c>
    </row>
    <row r="241" spans="1:17" ht="25.5" customHeight="1">
      <c r="A241" s="58" t="s">
        <v>512</v>
      </c>
      <c r="B241" s="18" t="s">
        <v>513</v>
      </c>
      <c r="C241" s="17" t="s">
        <v>31</v>
      </c>
      <c r="D241" s="19">
        <v>3.15</v>
      </c>
      <c r="E241" s="19">
        <v>15.26</v>
      </c>
      <c r="F241" s="19">
        <f t="shared" si="47"/>
        <v>19.433610000000002</v>
      </c>
      <c r="G241" s="17" t="s">
        <v>514</v>
      </c>
      <c r="H241" s="20" t="s">
        <v>33</v>
      </c>
      <c r="I241" s="61">
        <f t="shared" si="56"/>
        <v>48.068999999999996</v>
      </c>
      <c r="J241" s="62">
        <f t="shared" si="57"/>
        <v>61.215871500000006</v>
      </c>
      <c r="K241" s="14">
        <f>'[1]BM 04'!M241</f>
        <v>0</v>
      </c>
      <c r="L241" s="14">
        <f>'[1]Memória 05'!E234</f>
        <v>0</v>
      </c>
      <c r="M241" s="14">
        <f t="shared" si="46"/>
        <v>0</v>
      </c>
      <c r="N241" s="14">
        <f t="shared" si="48"/>
        <v>0</v>
      </c>
      <c r="O241" s="14">
        <f t="shared" si="49"/>
        <v>0</v>
      </c>
      <c r="P241" s="23">
        <f t="shared" si="50"/>
        <v>0</v>
      </c>
      <c r="Q241" s="14">
        <f t="shared" si="51"/>
        <v>61.215871500000006</v>
      </c>
    </row>
    <row r="242" spans="1:17" ht="45.75" customHeight="1">
      <c r="A242" s="58" t="s">
        <v>515</v>
      </c>
      <c r="B242" s="25" t="s">
        <v>143</v>
      </c>
      <c r="C242" s="17" t="s">
        <v>31</v>
      </c>
      <c r="D242" s="19">
        <v>12.54</v>
      </c>
      <c r="E242" s="19">
        <v>3.66</v>
      </c>
      <c r="F242" s="19">
        <f t="shared" si="47"/>
        <v>4.6610100000000001</v>
      </c>
      <c r="G242" s="33">
        <v>87894</v>
      </c>
      <c r="H242" s="18" t="s">
        <v>85</v>
      </c>
      <c r="I242" s="61">
        <f t="shared" si="56"/>
        <v>45.8964</v>
      </c>
      <c r="J242" s="62">
        <f t="shared" si="57"/>
        <v>58.449065399999995</v>
      </c>
      <c r="K242" s="14">
        <f>'[1]BM 04'!M242</f>
        <v>0</v>
      </c>
      <c r="L242" s="14">
        <f>'[1]Memória 05'!E235</f>
        <v>0</v>
      </c>
      <c r="M242" s="14">
        <f t="shared" si="46"/>
        <v>0</v>
      </c>
      <c r="N242" s="14">
        <f t="shared" si="48"/>
        <v>0</v>
      </c>
      <c r="O242" s="14">
        <f t="shared" si="49"/>
        <v>0</v>
      </c>
      <c r="P242" s="23">
        <f t="shared" si="50"/>
        <v>0</v>
      </c>
      <c r="Q242" s="14">
        <f t="shared" si="51"/>
        <v>58.449065399999995</v>
      </c>
    </row>
    <row r="243" spans="1:17" ht="91.7" customHeight="1">
      <c r="A243" s="57" t="s">
        <v>516</v>
      </c>
      <c r="B243" s="25" t="s">
        <v>517</v>
      </c>
      <c r="C243" s="34" t="s">
        <v>31</v>
      </c>
      <c r="D243" s="35">
        <v>12.54</v>
      </c>
      <c r="E243" s="35">
        <v>16.36</v>
      </c>
      <c r="F243" s="19">
        <f t="shared" si="47"/>
        <v>20.83446</v>
      </c>
      <c r="G243" s="36">
        <v>87535</v>
      </c>
      <c r="H243" s="41" t="s">
        <v>85</v>
      </c>
      <c r="I243" s="61">
        <f t="shared" si="56"/>
        <v>205.15439999999998</v>
      </c>
      <c r="J243" s="62">
        <f t="shared" si="57"/>
        <v>261.2641284</v>
      </c>
      <c r="K243" s="14">
        <f>'[1]BM 04'!M243</f>
        <v>0</v>
      </c>
      <c r="L243" s="14">
        <f>'[1]Memória 05'!E236</f>
        <v>0</v>
      </c>
      <c r="M243" s="14">
        <f t="shared" si="46"/>
        <v>0</v>
      </c>
      <c r="N243" s="14">
        <f t="shared" si="48"/>
        <v>0</v>
      </c>
      <c r="O243" s="14">
        <f t="shared" si="49"/>
        <v>0</v>
      </c>
      <c r="P243" s="23">
        <f t="shared" si="50"/>
        <v>0</v>
      </c>
      <c r="Q243" s="14">
        <f t="shared" si="51"/>
        <v>261.2641284</v>
      </c>
    </row>
    <row r="244" spans="1:17" ht="57.2" customHeight="1">
      <c r="A244" s="57" t="s">
        <v>518</v>
      </c>
      <c r="B244" s="25" t="s">
        <v>519</v>
      </c>
      <c r="C244" s="34" t="s">
        <v>31</v>
      </c>
      <c r="D244" s="35">
        <v>1.79</v>
      </c>
      <c r="E244" s="35">
        <v>52.39</v>
      </c>
      <c r="F244" s="19">
        <f t="shared" si="47"/>
        <v>66.718665000000001</v>
      </c>
      <c r="G244" s="36">
        <v>87495</v>
      </c>
      <c r="H244" s="18" t="s">
        <v>85</v>
      </c>
      <c r="I244" s="61">
        <f t="shared" si="56"/>
        <v>93.778100000000009</v>
      </c>
      <c r="J244" s="62">
        <f t="shared" si="57"/>
        <v>119.42641035000001</v>
      </c>
      <c r="K244" s="14">
        <f>'[1]BM 04'!M244</f>
        <v>0</v>
      </c>
      <c r="L244" s="14">
        <f>'[1]Memória 05'!E237</f>
        <v>0</v>
      </c>
      <c r="M244" s="14">
        <f t="shared" si="46"/>
        <v>0</v>
      </c>
      <c r="N244" s="14">
        <f t="shared" si="48"/>
        <v>0</v>
      </c>
      <c r="O244" s="14">
        <f t="shared" si="49"/>
        <v>0</v>
      </c>
      <c r="P244" s="23">
        <f t="shared" si="50"/>
        <v>0</v>
      </c>
      <c r="Q244" s="14">
        <f t="shared" si="51"/>
        <v>119.42641035000001</v>
      </c>
    </row>
    <row r="245" spans="1:17" ht="35.1" customHeight="1">
      <c r="A245" s="57" t="s">
        <v>520</v>
      </c>
      <c r="B245" s="25" t="s">
        <v>521</v>
      </c>
      <c r="C245" s="34" t="s">
        <v>31</v>
      </c>
      <c r="D245" s="35">
        <v>19.77</v>
      </c>
      <c r="E245" s="35">
        <v>87.18</v>
      </c>
      <c r="F245" s="19">
        <f t="shared" si="47"/>
        <v>111.02373000000001</v>
      </c>
      <c r="G245" s="36">
        <v>87259</v>
      </c>
      <c r="H245" s="18" t="s">
        <v>85</v>
      </c>
      <c r="I245" s="61">
        <f t="shared" si="56"/>
        <v>1723.5486000000001</v>
      </c>
      <c r="J245" s="62">
        <v>2194.5</v>
      </c>
      <c r="K245" s="14">
        <f>'[1]BM 04'!M245</f>
        <v>0</v>
      </c>
      <c r="L245" s="14">
        <f>'[1]Memória 05'!E238</f>
        <v>0</v>
      </c>
      <c r="M245" s="14">
        <f t="shared" si="46"/>
        <v>0</v>
      </c>
      <c r="N245" s="14">
        <f t="shared" si="48"/>
        <v>0</v>
      </c>
      <c r="O245" s="14">
        <f t="shared" si="49"/>
        <v>0</v>
      </c>
      <c r="P245" s="23">
        <f t="shared" si="50"/>
        <v>0</v>
      </c>
      <c r="Q245" s="14">
        <f t="shared" si="51"/>
        <v>2194.5</v>
      </c>
    </row>
    <row r="246" spans="1:17" ht="12.75" customHeight="1">
      <c r="A246" s="63" t="s">
        <v>522</v>
      </c>
      <c r="B246" s="139" t="s">
        <v>523</v>
      </c>
      <c r="C246" s="140"/>
      <c r="D246" s="140"/>
      <c r="E246" s="140"/>
      <c r="F246" s="140"/>
      <c r="G246" s="141"/>
      <c r="H246" s="37"/>
      <c r="I246" s="30">
        <f>SUM(I247:I258)</f>
        <v>54432.684600000001</v>
      </c>
      <c r="J246" s="31">
        <f>SUM(J247:J258)</f>
        <v>69320.023838100009</v>
      </c>
      <c r="K246" s="14">
        <f>'[1]BM 04'!M246</f>
        <v>0</v>
      </c>
      <c r="L246" s="14">
        <f>'[1]Memória 05'!E239</f>
        <v>0</v>
      </c>
      <c r="M246" s="31"/>
      <c r="N246" s="31">
        <f t="shared" ref="N246:Q246" si="58">SUM(N247:N258)</f>
        <v>0</v>
      </c>
      <c r="O246" s="31">
        <f t="shared" si="58"/>
        <v>19465.86</v>
      </c>
      <c r="P246" s="31">
        <f t="shared" si="58"/>
        <v>19465.86</v>
      </c>
      <c r="Q246" s="31">
        <f t="shared" si="58"/>
        <v>49854.163838099994</v>
      </c>
    </row>
    <row r="247" spans="1:17" ht="57.2" customHeight="1">
      <c r="A247" s="57" t="s">
        <v>524</v>
      </c>
      <c r="B247" s="25" t="s">
        <v>525</v>
      </c>
      <c r="C247" s="34" t="s">
        <v>45</v>
      </c>
      <c r="D247" s="35">
        <v>3</v>
      </c>
      <c r="E247" s="35">
        <v>454.96</v>
      </c>
      <c r="F247" s="19">
        <f t="shared" si="47"/>
        <v>579.39156000000003</v>
      </c>
      <c r="G247" s="36">
        <v>91014</v>
      </c>
      <c r="H247" s="41" t="s">
        <v>85</v>
      </c>
      <c r="I247" s="38">
        <f>D247*E247</f>
        <v>1364.8799999999999</v>
      </c>
      <c r="J247" s="39">
        <f>D247*F247</f>
        <v>1738.1746800000001</v>
      </c>
      <c r="K247" s="14">
        <f>'[1]BM 04'!M247</f>
        <v>0</v>
      </c>
      <c r="L247" s="14">
        <f>'[1]Memória 05'!E240</f>
        <v>0</v>
      </c>
      <c r="M247" s="14">
        <f t="shared" si="46"/>
        <v>0</v>
      </c>
      <c r="N247" s="14">
        <f t="shared" si="48"/>
        <v>0</v>
      </c>
      <c r="O247" s="14">
        <f t="shared" si="49"/>
        <v>0</v>
      </c>
      <c r="P247" s="23">
        <f t="shared" si="50"/>
        <v>0</v>
      </c>
      <c r="Q247" s="14">
        <f t="shared" si="51"/>
        <v>1738.1746800000001</v>
      </c>
    </row>
    <row r="248" spans="1:17" ht="57.2" customHeight="1">
      <c r="A248" s="57" t="s">
        <v>526</v>
      </c>
      <c r="B248" s="18" t="s">
        <v>527</v>
      </c>
      <c r="C248" s="34" t="s">
        <v>45</v>
      </c>
      <c r="D248" s="35">
        <v>1</v>
      </c>
      <c r="E248" s="35">
        <v>487.1</v>
      </c>
      <c r="F248" s="19">
        <f t="shared" si="47"/>
        <v>620.32185000000004</v>
      </c>
      <c r="G248" s="36">
        <v>91015</v>
      </c>
      <c r="H248" s="18" t="s">
        <v>85</v>
      </c>
      <c r="I248" s="38">
        <f t="shared" ref="I248:I258" si="59">D248*E248</f>
        <v>487.1</v>
      </c>
      <c r="J248" s="39">
        <f t="shared" ref="J248:J258" si="60">D248*F248</f>
        <v>620.32185000000004</v>
      </c>
      <c r="K248" s="14">
        <f>'[1]BM 04'!M248</f>
        <v>0</v>
      </c>
      <c r="L248" s="14">
        <f>'[1]Memória 05'!E241</f>
        <v>0</v>
      </c>
      <c r="M248" s="14">
        <f t="shared" si="46"/>
        <v>0</v>
      </c>
      <c r="N248" s="14">
        <f t="shared" si="48"/>
        <v>0</v>
      </c>
      <c r="O248" s="14">
        <f t="shared" si="49"/>
        <v>0</v>
      </c>
      <c r="P248" s="23">
        <f t="shared" si="50"/>
        <v>0</v>
      </c>
      <c r="Q248" s="14">
        <f t="shared" si="51"/>
        <v>620.32185000000004</v>
      </c>
    </row>
    <row r="249" spans="1:17" ht="57.2" customHeight="1">
      <c r="A249" s="57" t="s">
        <v>528</v>
      </c>
      <c r="B249" s="25" t="s">
        <v>529</v>
      </c>
      <c r="C249" s="34" t="s">
        <v>45</v>
      </c>
      <c r="D249" s="35">
        <v>13</v>
      </c>
      <c r="E249" s="35">
        <v>511.96</v>
      </c>
      <c r="F249" s="19">
        <f t="shared" si="47"/>
        <v>651.98105999999996</v>
      </c>
      <c r="G249" s="36">
        <v>91016</v>
      </c>
      <c r="H249" s="18" t="s">
        <v>85</v>
      </c>
      <c r="I249" s="38">
        <f t="shared" si="59"/>
        <v>6655.48</v>
      </c>
      <c r="J249" s="39">
        <f t="shared" si="60"/>
        <v>8475.7537799999991</v>
      </c>
      <c r="K249" s="14">
        <f>'[1]BM 04'!M249</f>
        <v>0</v>
      </c>
      <c r="L249" s="14">
        <f>'[1]Memória 05'!E242</f>
        <v>0</v>
      </c>
      <c r="M249" s="14">
        <f t="shared" si="46"/>
        <v>0</v>
      </c>
      <c r="N249" s="14">
        <f t="shared" si="48"/>
        <v>0</v>
      </c>
      <c r="O249" s="14">
        <f t="shared" si="49"/>
        <v>0</v>
      </c>
      <c r="P249" s="23">
        <f t="shared" si="50"/>
        <v>0</v>
      </c>
      <c r="Q249" s="14">
        <f t="shared" si="51"/>
        <v>8475.7537799999991</v>
      </c>
    </row>
    <row r="250" spans="1:17" ht="35.25" customHeight="1">
      <c r="A250" s="34" t="s">
        <v>530</v>
      </c>
      <c r="B250" s="25" t="s">
        <v>531</v>
      </c>
      <c r="C250" s="34" t="s">
        <v>31</v>
      </c>
      <c r="D250" s="35">
        <v>11</v>
      </c>
      <c r="E250" s="35">
        <v>579.35</v>
      </c>
      <c r="F250" s="19">
        <f t="shared" si="47"/>
        <v>737.80222500000002</v>
      </c>
      <c r="G250" s="43">
        <v>100702</v>
      </c>
      <c r="H250" s="18" t="s">
        <v>85</v>
      </c>
      <c r="I250" s="38">
        <f t="shared" si="59"/>
        <v>6372.85</v>
      </c>
      <c r="J250" s="39">
        <f t="shared" si="60"/>
        <v>8115.8244750000003</v>
      </c>
      <c r="K250" s="14">
        <f>'[1]BM 04'!M250</f>
        <v>0</v>
      </c>
      <c r="L250" s="14">
        <f>'[1]Memória 05'!E243</f>
        <v>0</v>
      </c>
      <c r="M250" s="14">
        <f t="shared" si="46"/>
        <v>0</v>
      </c>
      <c r="N250" s="14">
        <f t="shared" si="48"/>
        <v>0</v>
      </c>
      <c r="O250" s="14">
        <f t="shared" si="49"/>
        <v>0</v>
      </c>
      <c r="P250" s="23">
        <f t="shared" si="50"/>
        <v>0</v>
      </c>
      <c r="Q250" s="14">
        <f t="shared" si="51"/>
        <v>8115.8244750000003</v>
      </c>
    </row>
    <row r="251" spans="1:17" ht="25.5" customHeight="1">
      <c r="A251" s="17" t="s">
        <v>532</v>
      </c>
      <c r="B251" s="25" t="s">
        <v>533</v>
      </c>
      <c r="C251" s="17" t="s">
        <v>31</v>
      </c>
      <c r="D251" s="19">
        <v>8.5</v>
      </c>
      <c r="E251" s="19">
        <v>600.20000000000005</v>
      </c>
      <c r="F251" s="19">
        <f t="shared" si="47"/>
        <v>764.35470000000009</v>
      </c>
      <c r="G251" s="33">
        <v>9072</v>
      </c>
      <c r="H251" s="20" t="s">
        <v>36</v>
      </c>
      <c r="I251" s="38">
        <f t="shared" si="59"/>
        <v>5101.7000000000007</v>
      </c>
      <c r="J251" s="39">
        <f t="shared" si="60"/>
        <v>6497.0149500000007</v>
      </c>
      <c r="K251" s="14">
        <f>'[1]BM 04'!M251</f>
        <v>0</v>
      </c>
      <c r="L251" s="14">
        <f>'[1]Memória 05'!E244</f>
        <v>0</v>
      </c>
      <c r="M251" s="14">
        <f t="shared" si="46"/>
        <v>0</v>
      </c>
      <c r="N251" s="14">
        <f t="shared" si="48"/>
        <v>0</v>
      </c>
      <c r="O251" s="14">
        <f t="shared" si="49"/>
        <v>0</v>
      </c>
      <c r="P251" s="23">
        <f t="shared" si="50"/>
        <v>0</v>
      </c>
      <c r="Q251" s="14">
        <f t="shared" si="51"/>
        <v>6497.0149500000007</v>
      </c>
    </row>
    <row r="252" spans="1:17" ht="34.35" customHeight="1">
      <c r="A252" s="34" t="s">
        <v>534</v>
      </c>
      <c r="B252" s="18" t="s">
        <v>535</v>
      </c>
      <c r="C252" s="34" t="s">
        <v>31</v>
      </c>
      <c r="D252" s="35">
        <v>7.95</v>
      </c>
      <c r="E252" s="59">
        <v>953.74</v>
      </c>
      <c r="F252" s="19">
        <f t="shared" si="47"/>
        <v>1214.58789</v>
      </c>
      <c r="G252" s="43">
        <v>91338</v>
      </c>
      <c r="H252" s="18" t="s">
        <v>85</v>
      </c>
      <c r="I252" s="38">
        <f t="shared" si="59"/>
        <v>7582.2330000000002</v>
      </c>
      <c r="J252" s="39">
        <f t="shared" si="60"/>
        <v>9655.9737255</v>
      </c>
      <c r="K252" s="14">
        <f>'[1]BM 04'!M252</f>
        <v>0</v>
      </c>
      <c r="L252" s="14">
        <f>'[1]Memória 05'!E245</f>
        <v>0</v>
      </c>
      <c r="M252" s="14">
        <f t="shared" si="46"/>
        <v>0</v>
      </c>
      <c r="N252" s="14">
        <f t="shared" si="48"/>
        <v>0</v>
      </c>
      <c r="O252" s="14">
        <f t="shared" si="49"/>
        <v>0</v>
      </c>
      <c r="P252" s="23">
        <f t="shared" si="50"/>
        <v>0</v>
      </c>
      <c r="Q252" s="14">
        <f t="shared" si="51"/>
        <v>9655.9737255</v>
      </c>
    </row>
    <row r="253" spans="1:17" ht="34.35" customHeight="1">
      <c r="A253" s="34" t="s">
        <v>536</v>
      </c>
      <c r="B253" s="25" t="s">
        <v>537</v>
      </c>
      <c r="C253" s="34" t="s">
        <v>31</v>
      </c>
      <c r="D253" s="35">
        <v>14.28</v>
      </c>
      <c r="E253" s="35">
        <v>690.92</v>
      </c>
      <c r="F253" s="19">
        <f t="shared" si="47"/>
        <v>879.88661999999999</v>
      </c>
      <c r="G253" s="43">
        <v>91341</v>
      </c>
      <c r="H253" s="18" t="s">
        <v>85</v>
      </c>
      <c r="I253" s="38">
        <f t="shared" si="59"/>
        <v>9866.3375999999989</v>
      </c>
      <c r="J253" s="39">
        <f t="shared" si="60"/>
        <v>12564.780933599999</v>
      </c>
      <c r="K253" s="14">
        <f>'[1]BM 04'!M253</f>
        <v>0</v>
      </c>
      <c r="L253" s="14">
        <f>'[1]Memória 05'!E246</f>
        <v>0</v>
      </c>
      <c r="M253" s="14">
        <f t="shared" si="46"/>
        <v>0</v>
      </c>
      <c r="N253" s="14">
        <f t="shared" si="48"/>
        <v>0</v>
      </c>
      <c r="O253" s="14">
        <f t="shared" si="49"/>
        <v>0</v>
      </c>
      <c r="P253" s="23">
        <f t="shared" si="50"/>
        <v>0</v>
      </c>
      <c r="Q253" s="14">
        <f t="shared" si="51"/>
        <v>12564.780933599999</v>
      </c>
    </row>
    <row r="254" spans="1:17" ht="45.75" customHeight="1">
      <c r="A254" s="17" t="s">
        <v>538</v>
      </c>
      <c r="B254" s="25" t="s">
        <v>539</v>
      </c>
      <c r="C254" s="17" t="s">
        <v>31</v>
      </c>
      <c r="D254" s="19">
        <v>34.1</v>
      </c>
      <c r="E254" s="19">
        <v>377.22</v>
      </c>
      <c r="F254" s="19">
        <f t="shared" si="47"/>
        <v>480.38967000000002</v>
      </c>
      <c r="G254" s="42">
        <v>94573</v>
      </c>
      <c r="H254" s="18" t="s">
        <v>85</v>
      </c>
      <c r="I254" s="38">
        <f t="shared" si="59"/>
        <v>12863.202000000001</v>
      </c>
      <c r="J254" s="39">
        <f t="shared" si="60"/>
        <v>16381.287747000002</v>
      </c>
      <c r="K254" s="14">
        <f>'[1]BM 04'!M254</f>
        <v>0</v>
      </c>
      <c r="L254" s="14">
        <f>'[1]Memória 05'!E247</f>
        <v>34.1</v>
      </c>
      <c r="M254" s="14">
        <f t="shared" si="46"/>
        <v>34.1</v>
      </c>
      <c r="N254" s="14">
        <f t="shared" si="48"/>
        <v>0</v>
      </c>
      <c r="O254" s="14">
        <f t="shared" si="49"/>
        <v>16381.29</v>
      </c>
      <c r="P254" s="23">
        <f t="shared" si="50"/>
        <v>16381.29</v>
      </c>
      <c r="Q254" s="14">
        <f t="shared" si="51"/>
        <v>-2.2529999987455085E-3</v>
      </c>
    </row>
    <row r="255" spans="1:17" ht="33.75" customHeight="1">
      <c r="A255" s="34" t="s">
        <v>540</v>
      </c>
      <c r="B255" s="25" t="s">
        <v>541</v>
      </c>
      <c r="C255" s="34" t="s">
        <v>31</v>
      </c>
      <c r="D255" s="35">
        <v>4.2</v>
      </c>
      <c r="E255" s="35">
        <v>512.21</v>
      </c>
      <c r="F255" s="19">
        <f t="shared" si="47"/>
        <v>652.29943500000002</v>
      </c>
      <c r="G255" s="43">
        <v>94569</v>
      </c>
      <c r="H255" s="18" t="s">
        <v>85</v>
      </c>
      <c r="I255" s="38">
        <f t="shared" si="59"/>
        <v>2151.2820000000002</v>
      </c>
      <c r="J255" s="39">
        <f t="shared" si="60"/>
        <v>2739.657627</v>
      </c>
      <c r="K255" s="14">
        <f>'[1]BM 04'!M255</f>
        <v>0</v>
      </c>
      <c r="L255" s="14">
        <f>'[1]Memória 05'!E248</f>
        <v>4.2</v>
      </c>
      <c r="M255" s="14">
        <f t="shared" si="46"/>
        <v>4.2</v>
      </c>
      <c r="N255" s="14">
        <f t="shared" si="48"/>
        <v>0</v>
      </c>
      <c r="O255" s="14">
        <f t="shared" si="49"/>
        <v>2739.66</v>
      </c>
      <c r="P255" s="23">
        <f t="shared" si="50"/>
        <v>2739.66</v>
      </c>
      <c r="Q255" s="14">
        <f t="shared" si="51"/>
        <v>-2.3729999998067797E-3</v>
      </c>
    </row>
    <row r="256" spans="1:17" ht="34.35" customHeight="1">
      <c r="A256" s="34" t="s">
        <v>542</v>
      </c>
      <c r="B256" s="25" t="s">
        <v>543</v>
      </c>
      <c r="C256" s="34" t="s">
        <v>31</v>
      </c>
      <c r="D256" s="35">
        <v>0.75</v>
      </c>
      <c r="E256" s="35">
        <v>361.12</v>
      </c>
      <c r="F256" s="19">
        <f t="shared" si="47"/>
        <v>459.88632000000001</v>
      </c>
      <c r="G256" s="43">
        <v>100674</v>
      </c>
      <c r="H256" s="18" t="s">
        <v>85</v>
      </c>
      <c r="I256" s="38">
        <f t="shared" si="59"/>
        <v>270.84000000000003</v>
      </c>
      <c r="J256" s="39">
        <f t="shared" si="60"/>
        <v>344.91473999999999</v>
      </c>
      <c r="K256" s="14">
        <f>'[1]BM 04'!M256</f>
        <v>0</v>
      </c>
      <c r="L256" s="14">
        <f>'[1]Memória 05'!E249</f>
        <v>0.75</v>
      </c>
      <c r="M256" s="14">
        <f t="shared" si="46"/>
        <v>0.75</v>
      </c>
      <c r="N256" s="14">
        <f t="shared" si="48"/>
        <v>0</v>
      </c>
      <c r="O256" s="14">
        <f t="shared" si="49"/>
        <v>344.91</v>
      </c>
      <c r="P256" s="23">
        <f t="shared" si="50"/>
        <v>344.91</v>
      </c>
      <c r="Q256" s="14">
        <f t="shared" si="51"/>
        <v>4.7399999999697684E-3</v>
      </c>
    </row>
    <row r="257" spans="1:19" ht="34.35" customHeight="1">
      <c r="A257" s="34" t="s">
        <v>544</v>
      </c>
      <c r="B257" s="25" t="s">
        <v>545</v>
      </c>
      <c r="C257" s="34" t="s">
        <v>45</v>
      </c>
      <c r="D257" s="35">
        <v>22</v>
      </c>
      <c r="E257" s="35">
        <v>52.47</v>
      </c>
      <c r="F257" s="19">
        <f t="shared" si="47"/>
        <v>66.820544999999996</v>
      </c>
      <c r="G257" s="43">
        <v>91304</v>
      </c>
      <c r="H257" s="18" t="s">
        <v>85</v>
      </c>
      <c r="I257" s="38">
        <f t="shared" si="59"/>
        <v>1154.3399999999999</v>
      </c>
      <c r="J257" s="39">
        <f t="shared" si="60"/>
        <v>1470.0519899999999</v>
      </c>
      <c r="K257" s="14">
        <f>'[1]BM 04'!M257</f>
        <v>0</v>
      </c>
      <c r="L257" s="14">
        <f>'[1]Memória 05'!E250</f>
        <v>0</v>
      </c>
      <c r="M257" s="14">
        <f t="shared" si="46"/>
        <v>0</v>
      </c>
      <c r="N257" s="14">
        <f t="shared" si="48"/>
        <v>0</v>
      </c>
      <c r="O257" s="14">
        <f t="shared" si="49"/>
        <v>0</v>
      </c>
      <c r="P257" s="23">
        <f t="shared" si="50"/>
        <v>0</v>
      </c>
      <c r="Q257" s="14">
        <f t="shared" si="51"/>
        <v>1470.0519899999999</v>
      </c>
    </row>
    <row r="258" spans="1:19" ht="25.5" customHeight="1">
      <c r="A258" s="17" t="s">
        <v>546</v>
      </c>
      <c r="B258" s="18" t="s">
        <v>547</v>
      </c>
      <c r="C258" s="17" t="s">
        <v>45</v>
      </c>
      <c r="D258" s="19">
        <v>12</v>
      </c>
      <c r="E258" s="19">
        <v>46.87</v>
      </c>
      <c r="F258" s="19">
        <f t="shared" si="47"/>
        <v>59.688944999999997</v>
      </c>
      <c r="G258" s="42">
        <v>100705</v>
      </c>
      <c r="H258" s="25" t="s">
        <v>60</v>
      </c>
      <c r="I258" s="38">
        <f t="shared" si="59"/>
        <v>562.43999999999994</v>
      </c>
      <c r="J258" s="39">
        <f t="shared" si="60"/>
        <v>716.26733999999999</v>
      </c>
      <c r="K258" s="14">
        <f>'[1]BM 04'!M258</f>
        <v>0</v>
      </c>
      <c r="L258" s="14">
        <f>'[1]Memória 05'!E251</f>
        <v>0</v>
      </c>
      <c r="M258" s="14">
        <f t="shared" si="46"/>
        <v>0</v>
      </c>
      <c r="N258" s="14">
        <f t="shared" si="48"/>
        <v>0</v>
      </c>
      <c r="O258" s="14">
        <f t="shared" si="49"/>
        <v>0</v>
      </c>
      <c r="P258" s="23">
        <f t="shared" si="50"/>
        <v>0</v>
      </c>
      <c r="Q258" s="14">
        <f t="shared" si="51"/>
        <v>716.26733999999999</v>
      </c>
    </row>
    <row r="259" spans="1:19" ht="12.75" customHeight="1">
      <c r="A259" s="28" t="s">
        <v>548</v>
      </c>
      <c r="B259" s="139" t="s">
        <v>549</v>
      </c>
      <c r="C259" s="140"/>
      <c r="D259" s="140"/>
      <c r="E259" s="140"/>
      <c r="F259" s="140"/>
      <c r="G259" s="141"/>
      <c r="H259" s="37"/>
      <c r="I259" s="30">
        <f>SUM(I260:I262)</f>
        <v>16872.0461</v>
      </c>
      <c r="J259" s="31">
        <f>SUM(J260:J262)</f>
        <v>21486.550708350002</v>
      </c>
      <c r="K259" s="14">
        <f>'[1]BM 04'!M259</f>
        <v>0</v>
      </c>
      <c r="L259" s="14">
        <f>'[1]Memória 05'!E252</f>
        <v>0</v>
      </c>
      <c r="M259" s="31"/>
      <c r="N259" s="31">
        <f t="shared" ref="N259:Q259" si="61">SUM(N260:N262)</f>
        <v>0</v>
      </c>
      <c r="O259" s="31">
        <f t="shared" si="61"/>
        <v>0</v>
      </c>
      <c r="P259" s="31">
        <f t="shared" si="61"/>
        <v>0</v>
      </c>
      <c r="Q259" s="31">
        <f t="shared" si="61"/>
        <v>21486.550708350002</v>
      </c>
    </row>
    <row r="260" spans="1:19" ht="34.35" customHeight="1">
      <c r="A260" s="34" t="s">
        <v>550</v>
      </c>
      <c r="B260" s="25" t="s">
        <v>551</v>
      </c>
      <c r="C260" s="34" t="s">
        <v>31</v>
      </c>
      <c r="D260" s="35">
        <v>15.73</v>
      </c>
      <c r="E260" s="35">
        <v>256</v>
      </c>
      <c r="F260" s="19">
        <f t="shared" si="47"/>
        <v>326.01600000000002</v>
      </c>
      <c r="G260" s="43">
        <v>12182</v>
      </c>
      <c r="H260" s="18" t="s">
        <v>90</v>
      </c>
      <c r="I260" s="38">
        <f>D260*E260</f>
        <v>4026.88</v>
      </c>
      <c r="J260" s="39">
        <f>D260*F260</f>
        <v>5128.2316800000008</v>
      </c>
      <c r="K260" s="14">
        <f>'[1]BM 04'!M260</f>
        <v>0</v>
      </c>
      <c r="L260" s="14">
        <f>'[1]Memória 05'!E253</f>
        <v>0</v>
      </c>
      <c r="M260" s="14">
        <f t="shared" si="46"/>
        <v>0</v>
      </c>
      <c r="N260" s="14">
        <f t="shared" si="48"/>
        <v>0</v>
      </c>
      <c r="O260" s="14">
        <f t="shared" si="49"/>
        <v>0</v>
      </c>
      <c r="P260" s="23">
        <f t="shared" si="50"/>
        <v>0</v>
      </c>
      <c r="Q260" s="14">
        <f t="shared" si="51"/>
        <v>5128.2316800000008</v>
      </c>
    </row>
    <row r="261" spans="1:19" ht="69" customHeight="1">
      <c r="A261" s="34" t="s">
        <v>552</v>
      </c>
      <c r="B261" s="18" t="s">
        <v>553</v>
      </c>
      <c r="C261" s="34" t="s">
        <v>45</v>
      </c>
      <c r="D261" s="35">
        <v>5</v>
      </c>
      <c r="E261" s="59">
        <v>1398.38</v>
      </c>
      <c r="F261" s="19">
        <f t="shared" si="47"/>
        <v>1780.8369300000002</v>
      </c>
      <c r="G261" s="43">
        <v>12449</v>
      </c>
      <c r="H261" s="41" t="s">
        <v>90</v>
      </c>
      <c r="I261" s="38">
        <f t="shared" ref="I261:I262" si="62">D261*E261</f>
        <v>6991.9000000000005</v>
      </c>
      <c r="J261" s="39">
        <f t="shared" ref="J261:J262" si="63">D261*F261</f>
        <v>8904.1846500000011</v>
      </c>
      <c r="K261" s="14">
        <f>'[1]BM 04'!M261</f>
        <v>0</v>
      </c>
      <c r="L261" s="14">
        <f>'[1]Memória 05'!E254</f>
        <v>0</v>
      </c>
      <c r="M261" s="14">
        <f t="shared" si="46"/>
        <v>0</v>
      </c>
      <c r="N261" s="14">
        <f t="shared" si="48"/>
        <v>0</v>
      </c>
      <c r="O261" s="14">
        <f t="shared" si="49"/>
        <v>0</v>
      </c>
      <c r="P261" s="23">
        <f t="shared" si="50"/>
        <v>0</v>
      </c>
      <c r="Q261" s="14">
        <f t="shared" si="51"/>
        <v>8904.1846500000011</v>
      </c>
    </row>
    <row r="262" spans="1:19" ht="25.5" customHeight="1">
      <c r="A262" s="17" t="s">
        <v>554</v>
      </c>
      <c r="B262" s="25" t="s">
        <v>555</v>
      </c>
      <c r="C262" s="17" t="s">
        <v>31</v>
      </c>
      <c r="D262" s="19">
        <v>58.41</v>
      </c>
      <c r="E262" s="19">
        <v>100.21</v>
      </c>
      <c r="F262" s="19">
        <f t="shared" si="47"/>
        <v>127.617435</v>
      </c>
      <c r="G262" s="42">
        <v>87262</v>
      </c>
      <c r="H262" s="25" t="s">
        <v>60</v>
      </c>
      <c r="I262" s="38">
        <f t="shared" si="62"/>
        <v>5853.2660999999989</v>
      </c>
      <c r="J262" s="39">
        <f t="shared" si="63"/>
        <v>7454.1343783499997</v>
      </c>
      <c r="K262" s="14">
        <f>'[1]BM 04'!M262</f>
        <v>0</v>
      </c>
      <c r="L262" s="14">
        <f>'[1]Memória 05'!E255</f>
        <v>0</v>
      </c>
      <c r="M262" s="14">
        <f t="shared" si="46"/>
        <v>0</v>
      </c>
      <c r="N262" s="14">
        <f t="shared" si="48"/>
        <v>0</v>
      </c>
      <c r="O262" s="14">
        <f t="shared" si="49"/>
        <v>0</v>
      </c>
      <c r="P262" s="23">
        <f t="shared" si="50"/>
        <v>0</v>
      </c>
      <c r="Q262" s="14">
        <f t="shared" si="51"/>
        <v>7454.1343783499997</v>
      </c>
    </row>
    <row r="263" spans="1:19" ht="14.25" customHeight="1">
      <c r="A263" s="28" t="s">
        <v>556</v>
      </c>
      <c r="B263" s="139" t="s">
        <v>557</v>
      </c>
      <c r="C263" s="140"/>
      <c r="D263" s="140"/>
      <c r="E263" s="140"/>
      <c r="F263" s="140"/>
      <c r="G263" s="141"/>
      <c r="H263" s="29"/>
      <c r="I263" s="53">
        <f>SUM(I264:I266)</f>
        <v>1450.5394000000001</v>
      </c>
      <c r="J263" s="54">
        <f>SUM(J264:J266)</f>
        <v>1847.2619259000003</v>
      </c>
      <c r="K263" s="14">
        <f>'[1]BM 04'!M263</f>
        <v>0</v>
      </c>
      <c r="L263" s="14">
        <f>'[1]Memória 05'!E256</f>
        <v>0</v>
      </c>
      <c r="M263" s="54"/>
      <c r="N263" s="31">
        <f t="shared" ref="N263:Q263" si="64">SUM(N264:N266)</f>
        <v>0</v>
      </c>
      <c r="O263" s="31">
        <f t="shared" si="64"/>
        <v>0</v>
      </c>
      <c r="P263" s="31">
        <f t="shared" si="64"/>
        <v>0</v>
      </c>
      <c r="Q263" s="31">
        <f t="shared" si="64"/>
        <v>1847.2619259000003</v>
      </c>
    </row>
    <row r="264" spans="1:19" ht="25.5" customHeight="1">
      <c r="A264" s="17" t="s">
        <v>558</v>
      </c>
      <c r="B264" s="25" t="s">
        <v>559</v>
      </c>
      <c r="C264" s="17" t="s">
        <v>45</v>
      </c>
      <c r="D264" s="19">
        <v>2</v>
      </c>
      <c r="E264" s="19">
        <v>95.62</v>
      </c>
      <c r="F264" s="19">
        <f t="shared" si="47"/>
        <v>121.77207000000001</v>
      </c>
      <c r="G264" s="42">
        <v>98510</v>
      </c>
      <c r="H264" s="25" t="s">
        <v>60</v>
      </c>
      <c r="I264" s="61">
        <f>D264*E264</f>
        <v>191.24</v>
      </c>
      <c r="J264" s="62">
        <f>F264*D264</f>
        <v>243.54414000000003</v>
      </c>
      <c r="K264" s="14">
        <f>'[1]BM 04'!M264</f>
        <v>0</v>
      </c>
      <c r="L264" s="14">
        <f>'[1]Memória 05'!E257</f>
        <v>0</v>
      </c>
      <c r="M264" s="14">
        <f t="shared" si="46"/>
        <v>0</v>
      </c>
      <c r="N264" s="14">
        <f t="shared" si="48"/>
        <v>0</v>
      </c>
      <c r="O264" s="14">
        <f t="shared" si="49"/>
        <v>0</v>
      </c>
      <c r="P264" s="23">
        <f t="shared" si="50"/>
        <v>0</v>
      </c>
      <c r="Q264" s="14">
        <f t="shared" si="51"/>
        <v>243.54414000000003</v>
      </c>
    </row>
    <row r="265" spans="1:19" ht="25.5" customHeight="1">
      <c r="A265" s="58" t="s">
        <v>560</v>
      </c>
      <c r="B265" s="18" t="s">
        <v>561</v>
      </c>
      <c r="C265" s="17" t="s">
        <v>45</v>
      </c>
      <c r="D265" s="19">
        <v>6</v>
      </c>
      <c r="E265" s="19">
        <v>72.739999999999995</v>
      </c>
      <c r="F265" s="19">
        <f t="shared" si="47"/>
        <v>92.634389999999996</v>
      </c>
      <c r="G265" s="33">
        <v>98509</v>
      </c>
      <c r="H265" s="25" t="s">
        <v>60</v>
      </c>
      <c r="I265" s="61">
        <f t="shared" ref="I265:I266" si="65">D265*E265</f>
        <v>436.43999999999994</v>
      </c>
      <c r="J265" s="62">
        <f t="shared" ref="J265:J266" si="66">F265*D265</f>
        <v>555.80633999999998</v>
      </c>
      <c r="K265" s="14">
        <f>'[1]BM 04'!M265</f>
        <v>0</v>
      </c>
      <c r="L265" s="14">
        <f>'[1]Memória 05'!E258</f>
        <v>0</v>
      </c>
      <c r="M265" s="14">
        <f t="shared" si="46"/>
        <v>0</v>
      </c>
      <c r="N265" s="14">
        <f t="shared" si="48"/>
        <v>0</v>
      </c>
      <c r="O265" s="14">
        <f t="shared" si="49"/>
        <v>0</v>
      </c>
      <c r="P265" s="23">
        <f t="shared" si="50"/>
        <v>0</v>
      </c>
      <c r="Q265" s="14">
        <f t="shared" si="51"/>
        <v>555.80633999999998</v>
      </c>
    </row>
    <row r="266" spans="1:19" ht="25.5" customHeight="1">
      <c r="A266" s="58" t="s">
        <v>562</v>
      </c>
      <c r="B266" s="18" t="s">
        <v>563</v>
      </c>
      <c r="C266" s="17" t="s">
        <v>31</v>
      </c>
      <c r="D266" s="19">
        <v>544.94000000000005</v>
      </c>
      <c r="E266" s="19">
        <v>1.51</v>
      </c>
      <c r="F266" s="19">
        <f t="shared" si="47"/>
        <v>1.9229850000000002</v>
      </c>
      <c r="G266" s="24">
        <v>2450</v>
      </c>
      <c r="H266" s="20" t="s">
        <v>36</v>
      </c>
      <c r="I266" s="61">
        <f t="shared" si="65"/>
        <v>822.85940000000005</v>
      </c>
      <c r="J266" s="62">
        <f t="shared" si="66"/>
        <v>1047.9114459000002</v>
      </c>
      <c r="K266" s="14">
        <f>'[1]BM 04'!M266</f>
        <v>0</v>
      </c>
      <c r="L266" s="14">
        <f>'[1]Memória 05'!E259</f>
        <v>0</v>
      </c>
      <c r="M266" s="14">
        <f t="shared" si="46"/>
        <v>0</v>
      </c>
      <c r="N266" s="14">
        <f t="shared" si="48"/>
        <v>0</v>
      </c>
      <c r="O266" s="14">
        <f t="shared" si="49"/>
        <v>0</v>
      </c>
      <c r="P266" s="23">
        <f t="shared" si="50"/>
        <v>0</v>
      </c>
      <c r="Q266" s="14">
        <f t="shared" si="51"/>
        <v>1047.9114459000002</v>
      </c>
    </row>
    <row r="267" spans="1:19" ht="12" customHeight="1">
      <c r="A267" s="29"/>
      <c r="B267" s="29"/>
      <c r="C267" s="29"/>
      <c r="D267" s="29"/>
      <c r="E267" s="29"/>
      <c r="F267" s="29"/>
      <c r="G267" s="29"/>
      <c r="H267" s="29"/>
      <c r="I267" s="51"/>
      <c r="J267" s="52"/>
      <c r="K267" s="14">
        <f>'[1]BM 04'!M267</f>
        <v>0</v>
      </c>
      <c r="L267" s="14">
        <f>'[1]Memória 05'!E260</f>
        <v>0</v>
      </c>
      <c r="M267" s="14">
        <f t="shared" si="46"/>
        <v>0</v>
      </c>
      <c r="N267" s="14">
        <f t="shared" si="48"/>
        <v>0</v>
      </c>
      <c r="O267" s="14">
        <f t="shared" si="49"/>
        <v>0</v>
      </c>
      <c r="P267" s="23">
        <f t="shared" si="50"/>
        <v>0</v>
      </c>
      <c r="Q267" s="14">
        <f t="shared" si="51"/>
        <v>0</v>
      </c>
    </row>
    <row r="268" spans="1:19" ht="12.75" customHeight="1">
      <c r="A268" s="152" t="s">
        <v>564</v>
      </c>
      <c r="B268" s="153"/>
      <c r="C268" s="153"/>
      <c r="D268" s="153"/>
      <c r="E268" s="153"/>
      <c r="F268" s="153"/>
      <c r="G268" s="153"/>
      <c r="H268" s="154"/>
      <c r="I268" s="64">
        <f>I263+I259+I246+I237+I218+I165+I95+I75+I70+I58+I50+I37+I20+I11</f>
        <v>583589.56099999999</v>
      </c>
      <c r="J268" s="65">
        <f>J263+J259+J246+J237+J218+J165+J95+J75+J70+J58+J37+J11+J20+J50</f>
        <v>743201.31116014998</v>
      </c>
      <c r="K268" s="14"/>
      <c r="L268" s="14"/>
      <c r="M268" s="14"/>
      <c r="N268" s="31">
        <f>N11+N20+N37+N50+N58+N70+N75+N95+N165+N218+N246+N259+N263</f>
        <v>314158.99</v>
      </c>
      <c r="O268" s="31">
        <f>O11+O20+O37+O50+O58+O70+O75+O95+O165+O218+O246+O259+O263</f>
        <v>85362.680000000008</v>
      </c>
      <c r="P268" s="31">
        <f>P11+P20+P37+P50+P58+P70+P75+P95+P165+P218+P246+P259+P263</f>
        <v>399521.68999999994</v>
      </c>
      <c r="Q268" s="31">
        <f>Q11+Q20+Q37+Q50+Q58+Q70+Q75+Q95+Q165+Q218+Q246+Q259+Q263</f>
        <v>340196.87360350002</v>
      </c>
      <c r="S268" s="97">
        <f>P268/J268</f>
        <v>0.53756860220865288</v>
      </c>
    </row>
  </sheetData>
  <mergeCells count="42">
    <mergeCell ref="B246:G246"/>
    <mergeCell ref="B259:G259"/>
    <mergeCell ref="B263:G263"/>
    <mergeCell ref="A268:H268"/>
    <mergeCell ref="B70:G70"/>
    <mergeCell ref="B75:G75"/>
    <mergeCell ref="B95:G95"/>
    <mergeCell ref="B165:G165"/>
    <mergeCell ref="B218:G218"/>
    <mergeCell ref="B237:G237"/>
    <mergeCell ref="A8:Q8"/>
    <mergeCell ref="B58:G58"/>
    <mergeCell ref="F9:F10"/>
    <mergeCell ref="G9:G10"/>
    <mergeCell ref="H9:H10"/>
    <mergeCell ref="I9:I10"/>
    <mergeCell ref="N9:P9"/>
    <mergeCell ref="Q9:Q10"/>
    <mergeCell ref="B20:G20"/>
    <mergeCell ref="B37:G37"/>
    <mergeCell ref="B50:G50"/>
    <mergeCell ref="J9:J10"/>
    <mergeCell ref="K9:M9"/>
    <mergeCell ref="A9:A10"/>
    <mergeCell ref="B9:B10"/>
    <mergeCell ref="C9:C10"/>
    <mergeCell ref="D9:D10"/>
    <mergeCell ref="E9:E10"/>
    <mergeCell ref="A1:Q4"/>
    <mergeCell ref="A5:E5"/>
    <mergeCell ref="F5:I5"/>
    <mergeCell ref="J5:J7"/>
    <mergeCell ref="K5:L6"/>
    <mergeCell ref="M5:N5"/>
    <mergeCell ref="O5:Q5"/>
    <mergeCell ref="A6:E6"/>
    <mergeCell ref="F6:I6"/>
    <mergeCell ref="M6:N6"/>
    <mergeCell ref="O6:Q6"/>
    <mergeCell ref="A7:E7"/>
    <mergeCell ref="K7:L7"/>
    <mergeCell ref="M7:N7"/>
  </mergeCells>
  <pageMargins left="0.25" right="0.25" top="0.75" bottom="0.75" header="0.3" footer="0.3"/>
  <pageSetup paperSize="9" scale="51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15</vt:i4>
      </vt:variant>
      <vt:variant>
        <vt:lpstr>Intervalos Nomeados</vt:lpstr>
      </vt:variant>
      <vt:variant>
        <vt:i4>14</vt:i4>
      </vt:variant>
    </vt:vector>
  </HeadingPairs>
  <TitlesOfParts>
    <vt:vector size="29" baseType="lpstr">
      <vt:lpstr>BM 01</vt:lpstr>
      <vt:lpstr>Memória 01</vt:lpstr>
      <vt:lpstr>BM 02</vt:lpstr>
      <vt:lpstr>Memória 02</vt:lpstr>
      <vt:lpstr>BM 03</vt:lpstr>
      <vt:lpstr>Memória 03</vt:lpstr>
      <vt:lpstr>BM 04</vt:lpstr>
      <vt:lpstr>Memória 04</vt:lpstr>
      <vt:lpstr>BM 05</vt:lpstr>
      <vt:lpstr>Memória 05</vt:lpstr>
      <vt:lpstr>BM 06</vt:lpstr>
      <vt:lpstr>Memória 06</vt:lpstr>
      <vt:lpstr>BM 07</vt:lpstr>
      <vt:lpstr>Memória 07</vt:lpstr>
      <vt:lpstr>Planilha1</vt:lpstr>
      <vt:lpstr>'BM 01'!Area_de_impressao</vt:lpstr>
      <vt:lpstr>'BM 02'!Area_de_impressao</vt:lpstr>
      <vt:lpstr>'BM 03'!Area_de_impressao</vt:lpstr>
      <vt:lpstr>'BM 04'!Area_de_impressao</vt:lpstr>
      <vt:lpstr>'BM 05'!Area_de_impressao</vt:lpstr>
      <vt:lpstr>'BM 06'!Area_de_impressao</vt:lpstr>
      <vt:lpstr>'BM 07'!Area_de_impressao</vt:lpstr>
      <vt:lpstr>'Memória 01'!Area_de_impressao</vt:lpstr>
      <vt:lpstr>'Memória 02'!Area_de_impressao</vt:lpstr>
      <vt:lpstr>'Memória 03'!Area_de_impressao</vt:lpstr>
      <vt:lpstr>'Memória 04'!Area_de_impressao</vt:lpstr>
      <vt:lpstr>'Memória 05'!Area_de_impressao</vt:lpstr>
      <vt:lpstr>'Memória 06'!Area_de_impressao</vt:lpstr>
      <vt:lpstr>'Memória 07'!Area_de_impressao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User12549</dc:creator>
  <cp:lastModifiedBy>User12549</cp:lastModifiedBy>
  <dcterms:created xsi:type="dcterms:W3CDTF">2025-02-20T20:34:34Z</dcterms:created>
  <dcterms:modified xsi:type="dcterms:W3CDTF">2025-02-20T20:59:30Z</dcterms:modified>
</cp:coreProperties>
</file>