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-120" windowWidth="20730" windowHeight="11160" firstSheet="1" activeTab="1"/>
  </bookViews>
  <sheets>
    <sheet name="MEM_CAL BM01" sheetId="14" state="hidden" r:id="rId1"/>
    <sheet name="PLAN ORÇAM VENCEDORA" sheetId="13" r:id="rId2"/>
  </sheets>
  <externalReferences>
    <externalReference r:id="rId3"/>
  </externalReferences>
  <definedNames>
    <definedName name="_xlnm.Print_Area" localSheetId="1">'PLAN ORÇAM VENCEDORA'!$A$1:$G$199</definedName>
    <definedName name="JR_PAGE_ANCHOR_0_1" localSheetId="1">'PLAN ORÇAM VENCEDORA'!#REF!</definedName>
    <definedName name="JR_PAGE_ANCHOR_0_1">[1]orcamento!#REF!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5" i="13" l="1"/>
  <c r="G194" i="13"/>
  <c r="G193" i="13"/>
  <c r="G192" i="13"/>
  <c r="G189" i="13"/>
  <c r="G188" i="13"/>
  <c r="G187" i="13"/>
  <c r="G186" i="13"/>
  <c r="G183" i="13"/>
  <c r="G182" i="13"/>
  <c r="G181" i="13" s="1"/>
  <c r="G179" i="13"/>
  <c r="G178" i="13" s="1"/>
  <c r="G176" i="13"/>
  <c r="G175" i="13" s="1"/>
  <c r="G173" i="13"/>
  <c r="G172" i="13"/>
  <c r="G171" i="13"/>
  <c r="G170" i="13"/>
  <c r="G169" i="13"/>
  <c r="G168" i="13"/>
  <c r="G165" i="13"/>
  <c r="G164" i="13" s="1"/>
  <c r="G160" i="13"/>
  <c r="G159" i="13" s="1"/>
  <c r="G157" i="13"/>
  <c r="G156" i="13"/>
  <c r="G153" i="13"/>
  <c r="G152" i="13"/>
  <c r="G149" i="13"/>
  <c r="G148" i="13" s="1"/>
  <c r="G146" i="13"/>
  <c r="G145" i="13" s="1"/>
  <c r="G143" i="13"/>
  <c r="G142" i="13"/>
  <c r="G141" i="13"/>
  <c r="G140" i="13"/>
  <c r="G139" i="13"/>
  <c r="G136" i="13"/>
  <c r="G135" i="13" s="1"/>
  <c r="G131" i="13"/>
  <c r="G130" i="13"/>
  <c r="G129" i="13"/>
  <c r="G126" i="13"/>
  <c r="G125" i="13" s="1"/>
  <c r="G123" i="13"/>
  <c r="G122" i="13"/>
  <c r="G121" i="13"/>
  <c r="G118" i="13"/>
  <c r="G117" i="13"/>
  <c r="G114" i="13"/>
  <c r="G111" i="13"/>
  <c r="G110" i="13" s="1"/>
  <c r="G108" i="13"/>
  <c r="G107" i="13"/>
  <c r="G106" i="13"/>
  <c r="G105" i="13"/>
  <c r="G104" i="13"/>
  <c r="G103" i="13"/>
  <c r="G98" i="13"/>
  <c r="G97" i="13"/>
  <c r="G96" i="13"/>
  <c r="G95" i="13"/>
  <c r="G94" i="13"/>
  <c r="G93" i="13"/>
  <c r="G90" i="13"/>
  <c r="G89" i="13"/>
  <c r="G86" i="13"/>
  <c r="G85" i="13"/>
  <c r="G82" i="13"/>
  <c r="G81" i="13"/>
  <c r="G80" i="13"/>
  <c r="G77" i="13"/>
  <c r="G76" i="13"/>
  <c r="G75" i="13"/>
  <c r="G74" i="13"/>
  <c r="G73" i="13"/>
  <c r="G72" i="13"/>
  <c r="G71" i="13"/>
  <c r="G70" i="13"/>
  <c r="G69" i="13"/>
  <c r="G66" i="13"/>
  <c r="G65" i="13" s="1"/>
  <c r="G59" i="13"/>
  <c r="G58" i="13" s="1"/>
  <c r="G56" i="13"/>
  <c r="G55" i="13"/>
  <c r="G52" i="13"/>
  <c r="G51" i="13"/>
  <c r="G50" i="13"/>
  <c r="G47" i="13"/>
  <c r="G46" i="13"/>
  <c r="G45" i="13"/>
  <c r="G44" i="13"/>
  <c r="G43" i="13"/>
  <c r="G42" i="13"/>
  <c r="G41" i="13"/>
  <c r="G40" i="13"/>
  <c r="G39" i="13"/>
  <c r="G36" i="13"/>
  <c r="G35" i="13"/>
  <c r="G34" i="13"/>
  <c r="G33" i="13"/>
  <c r="G30" i="13"/>
  <c r="G29" i="13" s="1"/>
  <c r="G27" i="13"/>
  <c r="G26" i="13"/>
  <c r="G25" i="13"/>
  <c r="G22" i="13"/>
  <c r="G21" i="13" s="1"/>
  <c r="G18" i="13"/>
  <c r="G17" i="13"/>
  <c r="G13" i="13"/>
  <c r="G12" i="13"/>
  <c r="G113" i="13"/>
  <c r="G49" i="13" l="1"/>
  <c r="G54" i="13"/>
  <c r="G84" i="13"/>
  <c r="G151" i="13"/>
  <c r="G88" i="13"/>
  <c r="G15" i="13"/>
  <c r="G79" i="13"/>
  <c r="G120" i="13"/>
  <c r="G128" i="13"/>
  <c r="G24" i="13"/>
  <c r="G32" i="13"/>
  <c r="G38" i="13"/>
  <c r="G20" i="13" s="1"/>
  <c r="G68" i="13"/>
  <c r="G138" i="13"/>
  <c r="G92" i="13"/>
  <c r="G102" i="13"/>
  <c r="G167" i="13"/>
  <c r="G185" i="13"/>
  <c r="G191" i="13"/>
  <c r="G155" i="13"/>
  <c r="G116" i="13"/>
  <c r="G10" i="13"/>
  <c r="G133" i="13" l="1"/>
  <c r="G162" i="13"/>
  <c r="G8" i="13"/>
  <c r="G100" i="13"/>
  <c r="G61" i="13" s="1"/>
  <c r="G197" i="13" l="1"/>
  <c r="G198" i="13" s="1"/>
  <c r="G199" i="13" s="1"/>
  <c r="I47" i="14" l="1"/>
  <c r="I46" i="14"/>
  <c r="I49" i="14" s="1"/>
  <c r="I40" i="14"/>
  <c r="I39" i="14"/>
  <c r="I42" i="14" s="1"/>
  <c r="I33" i="14"/>
  <c r="I32" i="14"/>
  <c r="I35" i="14" s="1"/>
  <c r="AA28" i="14"/>
  <c r="AA27" i="14"/>
  <c r="AA26" i="14"/>
  <c r="AA13" i="14"/>
  <c r="AA12" i="14"/>
  <c r="AA11" i="14"/>
  <c r="AA10" i="14"/>
  <c r="AA9" i="14"/>
  <c r="AA8" i="14"/>
  <c r="AA7" i="14"/>
  <c r="AA6" i="14"/>
  <c r="AA5" i="14"/>
  <c r="I18" i="14"/>
  <c r="I11" i="14"/>
  <c r="D33" i="14"/>
  <c r="D35" i="14" s="1"/>
  <c r="D39" i="14"/>
  <c r="D40" i="14"/>
  <c r="D46" i="14"/>
  <c r="D47" i="14"/>
  <c r="D53" i="14"/>
  <c r="D54" i="14"/>
  <c r="D60" i="14"/>
  <c r="D61" i="14"/>
  <c r="I5" i="14"/>
  <c r="I4" i="14"/>
  <c r="I12" i="14"/>
  <c r="I14" i="14" s="1"/>
  <c r="I19" i="14"/>
  <c r="I25" i="14"/>
  <c r="I26" i="14"/>
  <c r="CI20" i="14"/>
  <c r="CI21" i="14"/>
  <c r="CI22" i="14"/>
  <c r="CI15" i="14"/>
  <c r="CI16" i="14"/>
  <c r="CI17" i="14"/>
  <c r="CI18" i="14"/>
  <c r="CI19" i="14"/>
  <c r="CI14" i="14"/>
  <c r="CC14" i="14"/>
  <c r="CC15" i="14"/>
  <c r="CC16" i="14"/>
  <c r="CC17" i="14"/>
  <c r="CC18" i="14"/>
  <c r="CC19" i="14"/>
  <c r="CC20" i="14"/>
  <c r="CC21" i="14"/>
  <c r="CC22" i="14"/>
  <c r="BP27" i="14"/>
  <c r="BP28" i="14"/>
  <c r="BP29" i="14"/>
  <c r="BP30" i="14"/>
  <c r="BP31" i="14"/>
  <c r="BP32" i="14"/>
  <c r="BP33" i="14"/>
  <c r="BP34" i="14"/>
  <c r="BP35" i="14"/>
  <c r="BP26" i="14"/>
  <c r="BP22" i="14"/>
  <c r="BP21" i="14"/>
  <c r="BP20" i="14"/>
  <c r="BP19" i="14"/>
  <c r="BP18" i="14"/>
  <c r="BP17" i="14"/>
  <c r="BP16" i="14"/>
  <c r="BP15" i="14"/>
  <c r="BP14" i="14"/>
  <c r="BP13" i="14"/>
  <c r="BP12" i="14"/>
  <c r="BP11" i="14"/>
  <c r="BP10" i="14"/>
  <c r="BP9" i="14"/>
  <c r="BP8" i="14"/>
  <c r="BP7" i="14"/>
  <c r="BP6" i="14"/>
  <c r="BP5" i="14"/>
  <c r="BW28" i="14"/>
  <c r="BW27" i="14"/>
  <c r="BW26" i="14"/>
  <c r="AW69" i="14"/>
  <c r="AW68" i="14"/>
  <c r="AW67" i="14"/>
  <c r="AW66" i="14"/>
  <c r="AW65" i="14"/>
  <c r="AW64" i="14"/>
  <c r="AW63" i="14"/>
  <c r="AW62" i="14"/>
  <c r="AW61" i="14"/>
  <c r="AW60" i="14"/>
  <c r="AW56" i="14"/>
  <c r="AW55" i="14"/>
  <c r="AW54" i="14"/>
  <c r="AW53" i="14"/>
  <c r="AW52" i="14"/>
  <c r="AW51" i="14"/>
  <c r="AW50" i="14"/>
  <c r="AW49" i="14"/>
  <c r="AW48" i="14"/>
  <c r="AW47" i="14"/>
  <c r="AW34" i="14"/>
  <c r="AW33" i="14"/>
  <c r="AW32" i="14"/>
  <c r="AW31" i="14"/>
  <c r="AW30" i="14"/>
  <c r="AW29" i="14"/>
  <c r="AW28" i="14"/>
  <c r="AW27" i="14"/>
  <c r="AW26" i="14"/>
  <c r="AW13" i="14"/>
  <c r="AW12" i="14"/>
  <c r="AW11" i="14"/>
  <c r="AW10" i="14"/>
  <c r="AW9" i="14"/>
  <c r="AW8" i="14"/>
  <c r="AW7" i="14"/>
  <c r="AW6" i="14"/>
  <c r="AW5" i="14"/>
  <c r="U24" i="14"/>
  <c r="U13" i="14"/>
  <c r="U12" i="14"/>
  <c r="U11" i="14"/>
  <c r="U10" i="14"/>
  <c r="U9" i="14"/>
  <c r="U8" i="14"/>
  <c r="U7" i="14"/>
  <c r="U6" i="14"/>
  <c r="U5" i="14"/>
  <c r="O34" i="14"/>
  <c r="O33" i="14"/>
  <c r="O32" i="14"/>
  <c r="O31" i="14"/>
  <c r="O30" i="14"/>
  <c r="O29" i="14"/>
  <c r="O28" i="14"/>
  <c r="O27" i="14"/>
  <c r="O26" i="14"/>
  <c r="O25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AG26" i="14"/>
  <c r="AG27" i="14"/>
  <c r="AG28" i="14"/>
  <c r="AG29" i="14"/>
  <c r="AG30" i="14"/>
  <c r="AG31" i="14"/>
  <c r="AG32" i="14"/>
  <c r="AG33" i="14"/>
  <c r="AG34" i="14"/>
  <c r="AG25" i="14"/>
  <c r="AG6" i="14"/>
  <c r="AG7" i="14"/>
  <c r="AG8" i="14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5" i="14"/>
  <c r="D26" i="14"/>
  <c r="D25" i="14"/>
  <c r="D19" i="14"/>
  <c r="D18" i="14"/>
  <c r="D12" i="14"/>
  <c r="D11" i="14"/>
  <c r="D56" i="14" l="1"/>
  <c r="AA3" i="14"/>
  <c r="AA16" i="14" s="1"/>
  <c r="AA24" i="14"/>
  <c r="BP24" i="14"/>
  <c r="BP3" i="14"/>
  <c r="I28" i="14"/>
  <c r="D42" i="14"/>
  <c r="D63" i="14"/>
  <c r="I21" i="14"/>
  <c r="I7" i="14"/>
  <c r="D49" i="14"/>
  <c r="BW24" i="14"/>
  <c r="AX3" i="14"/>
  <c r="AX58" i="14"/>
  <c r="AX45" i="14"/>
  <c r="AX24" i="14"/>
  <c r="U3" i="14"/>
  <c r="U15" i="14" s="1"/>
  <c r="O24" i="14"/>
  <c r="O3" i="14"/>
  <c r="D14" i="14"/>
  <c r="D28" i="14"/>
  <c r="AG24" i="14"/>
  <c r="AG3" i="14"/>
  <c r="D21" i="14"/>
  <c r="BP38" i="14" l="1"/>
  <c r="BW39" i="14" s="1"/>
  <c r="AX72" i="14"/>
  <c r="AX73" i="14"/>
  <c r="O37" i="14"/>
  <c r="U18" i="14" s="1"/>
  <c r="AG37" i="14"/>
  <c r="CI13" i="14" l="1"/>
  <c r="CI12" i="14"/>
  <c r="CI11" i="14"/>
  <c r="CI10" i="14"/>
  <c r="CI9" i="14"/>
  <c r="CI8" i="14"/>
  <c r="CI7" i="14"/>
  <c r="CI6" i="14"/>
  <c r="CI5" i="14"/>
  <c r="CC13" i="14"/>
  <c r="CC12" i="14"/>
  <c r="CC11" i="14"/>
  <c r="CC10" i="14"/>
  <c r="CC9" i="14"/>
  <c r="CC8" i="14"/>
  <c r="CC7" i="14"/>
  <c r="CC6" i="14"/>
  <c r="CC5" i="14"/>
  <c r="BW8" i="14"/>
  <c r="BW6" i="14"/>
  <c r="BW7" i="14"/>
  <c r="BW9" i="14"/>
  <c r="BW10" i="14"/>
  <c r="BW11" i="14"/>
  <c r="BW12" i="14"/>
  <c r="BW13" i="14"/>
  <c r="BW5" i="14"/>
  <c r="BC60" i="14"/>
  <c r="BA48" i="14"/>
  <c r="BC48" i="14" s="1"/>
  <c r="BA49" i="14"/>
  <c r="BC49" i="14" s="1"/>
  <c r="BA50" i="14"/>
  <c r="BC50" i="14" s="1"/>
  <c r="BA51" i="14"/>
  <c r="BC51" i="14" s="1"/>
  <c r="BA52" i="14"/>
  <c r="BC52" i="14" s="1"/>
  <c r="BA53" i="14"/>
  <c r="BC53" i="14" s="1"/>
  <c r="BA54" i="14"/>
  <c r="BC54" i="14" s="1"/>
  <c r="BA55" i="14"/>
  <c r="BC55" i="14" s="1"/>
  <c r="BA56" i="14"/>
  <c r="BC56" i="14" s="1"/>
  <c r="BA47" i="14"/>
  <c r="BC47" i="14" s="1"/>
  <c r="BG6" i="14"/>
  <c r="BI6" i="14" s="1"/>
  <c r="BG7" i="14"/>
  <c r="BI7" i="14" s="1"/>
  <c r="BG8" i="14"/>
  <c r="BI8" i="14" s="1"/>
  <c r="BG9" i="14"/>
  <c r="BI9" i="14" s="1"/>
  <c r="BG10" i="14"/>
  <c r="BI10" i="14" s="1"/>
  <c r="BG11" i="14"/>
  <c r="BI11" i="14" s="1"/>
  <c r="BG12" i="14"/>
  <c r="BI12" i="14" s="1"/>
  <c r="BG13" i="14"/>
  <c r="BI13" i="14" s="1"/>
  <c r="BG14" i="14"/>
  <c r="BI14" i="14" s="1"/>
  <c r="BG15" i="14"/>
  <c r="BI15" i="14" s="1"/>
  <c r="BG16" i="14"/>
  <c r="BI16" i="14" s="1"/>
  <c r="BG17" i="14"/>
  <c r="BI17" i="14" s="1"/>
  <c r="BG18" i="14"/>
  <c r="BI18" i="14" s="1"/>
  <c r="BG19" i="14"/>
  <c r="BI19" i="14" s="1"/>
  <c r="BG20" i="14"/>
  <c r="BI20" i="14" s="1"/>
  <c r="BG21" i="14"/>
  <c r="BI21" i="14" s="1"/>
  <c r="BG22" i="14"/>
  <c r="BG5" i="14"/>
  <c r="BI5" i="14" s="1"/>
  <c r="BI69" i="14"/>
  <c r="BI68" i="14"/>
  <c r="BI67" i="14"/>
  <c r="BI66" i="14"/>
  <c r="BI65" i="14"/>
  <c r="BI64" i="14"/>
  <c r="BI63" i="14"/>
  <c r="BI62" i="14"/>
  <c r="BI61" i="14"/>
  <c r="BI60" i="14"/>
  <c r="BI56" i="14"/>
  <c r="BI55" i="14"/>
  <c r="BI54" i="14"/>
  <c r="BI53" i="14"/>
  <c r="BI52" i="14"/>
  <c r="BI51" i="14"/>
  <c r="BI50" i="14"/>
  <c r="BI49" i="14"/>
  <c r="BI48" i="14"/>
  <c r="BI47" i="14"/>
  <c r="BI43" i="14"/>
  <c r="BI42" i="14"/>
  <c r="BI41" i="14"/>
  <c r="BI40" i="14"/>
  <c r="BI39" i="14"/>
  <c r="BI38" i="14"/>
  <c r="BI37" i="14"/>
  <c r="BI36" i="14"/>
  <c r="BI35" i="14"/>
  <c r="BI34" i="14"/>
  <c r="BI33" i="14"/>
  <c r="BI32" i="14"/>
  <c r="BI31" i="14"/>
  <c r="BI30" i="14"/>
  <c r="BI29" i="14"/>
  <c r="BI28" i="14"/>
  <c r="BI27" i="14"/>
  <c r="BI26" i="14"/>
  <c r="BI22" i="14"/>
  <c r="BC69" i="14"/>
  <c r="BC68" i="14"/>
  <c r="BC67" i="14"/>
  <c r="BC66" i="14"/>
  <c r="BC65" i="14"/>
  <c r="BC64" i="14"/>
  <c r="BC63" i="14"/>
  <c r="BC62" i="14"/>
  <c r="BC61" i="14"/>
  <c r="AQ35" i="14"/>
  <c r="AQ34" i="14"/>
  <c r="AQ33" i="14"/>
  <c r="AQ32" i="14"/>
  <c r="AQ31" i="14"/>
  <c r="AQ30" i="14"/>
  <c r="AQ29" i="14"/>
  <c r="AQ28" i="14"/>
  <c r="AQ27" i="14"/>
  <c r="AQ26" i="14"/>
  <c r="BA11" i="14"/>
  <c r="BC11" i="14" s="1"/>
  <c r="BA12" i="14"/>
  <c r="BC12" i="14" s="1"/>
  <c r="BA13" i="14"/>
  <c r="BC13" i="14" s="1"/>
  <c r="BA14" i="14"/>
  <c r="BC14" i="14" s="1"/>
  <c r="BA15" i="14"/>
  <c r="BC15" i="14" s="1"/>
  <c r="BA16" i="14"/>
  <c r="BC16" i="14" s="1"/>
  <c r="BA17" i="14"/>
  <c r="BC17" i="14" s="1"/>
  <c r="BA18" i="14"/>
  <c r="BC18" i="14" s="1"/>
  <c r="BA19" i="14"/>
  <c r="BC19" i="14" s="1"/>
  <c r="BA20" i="14"/>
  <c r="BC20" i="14" s="1"/>
  <c r="BA21" i="14"/>
  <c r="BC21" i="14" s="1"/>
  <c r="BA22" i="14"/>
  <c r="BC22" i="14" s="1"/>
  <c r="BA10" i="14"/>
  <c r="BC10" i="14" s="1"/>
  <c r="BA6" i="14"/>
  <c r="BC6" i="14" s="1"/>
  <c r="BA7" i="14"/>
  <c r="BC7" i="14" s="1"/>
  <c r="BA8" i="14"/>
  <c r="BC8" i="14" s="1"/>
  <c r="BA9" i="14"/>
  <c r="BC9" i="14" s="1"/>
  <c r="BA5" i="14"/>
  <c r="BC5" i="14" s="1"/>
  <c r="BC43" i="14"/>
  <c r="BC42" i="14"/>
  <c r="BC41" i="14"/>
  <c r="BC40" i="14"/>
  <c r="BC39" i="14"/>
  <c r="BC38" i="14"/>
  <c r="BC37" i="14"/>
  <c r="BC36" i="14"/>
  <c r="BC35" i="14"/>
  <c r="BC34" i="14"/>
  <c r="BC33" i="14"/>
  <c r="BC32" i="14"/>
  <c r="BC31" i="14"/>
  <c r="BC30" i="14"/>
  <c r="BC29" i="14"/>
  <c r="BC28" i="14"/>
  <c r="BC27" i="14"/>
  <c r="BC26" i="14"/>
  <c r="AQ6" i="14"/>
  <c r="AQ7" i="14"/>
  <c r="AQ8" i="14"/>
  <c r="AQ9" i="14"/>
  <c r="AQ10" i="14"/>
  <c r="AQ11" i="14"/>
  <c r="AQ12" i="14"/>
  <c r="AQ13" i="14"/>
  <c r="AQ14" i="14"/>
  <c r="AQ15" i="14"/>
  <c r="AQ16" i="14"/>
  <c r="AQ17" i="14"/>
  <c r="AQ18" i="14"/>
  <c r="AQ19" i="14"/>
  <c r="AQ20" i="14"/>
  <c r="AQ21" i="14"/>
  <c r="AQ22" i="14"/>
  <c r="AQ5" i="14"/>
  <c r="CO83" i="14"/>
  <c r="CO82" i="14"/>
  <c r="CO81" i="14"/>
  <c r="CO80" i="14"/>
  <c r="CO79" i="14"/>
  <c r="CO78" i="14"/>
  <c r="CO77" i="14"/>
  <c r="CO76" i="14"/>
  <c r="CO75" i="14"/>
  <c r="CO74" i="14"/>
  <c r="CO73" i="14"/>
  <c r="CO72" i="14"/>
  <c r="CO71" i="14"/>
  <c r="CO70" i="14"/>
  <c r="CO69" i="14"/>
  <c r="CO68" i="14"/>
  <c r="CO67" i="14"/>
  <c r="CO66" i="14"/>
  <c r="CO65" i="14"/>
  <c r="CO64" i="14"/>
  <c r="CO63" i="14"/>
  <c r="CO62" i="14"/>
  <c r="CO61" i="14"/>
  <c r="DN60" i="14"/>
  <c r="DB60" i="14"/>
  <c r="CO60" i="14"/>
  <c r="DN59" i="14"/>
  <c r="DB59" i="14"/>
  <c r="CO59" i="14"/>
  <c r="DN58" i="14"/>
  <c r="DB58" i="14"/>
  <c r="CO58" i="14"/>
  <c r="DN57" i="14"/>
  <c r="DB57" i="14"/>
  <c r="CO57" i="14"/>
  <c r="DN56" i="14"/>
  <c r="DB56" i="14"/>
  <c r="CO56" i="14"/>
  <c r="DN55" i="14"/>
  <c r="DB55" i="14"/>
  <c r="CO55" i="14"/>
  <c r="DN54" i="14"/>
  <c r="DB54" i="14"/>
  <c r="CO54" i="14"/>
  <c r="DN53" i="14"/>
  <c r="DB53" i="14"/>
  <c r="CO53" i="14"/>
  <c r="DN52" i="14"/>
  <c r="DB52" i="14"/>
  <c r="CO52" i="14"/>
  <c r="DN51" i="14"/>
  <c r="DB51" i="14"/>
  <c r="CO51" i="14"/>
  <c r="DN50" i="14"/>
  <c r="DB50" i="14"/>
  <c r="CO50" i="14"/>
  <c r="DN49" i="14"/>
  <c r="DB49" i="14"/>
  <c r="CO49" i="14"/>
  <c r="DN48" i="14"/>
  <c r="DB48" i="14"/>
  <c r="CO48" i="14"/>
  <c r="DN47" i="14"/>
  <c r="DB47" i="14"/>
  <c r="CO47" i="14"/>
  <c r="DN46" i="14"/>
  <c r="DB46" i="14"/>
  <c r="CO46" i="14"/>
  <c r="DN45" i="14"/>
  <c r="DB45" i="14"/>
  <c r="CO45" i="14"/>
  <c r="DN44" i="14"/>
  <c r="DB44" i="14"/>
  <c r="CO44" i="14"/>
  <c r="DN43" i="14"/>
  <c r="DB43" i="14"/>
  <c r="CO43" i="14"/>
  <c r="DN42" i="14"/>
  <c r="DB42" i="14"/>
  <c r="CO42" i="14"/>
  <c r="DN41" i="14"/>
  <c r="DB41" i="14"/>
  <c r="CO41" i="14"/>
  <c r="DN40" i="14"/>
  <c r="DB40" i="14"/>
  <c r="CO40" i="14"/>
  <c r="DN39" i="14"/>
  <c r="DB39" i="14"/>
  <c r="CO39" i="14"/>
  <c r="DN38" i="14"/>
  <c r="DB38" i="14"/>
  <c r="CO38" i="14"/>
  <c r="DN37" i="14"/>
  <c r="DB37" i="14"/>
  <c r="CO37" i="14"/>
  <c r="DN36" i="14"/>
  <c r="DB36" i="14"/>
  <c r="CU36" i="14"/>
  <c r="CO36" i="14"/>
  <c r="DN35" i="14"/>
  <c r="DB35" i="14"/>
  <c r="CU35" i="14"/>
  <c r="CO35" i="14"/>
  <c r="DN34" i="14"/>
  <c r="DB34" i="14"/>
  <c r="CU34" i="14"/>
  <c r="CO34" i="14"/>
  <c r="DN33" i="14"/>
  <c r="DB33" i="14"/>
  <c r="CU33" i="14"/>
  <c r="CO33" i="14"/>
  <c r="DN32" i="14"/>
  <c r="DB32" i="14"/>
  <c r="CU32" i="14"/>
  <c r="CO32" i="14"/>
  <c r="DN31" i="14"/>
  <c r="DB31" i="14"/>
  <c r="CU31" i="14"/>
  <c r="CO31" i="14"/>
  <c r="DN30" i="14"/>
  <c r="DB30" i="14"/>
  <c r="CU30" i="14"/>
  <c r="CO30" i="14"/>
  <c r="DN29" i="14"/>
  <c r="DB29" i="14"/>
  <c r="CU29" i="14"/>
  <c r="CO29" i="14"/>
  <c r="DN28" i="14"/>
  <c r="DB28" i="14"/>
  <c r="CU28" i="14"/>
  <c r="CO28" i="14"/>
  <c r="DN27" i="14"/>
  <c r="DB27" i="14"/>
  <c r="CU27" i="14"/>
  <c r="CO27" i="14"/>
  <c r="DN26" i="14"/>
  <c r="DB26" i="14"/>
  <c r="CU26" i="14"/>
  <c r="CO26" i="14"/>
  <c r="AL26" i="14"/>
  <c r="DN25" i="14"/>
  <c r="DB25" i="14"/>
  <c r="CU25" i="14"/>
  <c r="CO25" i="14"/>
  <c r="AL25" i="14"/>
  <c r="DN24" i="14"/>
  <c r="DH24" i="14"/>
  <c r="DB24" i="14"/>
  <c r="CU24" i="14"/>
  <c r="CO24" i="14"/>
  <c r="AL24" i="14"/>
  <c r="DN23" i="14"/>
  <c r="DH23" i="14"/>
  <c r="DB23" i="14"/>
  <c r="CU23" i="14"/>
  <c r="CO23" i="14"/>
  <c r="AL23" i="14"/>
  <c r="DN22" i="14"/>
  <c r="DH22" i="14"/>
  <c r="DB22" i="14"/>
  <c r="CU22" i="14"/>
  <c r="CO22" i="14"/>
  <c r="AL22" i="14"/>
  <c r="DN21" i="14"/>
  <c r="DH21" i="14"/>
  <c r="DB21" i="14"/>
  <c r="CU21" i="14"/>
  <c r="CO21" i="14"/>
  <c r="AL21" i="14"/>
  <c r="DN20" i="14"/>
  <c r="DH20" i="14"/>
  <c r="DB20" i="14"/>
  <c r="CU20" i="14"/>
  <c r="CO20" i="14"/>
  <c r="AL20" i="14"/>
  <c r="DN19" i="14"/>
  <c r="DH19" i="14"/>
  <c r="DB19" i="14"/>
  <c r="CU19" i="14"/>
  <c r="CO19" i="14"/>
  <c r="AL19" i="14"/>
  <c r="DN18" i="14"/>
  <c r="DH18" i="14"/>
  <c r="DB18" i="14"/>
  <c r="CU18" i="14"/>
  <c r="CO18" i="14"/>
  <c r="AL18" i="14"/>
  <c r="DN17" i="14"/>
  <c r="DH17" i="14"/>
  <c r="DB17" i="14"/>
  <c r="CU17" i="14"/>
  <c r="CO17" i="14"/>
  <c r="AL17" i="14"/>
  <c r="DN16" i="14"/>
  <c r="DH16" i="14"/>
  <c r="DB16" i="14"/>
  <c r="CU16" i="14"/>
  <c r="CO16" i="14"/>
  <c r="AL16" i="14"/>
  <c r="DN15" i="14"/>
  <c r="DH15" i="14"/>
  <c r="DB15" i="14"/>
  <c r="CU15" i="14"/>
  <c r="CO15" i="14"/>
  <c r="AL15" i="14"/>
  <c r="DN14" i="14"/>
  <c r="DH14" i="14"/>
  <c r="DB14" i="14"/>
  <c r="CU14" i="14"/>
  <c r="CO14" i="14"/>
  <c r="AL14" i="14"/>
  <c r="DN13" i="14"/>
  <c r="DH13" i="14"/>
  <c r="DB13" i="14"/>
  <c r="CU13" i="14"/>
  <c r="CO13" i="14"/>
  <c r="AL13" i="14"/>
  <c r="DN12" i="14"/>
  <c r="DH12" i="14"/>
  <c r="DB12" i="14"/>
  <c r="CU12" i="14"/>
  <c r="CO12" i="14"/>
  <c r="AL12" i="14"/>
  <c r="DN11" i="14"/>
  <c r="DH11" i="14"/>
  <c r="DB11" i="14"/>
  <c r="CU11" i="14"/>
  <c r="CO11" i="14"/>
  <c r="AL11" i="14"/>
  <c r="DN10" i="14"/>
  <c r="DH10" i="14"/>
  <c r="DB10" i="14"/>
  <c r="CU10" i="14"/>
  <c r="CO10" i="14"/>
  <c r="AL10" i="14"/>
  <c r="DN9" i="14"/>
  <c r="DH9" i="14"/>
  <c r="DB9" i="14"/>
  <c r="CU9" i="14"/>
  <c r="CO9" i="14"/>
  <c r="AL9" i="14"/>
  <c r="DN8" i="14"/>
  <c r="DH8" i="14"/>
  <c r="DB8" i="14"/>
  <c r="CU8" i="14"/>
  <c r="CO8" i="14"/>
  <c r="AL8" i="14"/>
  <c r="DN7" i="14"/>
  <c r="DH7" i="14"/>
  <c r="DB7" i="14"/>
  <c r="CU7" i="14"/>
  <c r="CO7" i="14"/>
  <c r="AL7" i="14"/>
  <c r="DN6" i="14"/>
  <c r="DH6" i="14"/>
  <c r="DB6" i="14"/>
  <c r="CU6" i="14"/>
  <c r="CO6" i="14"/>
  <c r="AL6" i="14"/>
  <c r="DN5" i="14"/>
  <c r="DH5" i="14"/>
  <c r="DB5" i="14"/>
  <c r="CU5" i="14"/>
  <c r="CO5" i="14"/>
  <c r="AL5" i="14"/>
  <c r="D5" i="14"/>
  <c r="DN4" i="14"/>
  <c r="DH4" i="14"/>
  <c r="DB4" i="14"/>
  <c r="CU4" i="14"/>
  <c r="CO4" i="14"/>
  <c r="AL4" i="14"/>
  <c r="D4" i="14"/>
  <c r="BW3" i="14" l="1"/>
  <c r="CI3" i="14"/>
  <c r="CI25" i="14" s="1"/>
  <c r="CC3" i="14"/>
  <c r="CC25" i="14" s="1"/>
  <c r="BJ45" i="14"/>
  <c r="AR3" i="14"/>
  <c r="D7" i="14"/>
  <c r="BD45" i="14"/>
  <c r="BD58" i="14"/>
  <c r="BJ58" i="14"/>
  <c r="BJ24" i="14"/>
  <c r="BJ3" i="14"/>
  <c r="AR24" i="14"/>
  <c r="BD24" i="14"/>
  <c r="BD3" i="14"/>
  <c r="AL28" i="14"/>
  <c r="DH25" i="14"/>
  <c r="CO84" i="14"/>
  <c r="DN61" i="14"/>
  <c r="CU37" i="14"/>
  <c r="DB61" i="14"/>
  <c r="DN62" i="14" s="1"/>
  <c r="BD72" i="14" l="1"/>
  <c r="BD73" i="14"/>
  <c r="BJ73" i="14"/>
  <c r="AR37" i="14"/>
  <c r="AX74" i="14" s="1"/>
  <c r="AX75" i="14" s="1"/>
  <c r="BJ72" i="14"/>
  <c r="DN63" i="14"/>
  <c r="BW16" i="14" l="1"/>
  <c r="BW38" i="14" s="1"/>
  <c r="BW40" i="14" s="1"/>
</calcChain>
</file>

<file path=xl/sharedStrings.xml><?xml version="1.0" encoding="utf-8"?>
<sst xmlns="http://schemas.openxmlformats.org/spreadsheetml/2006/main" count="1168" uniqueCount="471">
  <si>
    <t>PREFEITURA MUNICIPAL DE SOUSA</t>
  </si>
  <si>
    <t>PLANILHA DE QUANTITATIVOS</t>
  </si>
  <si>
    <t>BDI</t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</si>
  <si>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</si>
  <si>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</si>
  <si>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</si>
  <si>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</si>
  <si>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</si>
  <si>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t>3.1</t>
  </si>
  <si>
    <t>3.2</t>
  </si>
  <si>
    <t>3.3</t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</si>
  <si>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</si>
  <si>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</si>
  <si>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</si>
  <si>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</si>
  <si>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</si>
  <si>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</si>
  <si>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</si>
  <si>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</si>
  <si>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</si>
  <si>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</si>
  <si>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</si>
  <si>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</si>
  <si>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</si>
  <si>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</si>
  <si>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</si>
  <si>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</si>
  <si>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</si>
  <si>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</si>
  <si>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</si>
  <si>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</si>
  <si>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</si>
  <si>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</si>
  <si>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</si>
  <si>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</si>
  <si>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</si>
  <si>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</si>
  <si>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</si>
  <si>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</si>
  <si>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</si>
  <si>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</si>
  <si>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</si>
  <si>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</si>
  <si>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</si>
  <si>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</si>
  <si>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</si>
  <si>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</si>
  <si>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</si>
  <si>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</si>
  <si>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</si>
  <si>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</si>
  <si>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</si>
  <si>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</si>
  <si>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</si>
  <si>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</si>
  <si>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</si>
  <si>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</si>
  <si>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</si>
  <si>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</si>
  <si>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</si>
  <si>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</si>
  <si>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</si>
  <si>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</si>
  <si>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</si>
  <si>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</si>
  <si>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</si>
  <si>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</si>
  <si>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</si>
  <si>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</si>
  <si>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</si>
  <si>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</si>
  <si>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</si>
  <si>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</si>
  <si>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</si>
  <si>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</si>
  <si>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</si>
  <si>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</si>
  <si>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</si>
  <si>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</si>
  <si>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</si>
  <si>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</si>
  <si>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</si>
  <si>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</si>
  <si>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</si>
  <si>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</si>
  <si>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</si>
  <si>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</si>
  <si>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</si>
  <si>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</si>
  <si>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</si>
  <si>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</si>
  <si>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</si>
  <si>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</si>
  <si>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</si>
  <si>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</si>
  <si>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</si>
  <si>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</si>
  <si>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</si>
  <si>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</si>
  <si>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</si>
  <si>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</si>
  <si>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</si>
  <si>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</si>
  <si>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</si>
  <si>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</si>
  <si>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</si>
  <si>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</si>
  <si>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</si>
  <si>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</si>
  <si>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</si>
  <si>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</si>
  <si>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</si>
  <si>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</si>
  <si>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</si>
  <si>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</si>
  <si>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</si>
  <si>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</si>
  <si>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</si>
  <si>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</si>
  <si>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</si>
  <si>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</si>
  <si>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</si>
  <si>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</si>
  <si>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</si>
  <si>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</si>
  <si>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</si>
  <si>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</si>
  <si>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</si>
  <si>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</si>
  <si>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</si>
  <si>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</si>
  <si>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</si>
  <si>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</si>
  <si>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</si>
  <si>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</si>
  <si>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</si>
  <si>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</si>
  <si>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</si>
  <si>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</si>
  <si>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</si>
  <si>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</si>
  <si>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</si>
  <si>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</si>
  <si>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</si>
  <si>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</si>
  <si>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</si>
  <si>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</si>
  <si>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</si>
  <si>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</si>
  <si>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</si>
  <si>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</si>
  <si>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</si>
  <si>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</si>
  <si>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</si>
  <si>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</si>
  <si>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AÇO VIGA BALDRAME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</si>
  <si>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</si>
  <si>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</si>
  <si>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</si>
  <si>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</si>
  <si>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</si>
  <si>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</si>
  <si>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</si>
  <si>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</si>
  <si>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</si>
  <si>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</si>
  <si>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</si>
  <si>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</si>
  <si>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REVESTIMENTOS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</si>
  <si>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</si>
  <si>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</si>
  <si>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</si>
  <si>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</si>
  <si>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</si>
  <si>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</si>
  <si>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</si>
  <si>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</si>
  <si>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</si>
  <si>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</si>
  <si>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</si>
  <si>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</si>
  <si>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</si>
  <si>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</si>
  <si>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</si>
  <si>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</si>
  <si>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</si>
  <si>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</si>
  <si>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</si>
  <si>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</si>
  <si>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</si>
  <si>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</si>
  <si>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</si>
  <si>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 xml:space="preserve">TOTAL AÇO TOCO DE PILARES 10.0MM (KG) = </t>
  </si>
  <si>
    <t xml:space="preserve">TOTAL AÇO TOCO DE PILARES 5.0MM (KG) = </t>
  </si>
  <si>
    <t xml:space="preserve">TOTAL AÇO DE PILARES 5.0MM (KG) = </t>
  </si>
  <si>
    <t xml:space="preserve">TOTAL AÇO DE PILARES 10.0MM (KG) = </t>
  </si>
  <si>
    <t>TOTAIS ATÉ O MOMENTO</t>
  </si>
  <si>
    <t xml:space="preserve">TOTAL AÇO DE VIGA BALDRAME 5.0MM (KG) = </t>
  </si>
  <si>
    <t xml:space="preserve">TOTAL AÇO DE VIGA BALDRAME 10.0MM (KG) = </t>
  </si>
  <si>
    <t xml:space="preserve">TOTAL AÇO DAS SAPATAS 10.0MM (KG) = </t>
  </si>
  <si>
    <t>ARMAÇÃO DE BLOCO, VIGA BALDRAME OU SAPATA UTILIZANDO AÇO CA-50 DE 10 MM (KG)    =</t>
  </si>
  <si>
    <t xml:space="preserve">TOTAL CONCRETO SAPATAS(M3) = </t>
  </si>
  <si>
    <t xml:space="preserve">TOTAL CONCRETO VIGA BALDRAME(M3) = </t>
  </si>
  <si>
    <t xml:space="preserve">TOTAL CONCRETO INFRA ESTRUTURA(M3) = </t>
  </si>
  <si>
    <t xml:space="preserve">TOTAL CONCRETO PILARES(M3) = </t>
  </si>
  <si>
    <t xml:space="preserve">TOTAL CONCRETO TOCO DE PILARES(M3) = </t>
  </si>
  <si>
    <t>REMOÇÃO DE TESOURAS DE MADEIRA</t>
  </si>
  <si>
    <t>TOTAL (M3)</t>
  </si>
  <si>
    <t>TOTAL (M2)</t>
  </si>
  <si>
    <t>M2</t>
  </si>
  <si>
    <t>FORMA PARA PILARES</t>
  </si>
  <si>
    <t>1.0</t>
  </si>
  <si>
    <t>INTERCEPTOR</t>
  </si>
  <si>
    <t>1.1</t>
  </si>
  <si>
    <t>1.1.1</t>
  </si>
  <si>
    <t>1.1.2</t>
  </si>
  <si>
    <r>
      <rPr>
        <b/>
        <sz val="8"/>
        <rFont val="Arial"/>
        <family val="2"/>
      </rPr>
      <t>SERVIÇOS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PRELIMINARES</t>
    </r>
  </si>
  <si>
    <t>Limpeza mecanizada do terreno c/ trator esteira (vegetação rasteira) inclusive carga e transporte - dmt até 1 km</t>
  </si>
  <si>
    <t>LOCAÇÃO E NIVELAMENTO DE REDE DE ESGOTO/ EMISSÁRIO/ DRENAGEM</t>
  </si>
  <si>
    <t>M²</t>
  </si>
  <si>
    <t>M</t>
  </si>
  <si>
    <t>2.0</t>
  </si>
  <si>
    <t>EMISSÁRIO</t>
  </si>
  <si>
    <t>2.1</t>
  </si>
  <si>
    <t>2.1.1</t>
  </si>
  <si>
    <t>2.1.2</t>
  </si>
  <si>
    <r>
      <rPr>
        <b/>
        <sz val="8"/>
        <rFont val="Arial"/>
        <family val="2"/>
      </rPr>
      <t>ESTRUTURA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CONCRETO</t>
    </r>
  </si>
  <si>
    <t>CONCRETO ARMADO 21MPA</t>
  </si>
  <si>
    <t>CONCRETO MAGRO PARA LASTRO, TRAÇO 1:4,5:4,5 (CIMENTO/ AREIA MÉDIA/ BRITA 1) - PREPARO MECÂNICO COM BETONEIRA 400 L. AF_07/2016</t>
  </si>
  <si>
    <t>M³</t>
  </si>
  <si>
    <t>3.0</t>
  </si>
  <si>
    <t>3.1.1</t>
  </si>
  <si>
    <t>ESTRUTURA</t>
  </si>
  <si>
    <t>CONCRETO ARMADO COM FORMAS DE MADEIRIT, COM ESCORAMENTO LATERAL - FCK 20 MPA</t>
  </si>
  <si>
    <r>
      <rPr>
        <b/>
        <sz val="7"/>
        <rFont val="Arial"/>
        <family val="2"/>
      </rPr>
      <t>ITEM</t>
    </r>
  </si>
  <si>
    <r>
      <rPr>
        <b/>
        <sz val="8"/>
        <rFont val="Arial"/>
        <family val="2"/>
      </rPr>
      <t>REDE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COLETORA</t>
    </r>
  </si>
  <si>
    <t>05010/ORSE</t>
  </si>
  <si>
    <r>
      <rPr>
        <sz val="7"/>
        <rFont val="Arial"/>
        <family val="2"/>
      </rPr>
      <t>C2876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SEINFRA/CE</t>
    </r>
  </si>
  <si>
    <t>06456/ORSE</t>
  </si>
  <si>
    <t>94962/SINAPI</t>
  </si>
  <si>
    <r>
      <rPr>
        <b/>
        <sz val="8"/>
        <rFont val="Arial"/>
        <family val="2"/>
      </rPr>
      <t>ESTAÇÃO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ELEVATÓRIA</t>
    </r>
  </si>
  <si>
    <t>3.2.1</t>
  </si>
  <si>
    <t>87879/SINAPI</t>
  </si>
  <si>
    <t>CHAPISCO APLICADO EM ALVENARIAS E ESTRUTURAS DE CONCRETO INTERNAS, COM COLHER DE PEDREIRO. ARGAMASSA TRAÇO 1:3 COM PREPARO EM BETONEIRA 400 L. AF_06/2014</t>
  </si>
  <si>
    <t>3.2.2</t>
  </si>
  <si>
    <r>
      <rPr>
        <sz val="7"/>
        <rFont val="Arial"/>
        <family val="2"/>
      </rPr>
      <t>87529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</si>
  <si>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t>MASSA ÚNICA, PARA RECEBIMENTO DE MANTA ASFÁLTICA, EM ARGAMASSA TRAÇO 1:2:8, PREPARO MECÂNICO COM BETONEIRA 400L, APLICADA MANUALMENTE EM FACES INTERNAS DE PAREDES, ESPESSURA DE 20MM, COM EXECUÇÃO DE TALISCAS. AF_06/2014</t>
  </si>
  <si>
    <t>3.2.3</t>
  </si>
  <si>
    <t>98546/SINAPI</t>
  </si>
  <si>
    <t>IMPERMEABILIZAÇÃO DE SUPERFÍCIE COM MANTA ASFÁLTICA, UMA CAMADA, INCLUSIVE APLICAÇÃO DE PRIMER ASFÁLTICO, E=3MM. AF_06/2018</t>
  </si>
  <si>
    <t>PISOS</t>
  </si>
  <si>
    <r>
      <rPr>
        <sz val="7"/>
        <rFont val="Arial"/>
        <family val="2"/>
      </rPr>
      <t>94992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</si>
  <si>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t>EXECUÇÃO DE PASSEIO (CALÇADA) OU PISO DE CONCRETO COM CONCRETO MOLDADO IN LOCO, FEITO EM OBRA, ACABAMENTO CONVENCIONAL, ESPESSURA 6 CM, ARMADO. AF_07/2016</t>
  </si>
  <si>
    <t>3.4</t>
  </si>
  <si>
    <r>
      <rPr>
        <b/>
        <sz val="8"/>
        <rFont val="Arial"/>
        <family val="2"/>
      </rPr>
      <t>ABRIGO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PARA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GERADOR</t>
    </r>
  </si>
  <si>
    <t>3.4.1</t>
  </si>
  <si>
    <t>02285/ORSE</t>
  </si>
  <si>
    <t>LÁTEX PVA EM PAREDE INTERNA E TETO, SEM MASSA, COM 02 DEMÃOS</t>
  </si>
  <si>
    <t>3.4.2</t>
  </si>
  <si>
    <t>02287/SINAPI</t>
  </si>
  <si>
    <r>
      <rPr>
        <sz val="8"/>
        <rFont val="Arial"/>
        <family val="2"/>
      </rPr>
      <t>LÁTEX PVA EM PAREDE EXTERNA, SEM MASSA, COM 02 DEMÃOS</t>
    </r>
  </si>
  <si>
    <t>3.4.3</t>
  </si>
  <si>
    <t>6067/SINAPI</t>
  </si>
  <si>
    <r>
      <rPr>
        <sz val="8"/>
        <rFont val="Arial"/>
        <family val="2"/>
      </rPr>
      <t>ÓLEO EM ESQUADRIA DE FERRO COM 02 DEMÃOS INCLUSIVE ZARCÃO E LIXAMENTO</t>
    </r>
  </si>
  <si>
    <t>3.4.4</t>
  </si>
  <si>
    <t>03298/ORSE</t>
  </si>
  <si>
    <t>PONTO DE LUZ OU TOMADA</t>
  </si>
  <si>
    <t>PT</t>
  </si>
  <si>
    <t>3.5</t>
  </si>
  <si>
    <t>DIVERSOS</t>
  </si>
  <si>
    <t>3.5.1</t>
  </si>
  <si>
    <r>
      <rPr>
        <sz val="8"/>
        <rFont val="Arial"/>
        <family val="2"/>
      </rPr>
      <t>MONOVIA SOBRE PILARES C/ TALHA MANUAL, PERFIL I, 9,60m, CAPACIDADE DE 1 TONELADA</t>
    </r>
  </si>
  <si>
    <t>UN</t>
  </si>
  <si>
    <t>3.5.2</t>
  </si>
  <si>
    <r>
      <rPr>
        <sz val="8"/>
        <rFont val="Arial"/>
        <family val="2"/>
      </rPr>
      <t>GUIAS PARA INSTALAÇÃO E RETIRADA DAS BOMBAS COM 8,24m</t>
    </r>
  </si>
  <si>
    <t>3.5.3</t>
  </si>
  <si>
    <t>10976/ORSE</t>
  </si>
  <si>
    <t>TAMPA DE FERRO - CHAPA  3/16 DE ENTRADA 2,5 x 2,5 CAIXA DO REGISTRO DE ENTRADA</t>
  </si>
  <si>
    <t>3.5.4</t>
  </si>
  <si>
    <t>TAMPA DE FERRO - CHAPA  3/16 DE 0,7 x 0,7  POÇO DE SUCÇÃO</t>
  </si>
  <si>
    <t>3.5.5</t>
  </si>
  <si>
    <t>TAMPA DE FERRO - CHAPA  3/16 DE 1,5 x 1,5  POÇO DE SUCÇÃO</t>
  </si>
  <si>
    <t>3.5.6</t>
  </si>
  <si>
    <t>TAMPA DE FERRO - CHAPA  3/16 DE 1 x 1  CAIXA DO BARRILETE</t>
  </si>
  <si>
    <t>3.5.7</t>
  </si>
  <si>
    <r>
      <rPr>
        <sz val="8"/>
        <rFont val="Arial"/>
        <family val="2"/>
      </rPr>
      <t>GRADE DE BARRA CHATA 1.1/4'' x 3/8 e 1'' DE  2,3 x 2,6  m  CAIXA DA GRADE DE BARRAS</t>
    </r>
  </si>
  <si>
    <t>3.5.8</t>
  </si>
  <si>
    <t>GRADE DE BARRAS EM FERRO INOX DE BARRAS de  1,3 x 1,6 m  P/ CAIXA DA GRADE</t>
  </si>
  <si>
    <t>3.5.9</t>
  </si>
  <si>
    <r>
      <rPr>
        <sz val="8"/>
        <rFont val="Arial"/>
        <family val="2"/>
      </rPr>
      <t>TIRANTES DE FERRO GALVANIZADO DN 1/2"</t>
    </r>
  </si>
  <si>
    <t>3.6</t>
  </si>
  <si>
    <t>INSTALAÇÕES</t>
  </si>
  <si>
    <t>3.6.1</t>
  </si>
  <si>
    <r>
      <rPr>
        <sz val="8"/>
        <rFont val="Arial"/>
        <family val="2"/>
      </rPr>
      <t>MONTAGEM ELETRO-MECÂNICA</t>
    </r>
  </si>
  <si>
    <t>3.6.2</t>
  </si>
  <si>
    <r>
      <rPr>
        <sz val="8"/>
        <rFont val="Arial"/>
        <family val="2"/>
      </rPr>
      <t>MONTAGEM DE GRUPO GERADOR</t>
    </r>
  </si>
  <si>
    <t>3.6.3</t>
  </si>
  <si>
    <r>
      <rPr>
        <sz val="8"/>
        <rFont val="Arial"/>
        <family val="2"/>
      </rPr>
      <t>MONTAGEM DE BOMBA SUBMERSA P/ ESGOTAMENTO SANITÁRIO</t>
    </r>
  </si>
  <si>
    <t>3.7</t>
  </si>
  <si>
    <r>
      <rPr>
        <b/>
        <sz val="8"/>
        <rFont val="Arial"/>
        <family val="2"/>
      </rPr>
      <t>INSTALAÇÕES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ELÉTRICAS</t>
    </r>
  </si>
  <si>
    <t>3.7.1</t>
  </si>
  <si>
    <t>12978/ORSE</t>
  </si>
  <si>
    <r>
      <rPr>
        <sz val="8"/>
        <rFont val="Arial"/>
        <family val="2"/>
      </rPr>
      <t>QUADRO DE COMANDO COM TENSÃO CHAVE E COM CHAVE GERAL REVERSÍVEL, COMANDO AUTOMÁTICO, COM FASES, DOIS AMPERÍMETOS, TRÊS LÂMPADAS PILOTOS, BOTÕES DE LIGAMENTO E DESLIGAMENTO DO TRANSFORMADOR DE 75 KVA</t>
    </r>
  </si>
  <si>
    <t>und.</t>
  </si>
  <si>
    <t>3.7.2</t>
  </si>
  <si>
    <r>
      <rPr>
        <sz val="7"/>
        <rFont val="Arial"/>
        <family val="2"/>
      </rPr>
      <t>C4939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 </t>
    </r>
    <r>
      <rPr>
        <sz val="7"/>
        <rFont val="Arial"/>
        <family val="2"/>
      </rPr>
      <t>SEINFRA</t>
    </r>
  </si>
  <si>
    <t>SUBESTAÇÃO AÉREA DE 75 KVA/13.800-380/220V COM QUADRO DE MEDIÇÃO E PROTEÇÃO GERAL, INCLUSIVE MALHA DE ATERRAMENTO</t>
  </si>
  <si>
    <t>3.8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</si>
  <si>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GERADOR</t>
    </r>
  </si>
  <si>
    <t>3.8.1</t>
  </si>
  <si>
    <t>C1444</t>
  </si>
  <si>
    <r>
      <rPr>
        <sz val="8"/>
        <rFont val="Arial"/>
        <family val="2"/>
      </rPr>
      <t>Grupo gerador com capacidade de 65KVA, com motor a diesel e alternador 220/380 volts, 60 ciclos, partida elétrica e quadro comando manual com chave reversora</t>
    </r>
  </si>
  <si>
    <r>
      <rPr>
        <b/>
        <sz val="8"/>
        <rFont val="Arial"/>
        <family val="2"/>
      </rPr>
      <t>ESTAÇÃO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TRATAMENTO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ESGOTOS</t>
    </r>
  </si>
  <si>
    <r>
      <rPr>
        <b/>
        <sz val="8"/>
        <rFont val="Arial"/>
        <family val="2"/>
      </rPr>
      <t>CAIXA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AREIA</t>
    </r>
  </si>
  <si>
    <t>C1630</t>
  </si>
  <si>
    <r>
      <rPr>
        <sz val="8"/>
        <rFont val="Arial"/>
        <family val="2"/>
      </rPr>
      <t>LOCAÇÃO DA OBRA - EXECUÇÃO DE GABARITO</t>
    </r>
  </si>
  <si>
    <t>1.2</t>
  </si>
  <si>
    <r>
      <rPr>
        <b/>
        <sz val="8"/>
        <rFont val="Arial"/>
        <family val="2"/>
      </rPr>
      <t>TRABALHOS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TERRA</t>
    </r>
  </si>
  <si>
    <t>1.2.1</t>
  </si>
  <si>
    <t>90084/SINAPI</t>
  </si>
  <si>
    <r>
      <rPr>
        <sz val="8"/>
        <rFont val="Arial"/>
        <family val="2"/>
      </rPr>
      <t>ESCAVAÇÃO MECANIZADA DE VALA COM PROF. MAIOR QUE 1,5 M ATÉ 3,0 MCOM ESCAVADEIRA HIDRÁULICA (0,8 M3/111 HP), LARGURA ATÉ 1,5 M, EM SOLO DE 1A CATEGORIA</t>
    </r>
  </si>
  <si>
    <t>1.2.2</t>
  </si>
  <si>
    <t>93368/SINAPI</t>
  </si>
  <si>
    <r>
      <rPr>
        <sz val="8"/>
        <rFont val="Arial"/>
        <family val="2"/>
      </rPr>
      <t>REATERRO MECANIZADO DE VALA COM ESCAVADEIRA HIDRÁULICA (CAPACIDADE DA CAÇAMBA: 0,8 M³ / POTÊNCIA: 111 HP), LARGURA ATÉ 1,5 M, PROFUNDIDADE DE 1,5 A 3,0 M, COM SOLO DE 1ª CATEGORIA EM LOCAIS COM BAIXO NÍVEL DE INTERFERÊNCIA. AF_04/2016</t>
    </r>
  </si>
  <si>
    <t>1.2.3</t>
  </si>
  <si>
    <t>09898/ORSE</t>
  </si>
  <si>
    <r>
      <rPr>
        <sz val="8"/>
        <rFont val="Arial"/>
        <family val="2"/>
      </rPr>
      <t>EXPURGO DE ESCAVAÇÃO (MATERIAL VEGETAL, OU INSERVÍVEL, EXCETO LAMA)</t>
    </r>
  </si>
  <si>
    <t>1.2.4</t>
  </si>
  <si>
    <t>101272/SINAPI</t>
  </si>
  <si>
    <r>
      <rPr>
        <sz val="8"/>
        <rFont val="Arial"/>
        <family val="2"/>
      </rPr>
      <t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t>
    </r>
  </si>
  <si>
    <t>1.2.5</t>
  </si>
  <si>
    <t>07086/ORSE</t>
  </si>
  <si>
    <t>ATERRO MECANIZADO COM TRATOR DE ESTEIRA, INCLUSIVE COMPACTAÇÃO (MÃO DE OBRA, CAMINHÃO PIPA, E ROLO)</t>
  </si>
  <si>
    <t>1.2.6</t>
  </si>
  <si>
    <t>ESCAVACAO MECANICA PARA ACERTO DE TALUDES, EM MATERIAL DE 1A CATEGORIA  COM ESCAVADEIRA HIDRAULICA (REGULARIZAÇÃO DE TALUDES)</t>
  </si>
  <si>
    <t>1.3</t>
  </si>
  <si>
    <r>
      <rPr>
        <b/>
        <sz val="8"/>
        <rFont val="Arial"/>
        <family val="2"/>
      </rPr>
      <t>ESGOTAMENTO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DRENAGEM</t>
    </r>
  </si>
  <si>
    <t>1.3.1</t>
  </si>
  <si>
    <t>07751/ORSE</t>
  </si>
  <si>
    <r>
      <rPr>
        <sz val="8"/>
        <rFont val="Arial"/>
        <family val="2"/>
      </rPr>
      <t>DRENAGEM COM CALHA DE CONCRETO A CADA 25 M</t>
    </r>
  </si>
  <si>
    <t>1.4</t>
  </si>
  <si>
    <t>ESTRUTURAS</t>
  </si>
  <si>
    <t>1.4.1</t>
  </si>
  <si>
    <t>CONCRETO ARMADO COM FORMAS DE MADEIRIT - FCK 20 MPA</t>
  </si>
  <si>
    <t>1.4.2</t>
  </si>
  <si>
    <t>1.4.3</t>
  </si>
  <si>
    <t>00126/ORSE</t>
  </si>
  <si>
    <t>CONCRETO SIMPLES FABRICADO NA OBRA, FCK = 15 MPA, LANÇADO E ADENSADO</t>
  </si>
  <si>
    <t>1.5</t>
  </si>
  <si>
    <t>TRATAMENTOS</t>
  </si>
  <si>
    <t>1.5.1</t>
  </si>
  <si>
    <r>
      <rPr>
        <sz val="7"/>
        <rFont val="Arial"/>
        <family val="2"/>
      </rPr>
      <t>98680</t>
    </r>
    <r>
      <rPr>
        <sz val="7"/>
        <rFont val="Times New Roman"/>
        <family val="1"/>
      </rPr>
      <t xml:space="preserve"> 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</si>
  <si>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t>PISO CIMENTADO, TRAÇO 1:3 (CIMENTO E AREIA), ACABAMENTO LISO, ESPESSURA 3,0 CM, PREPARO MECÂNICO DA ARGAMASSA. AF_06/2018</t>
  </si>
  <si>
    <t>1.5.2</t>
  </si>
  <si>
    <t>C5022/SEINFRA</t>
  </si>
  <si>
    <t>IMPERMEABILIZAÇÃO COM MANTA ASFÁLTICA, CLASSE B, ESTRUTURADA COM POLIESTER NÃO TECIDO, FACES EM POLIETILENO, TIPO IV, E=4MM</t>
  </si>
  <si>
    <t>1.6</t>
  </si>
  <si>
    <t>URBANIZAÇÃO</t>
  </si>
  <si>
    <t>1.6.1</t>
  </si>
  <si>
    <r>
      <rPr>
        <sz val="7"/>
        <rFont val="Arial"/>
        <family val="2"/>
      </rPr>
      <t>101169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</si>
  <si>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r>
      <rPr>
        <sz val="8"/>
        <rFont val="Arial"/>
        <family val="2"/>
      </rPr>
      <t>EXECUÇÃO DE PAVIMENTO EM PARALELEPÍPEDOS, REJUNTAMENTO COM ARGAMASSA TRAÇO 1:3 (CIMENTO E AREIA). AF_05/2020</t>
    </r>
  </si>
  <si>
    <t>1.6.2</t>
  </si>
  <si>
    <r>
      <rPr>
        <sz val="7"/>
        <rFont val="Arial"/>
        <family val="2"/>
      </rPr>
      <t>94277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</si>
  <si>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t>ASSENTAMENTO DE GUIA (MEIO-FIO) EM TRECHO RETO, CONFECCIONADA EM CONCRETO PRÉ-FABRICADO, DIMENSÕES 80X08X08X25 CM (COMPRIMENTO X BASE INFERIOR X BASE SUPERIOR X ALTURA), PARA URBANIZAÇÃO INTERNA DE EMPREENDIMENTOS. AF_06/2016</t>
  </si>
  <si>
    <t>1.7</t>
  </si>
  <si>
    <r>
      <rPr>
        <b/>
        <sz val="8"/>
        <rFont val="Arial"/>
        <family val="2"/>
      </rPr>
      <t>PEÇAS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ESPECIAIS</t>
    </r>
  </si>
  <si>
    <t>1.7.1</t>
  </si>
  <si>
    <t>84848/SINAPI</t>
  </si>
  <si>
    <r>
      <rPr>
        <sz val="8"/>
        <rFont val="Arial"/>
        <family val="2"/>
      </rPr>
      <t>STOP-LOG DE MADEIRA DE LEI, TRATADA COM ÓLEO DE LINHAÇA (0,60 x 0,85m)</t>
    </r>
  </si>
  <si>
    <t>1.7.2</t>
  </si>
  <si>
    <r>
      <rPr>
        <sz val="8"/>
        <rFont val="Arial"/>
        <family val="2"/>
      </rPr>
      <t>STOP-LOG DE MADEIRA DE LEI, TRATADA COM ÓLEO DE LINHAÇA (1,00 x 1,00m)</t>
    </r>
  </si>
  <si>
    <t>1.7.3</t>
  </si>
  <si>
    <r>
      <rPr>
        <sz val="8"/>
        <rFont val="Arial"/>
        <family val="2"/>
      </rPr>
      <t>STOP-LOG DE MADEIRA DE LEI, TRATADA COM ÓLEO DE LINHAÇA (1,15 x 1,00m)</t>
    </r>
  </si>
  <si>
    <t>1.7.4</t>
  </si>
  <si>
    <r>
      <rPr>
        <sz val="8"/>
        <rFont val="Arial"/>
        <family val="2"/>
      </rPr>
      <t>ESCADA DE MARINHEIRO, EM AÇO CA-25, DIÂMETRO 3/4", PINTADOS COM EPOXI, INCLUINDO FORNECIMENTO E ASSENTAMENTO.</t>
    </r>
  </si>
  <si>
    <t>1.7.5</t>
  </si>
  <si>
    <t>05971/ORSE</t>
  </si>
  <si>
    <r>
      <rPr>
        <sz val="8"/>
        <rFont val="Arial"/>
        <family val="2"/>
      </rPr>
      <t>TAMPA METÁLICA DE INSPEÇÃO 1,00 x 1,00 m</t>
    </r>
  </si>
  <si>
    <t>1.7.6</t>
  </si>
  <si>
    <t>10830/ORSE</t>
  </si>
  <si>
    <r>
      <rPr>
        <sz val="8"/>
        <rFont val="Arial"/>
        <family val="2"/>
      </rPr>
      <t>GRADE DE BARRAS EM AÇO INOX</t>
    </r>
  </si>
  <si>
    <r>
      <rPr>
        <b/>
        <sz val="8"/>
        <rFont val="Arial"/>
        <family val="2"/>
      </rPr>
      <t>LAGOA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ANAEROBIA</t>
    </r>
  </si>
  <si>
    <r>
      <rPr>
        <b/>
        <sz val="8"/>
        <rFont val="Arial"/>
        <family val="2"/>
      </rPr>
      <t>MOVIMENTO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TERRA</t>
    </r>
  </si>
  <si>
    <t>2.1.3</t>
  </si>
  <si>
    <t>2.1.4</t>
  </si>
  <si>
    <t>2.1.5</t>
  </si>
  <si>
    <t>ATERRO DE REGULARIZAÇÃO COM MATERIAL IMPERMEÁVEL NO FUNDO DA LAGOA, COM ESPESSURA DE 0,50 M, COMPACTADO A 100% DO PROCTOR NORMAL</t>
  </si>
  <si>
    <t>2.1.6</t>
  </si>
  <si>
    <t>2.2</t>
  </si>
  <si>
    <t>2.2.1</t>
  </si>
  <si>
    <t>2.3</t>
  </si>
  <si>
    <t>2.3.1</t>
  </si>
  <si>
    <r>
      <rPr>
        <sz val="8"/>
        <rFont val="Arial"/>
        <family val="2"/>
      </rPr>
      <t>CONCRETO ARMADO COM FORMAS DE MADEIRIT - FCK 20 MPA</t>
    </r>
  </si>
  <si>
    <t>2.4</t>
  </si>
  <si>
    <t>2.4.1</t>
  </si>
  <si>
    <r>
      <rPr>
        <sz val="7"/>
        <rFont val="Arial"/>
        <family val="2"/>
      </rPr>
      <t>98680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</si>
  <si>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r>
      <rPr>
        <sz val="8"/>
        <rFont val="Arial"/>
        <family val="2"/>
      </rPr>
      <t>ARGAMASSA DE CIMENTO 1:3,ESP=3,00cm (REGULARIZAÇÃO)</t>
    </r>
  </si>
  <si>
    <t>2.4.2</t>
  </si>
  <si>
    <r>
      <rPr>
        <sz val="7"/>
        <rFont val="Arial"/>
        <family val="2"/>
      </rPr>
      <t>98556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</si>
  <si>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r>
      <rPr>
        <sz val="8"/>
        <rFont val="Arial"/>
        <family val="2"/>
      </rPr>
      <t>IMPERMEABILIZAÇÃO DE SUPERFÍCIE COM ARGAMASSA POLIMÉRICA / MEMBRANA ACRÍLICA, 4 DEMÃOS, REFORÇADA COM VÉU DE POLIÉSTER (MAV). AF_06/2018</t>
    </r>
  </si>
  <si>
    <t>2.5</t>
  </si>
  <si>
    <t>2.5.1</t>
  </si>
  <si>
    <r>
      <rPr>
        <sz val="7"/>
        <rFont val="Arial"/>
        <family val="2"/>
      </rPr>
      <t>C1926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SEINFRA/CE</t>
    </r>
  </si>
  <si>
    <r>
      <rPr>
        <sz val="8"/>
        <rFont val="Arial"/>
        <family val="2"/>
      </rPr>
      <t>PLACAS PRÉ-MOLDADAS DE CONCRETO ARMADO- PROTEÇÃO DE TALUDE INTERNO, TRACO1:3:5 (CIMENTO, AREIA, BRITA 1,2), NAS DIMENSÕES DE (0,55 X 1,00) X 0,07 M, INCLUINDO FORNECIMENTO E ASSENTAMENTO.</t>
    </r>
  </si>
  <si>
    <t>2.5.2</t>
  </si>
  <si>
    <t>2.5.3</t>
  </si>
  <si>
    <t>2.6</t>
  </si>
  <si>
    <r>
      <rPr>
        <b/>
        <sz val="8"/>
        <rFont val="Arial"/>
        <family val="2"/>
      </rPr>
      <t>MONTAGEM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HIDRÁULICA</t>
    </r>
  </si>
  <si>
    <t>2.6.1</t>
  </si>
  <si>
    <r>
      <rPr>
        <sz val="8"/>
        <rFont val="Arial"/>
        <family val="2"/>
      </rPr>
      <t>MONTAGEM HIDRAULICA</t>
    </r>
  </si>
  <si>
    <t>2.7</t>
  </si>
  <si>
    <t>EQUIPAMENTOS</t>
  </si>
  <si>
    <t>2.7.1</t>
  </si>
  <si>
    <t>11095/ORSE</t>
  </si>
  <si>
    <r>
      <rPr>
        <sz val="8"/>
        <rFont val="Arial"/>
        <family val="2"/>
      </rPr>
      <t>STOP-LOG em fibra de vidro 1,50 x 0,80m</t>
    </r>
  </si>
  <si>
    <t>2.7.2</t>
  </si>
  <si>
    <r>
      <rPr>
        <sz val="8"/>
        <rFont val="Arial"/>
        <family val="2"/>
      </rPr>
      <t>STOP-LOG em fibra de vidro 1,1 x 0,80m</t>
    </r>
  </si>
  <si>
    <t>2.7.3</t>
  </si>
  <si>
    <r>
      <rPr>
        <sz val="8"/>
        <rFont val="Arial"/>
        <family val="2"/>
      </rPr>
      <t>STOP-LOG em fibra de vidro 1,30 x 0,80m</t>
    </r>
  </si>
  <si>
    <r>
      <rPr>
        <b/>
        <sz val="8"/>
        <rFont val="Arial"/>
        <family val="2"/>
      </rPr>
      <t>LAGOA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FACULTATIVA</t>
    </r>
  </si>
  <si>
    <t>98525/SINAPI</t>
  </si>
  <si>
    <r>
      <rPr>
        <sz val="8"/>
        <rFont val="Arial"/>
        <family val="2"/>
      </rPr>
      <t>LIMPEZA MECANIZADA DE CAMADA VEGETAL, VEGETAÇÃO E PEQUENAS ÁRVORES (DIÂMETRO DE TRONCO MENOR QUE 0,20 M), COM TRATOR DE ESTEIRAS.AF_05/2018</t>
    </r>
  </si>
  <si>
    <t>3.2.4</t>
  </si>
  <si>
    <t>3.2.5</t>
  </si>
  <si>
    <t>83336/SINAPI</t>
  </si>
  <si>
    <t>3.3.1</t>
  </si>
  <si>
    <r>
      <rPr>
        <sz val="7"/>
        <rFont val="Arial"/>
        <family val="2"/>
      </rPr>
      <t>98680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</si>
  <si>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r>
      <rPr>
        <sz val="8"/>
        <rFont val="Arial"/>
        <family val="2"/>
      </rPr>
      <t>IMPERMEABILIZAÇÃO COM MANTA ASFÁLTICA, CLASSE B, ESTRUTURADA COM POLIESTER NÃO TECIDO, FACES EM POLIETILENO, TIPO IV, E=4MM</t>
    </r>
  </si>
  <si>
    <r>
      <rPr>
        <sz val="7"/>
        <rFont val="Arial"/>
        <family val="2"/>
      </rPr>
      <t>98504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</si>
  <si>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r>
      <rPr>
        <sz val="8"/>
        <rFont val="Arial"/>
        <family val="2"/>
      </rPr>
      <t>PLANTIO DE GRAMA EM PLACAS. AF_05/2018</t>
    </r>
  </si>
  <si>
    <t>STOP-LOG em fibra de vidro 1,70 x 0,80m</t>
  </si>
  <si>
    <t>4.0</t>
  </si>
  <si>
    <r>
      <rPr>
        <b/>
        <sz val="8"/>
        <rFont val="Arial"/>
        <family val="2"/>
      </rPr>
      <t>LAGOA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MATURAÇÃO</t>
    </r>
  </si>
  <si>
    <t>4.1</t>
  </si>
  <si>
    <t>4.1.1</t>
  </si>
  <si>
    <t>4.2</t>
  </si>
  <si>
    <t>4.2.1</t>
  </si>
  <si>
    <t>4.2.2</t>
  </si>
  <si>
    <t>4.2.3</t>
  </si>
  <si>
    <t>4.2.4</t>
  </si>
  <si>
    <t>4.2.5</t>
  </si>
  <si>
    <t>4.2.6</t>
  </si>
  <si>
    <t>4.3</t>
  </si>
  <si>
    <t>4.3.1</t>
  </si>
  <si>
    <t>4.4</t>
  </si>
  <si>
    <t>4.4.1</t>
  </si>
  <si>
    <t>CONCRETO ARMADO 20MPA</t>
  </si>
  <si>
    <t>4.5</t>
  </si>
  <si>
    <t>4.5.1</t>
  </si>
  <si>
    <t>4.5.2</t>
  </si>
  <si>
    <t>4.6</t>
  </si>
  <si>
    <t>4.6.1</t>
  </si>
  <si>
    <t>4.6.2</t>
  </si>
  <si>
    <t>4.6.3</t>
  </si>
  <si>
    <t>4.6.4</t>
  </si>
  <si>
    <t>4.7</t>
  </si>
  <si>
    <t>4.7.1</t>
  </si>
  <si>
    <r>
      <rPr>
        <sz val="8"/>
        <rFont val="Arial"/>
        <family val="2"/>
      </rPr>
      <t>STOP-LOG em fibra de vidro 1,70 x 0,80m</t>
    </r>
  </si>
  <si>
    <t>4.7.2</t>
  </si>
  <si>
    <r>
      <rPr>
        <sz val="8"/>
        <rFont val="Arial"/>
        <family val="2"/>
      </rPr>
      <t>STOP-LOG em fibra de vidro 0,95 x 0,80m</t>
    </r>
  </si>
  <si>
    <t>4.7.3</t>
  </si>
  <si>
    <t>4.7.4</t>
  </si>
  <si>
    <t>08449/ORSE</t>
  </si>
  <si>
    <r>
      <rPr>
        <sz val="8"/>
        <rFont val="Arial"/>
        <family val="2"/>
      </rPr>
      <t>CHINCANA EM FIBRA DE VIDRO</t>
    </r>
  </si>
  <si>
    <r>
      <rPr>
        <b/>
        <sz val="8"/>
        <rFont val="Arial"/>
        <family val="2"/>
      </rPr>
      <t>ORÇMENTO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BDI</t>
    </r>
  </si>
  <si>
    <r>
      <rPr>
        <b/>
        <sz val="8"/>
        <rFont val="Arial"/>
        <family val="2"/>
      </rPr>
      <t>BDI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(25,12%)</t>
    </r>
  </si>
  <si>
    <r>
      <rPr>
        <b/>
        <sz val="8"/>
        <rFont val="Arial"/>
        <family val="2"/>
      </rPr>
      <t>TOTAL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DESTE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ORÇMENTO</t>
    </r>
  </si>
  <si>
    <t>PREÇO     TOTAL  R$</t>
  </si>
  <si>
    <t>BDI=</t>
  </si>
  <si>
    <t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t>
  </si>
  <si>
    <t>CONCLUSÃO DA AMPLIAÇÃO DO ESGOTAMENTO SANITÁRIO DE SOUSA/PB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</si>
</sst>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6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7"/>
      <name val="Arial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1"/>
    </font>
    <font>
      <b/>
      <sz val="7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7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7"/>
      <name val="Times New Roman"/>
      <family val="1"/>
    </font>
    <font>
      <sz val="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CC"/>
      </patternFill>
    </fill>
    <fill>
      <patternFill patternType="solid">
        <fgColor theme="1"/>
        <bgColor indexed="64"/>
      </patternFill>
    </fill>
    <fill>
      <patternFill patternType="solid">
        <f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43" fontId="15" fillId="0" borderId="0" applyFont="0" applyFill="0" applyBorder="0" applyAlignment="0" applyProtection="0"/>
  </cellStyleXfs>
  <cellXfs count="136">
    <xf numFmtId="0" fontId="0" fillId="0" borderId="0" xfId="0"/>
    <xf numFmtId="0" fontId="7" fillId="0" borderId="0" xfId="1"/>
    <xf numFmtId="0" fontId="7" fillId="0" borderId="7" xfId="1" applyBorder="1"/>
    <xf numFmtId="0" fontId="7" fillId="0" borderId="5" xfId="1" applyBorder="1"/>
    <xf numFmtId="0" fontId="7" fillId="0" borderId="0" xfId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vertical="center" wrapText="1"/>
      <protection locked="0"/>
    </xf>
    <xf numFmtId="4" fontId="9" fillId="0" borderId="0" xfId="1" applyNumberFormat="1" applyFont="1" applyAlignment="1">
      <alignment horizontal="right" vertical="center" wrapText="1"/>
    </xf>
    <xf numFmtId="0" fontId="6" fillId="0" borderId="0" xfId="2"/>
    <xf numFmtId="0" fontId="6" fillId="0" borderId="0" xfId="2" applyAlignment="1">
      <alignment horizontal="right"/>
    </xf>
    <xf numFmtId="0" fontId="8" fillId="4" borderId="0" xfId="2" applyFont="1" applyFill="1"/>
    <xf numFmtId="0" fontId="8" fillId="0" borderId="0" xfId="2" applyFont="1"/>
    <xf numFmtId="0" fontId="8" fillId="0" borderId="0" xfId="2" applyFont="1" applyAlignment="1">
      <alignment horizontal="right"/>
    </xf>
    <xf numFmtId="0" fontId="6" fillId="4" borderId="0" xfId="2" applyFill="1"/>
    <xf numFmtId="2" fontId="6" fillId="0" borderId="0" xfId="2" applyNumberFormat="1"/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6" fillId="0" borderId="0" xfId="2" applyAlignment="1">
      <alignment horizontal="right"/>
    </xf>
    <xf numFmtId="0" fontId="4" fillId="0" borderId="0" xfId="2" applyFont="1" applyAlignment="1">
      <alignment horizontal="right"/>
    </xf>
    <xf numFmtId="0" fontId="6" fillId="2" borderId="0" xfId="2" applyFill="1" applyAlignment="1">
      <alignment horizontal="right"/>
    </xf>
    <xf numFmtId="0" fontId="6" fillId="2" borderId="0" xfId="2" applyFill="1"/>
    <xf numFmtId="0" fontId="8" fillId="2" borderId="0" xfId="2" applyFont="1" applyFill="1" applyAlignment="1">
      <alignment horizontal="right"/>
    </xf>
    <xf numFmtId="0" fontId="8" fillId="2" borderId="0" xfId="2" applyFont="1" applyFill="1" applyAlignment="1"/>
    <xf numFmtId="0" fontId="8" fillId="2" borderId="0" xfId="2" applyFont="1" applyFill="1"/>
    <xf numFmtId="2" fontId="8" fillId="2" borderId="0" xfId="2" applyNumberFormat="1" applyFont="1" applyFill="1"/>
    <xf numFmtId="2" fontId="6" fillId="2" borderId="0" xfId="2" applyNumberFormat="1" applyFill="1"/>
    <xf numFmtId="0" fontId="6" fillId="2" borderId="0" xfId="2" applyFill="1" applyAlignment="1">
      <alignment horizontal="right"/>
    </xf>
    <xf numFmtId="0" fontId="5" fillId="2" borderId="0" xfId="2" applyFont="1" applyFill="1" applyAlignment="1">
      <alignment horizontal="right"/>
    </xf>
    <xf numFmtId="2" fontId="13" fillId="2" borderId="0" xfId="2" applyNumberFormat="1" applyFont="1" applyFill="1"/>
    <xf numFmtId="0" fontId="8" fillId="0" borderId="0" xfId="2" applyFont="1" applyAlignment="1">
      <alignment horizontal="center"/>
    </xf>
    <xf numFmtId="0" fontId="8" fillId="2" borderId="0" xfId="2" applyFont="1" applyFill="1" applyAlignment="1">
      <alignment horizontal="center"/>
    </xf>
    <xf numFmtId="0" fontId="8" fillId="2" borderId="0" xfId="2" applyFont="1" applyFill="1" applyAlignment="1">
      <alignment horizontal="right"/>
    </xf>
    <xf numFmtId="0" fontId="6" fillId="2" borderId="0" xfId="2" applyFill="1" applyAlignment="1">
      <alignment horizontal="right"/>
    </xf>
    <xf numFmtId="0" fontId="10" fillId="3" borderId="6" xfId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4" fontId="23" fillId="6" borderId="9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4" fontId="23" fillId="7" borderId="9" xfId="0" applyNumberFormat="1" applyFont="1" applyFill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3" fontId="21" fillId="0" borderId="9" xfId="3" applyFont="1" applyFill="1" applyBorder="1" applyAlignment="1">
      <alignment horizontal="center" vertical="center" shrinkToFit="1"/>
    </xf>
    <xf numFmtId="4" fontId="21" fillId="0" borderId="9" xfId="0" applyNumberFormat="1" applyFont="1" applyBorder="1" applyAlignment="1">
      <alignment horizontal="center" vertical="center" shrinkToFit="1"/>
    </xf>
    <xf numFmtId="4" fontId="19" fillId="0" borderId="9" xfId="0" applyNumberFormat="1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43" fontId="19" fillId="0" borderId="8" xfId="3" applyFont="1" applyFill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0" fontId="22" fillId="5" borderId="6" xfId="0" applyFont="1" applyFill="1" applyBorder="1" applyAlignment="1">
      <alignment horizontal="center" vertical="center" wrapText="1"/>
    </xf>
    <xf numFmtId="4" fontId="23" fillId="0" borderId="9" xfId="0" applyNumberFormat="1" applyFont="1" applyBorder="1" applyAlignment="1">
      <alignment horizontal="right" vertical="center" shrinkToFit="1"/>
    </xf>
    <xf numFmtId="4" fontId="21" fillId="0" borderId="6" xfId="0" applyNumberFormat="1" applyFont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9" fillId="7" borderId="12" xfId="0" applyFont="1" applyFill="1" applyBorder="1" applyAlignment="1">
      <alignment vertical="center" wrapText="1"/>
    </xf>
    <xf numFmtId="0" fontId="20" fillId="0" borderId="6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4" fontId="23" fillId="0" borderId="9" xfId="0" applyNumberFormat="1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2" fontId="21" fillId="0" borderId="15" xfId="0" applyNumberFormat="1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2" fontId="21" fillId="0" borderId="13" xfId="0" applyNumberFormat="1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shrinkToFit="1"/>
    </xf>
    <xf numFmtId="4" fontId="21" fillId="0" borderId="13" xfId="0" applyNumberFormat="1" applyFont="1" applyBorder="1" applyAlignment="1">
      <alignment horizontal="center" vertical="center" shrinkToFit="1"/>
    </xf>
    <xf numFmtId="0" fontId="22" fillId="7" borderId="12" xfId="0" applyFont="1" applyFill="1" applyBorder="1" applyAlignment="1">
      <alignment horizontal="center" vertical="center" wrapText="1"/>
    </xf>
    <xf numFmtId="4" fontId="23" fillId="7" borderId="9" xfId="0" applyNumberFormat="1" applyFont="1" applyFill="1" applyBorder="1" applyAlignment="1">
      <alignment vertical="center" shrinkToFit="1"/>
    </xf>
    <xf numFmtId="0" fontId="10" fillId="0" borderId="12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10" fillId="0" borderId="9" xfId="1" applyFont="1" applyBorder="1" applyAlignment="1">
      <alignment vertical="center" wrapText="1"/>
    </xf>
    <xf numFmtId="0" fontId="20" fillId="7" borderId="12" xfId="0" applyFont="1" applyFill="1" applyBorder="1" applyAlignment="1">
      <alignment vertical="center" wrapText="1"/>
    </xf>
    <xf numFmtId="0" fontId="20" fillId="5" borderId="12" xfId="0" applyFont="1" applyFill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8" fillId="7" borderId="12" xfId="0" applyFont="1" applyFill="1" applyBorder="1" applyAlignment="1">
      <alignment vertical="center" wrapText="1"/>
    </xf>
    <xf numFmtId="0" fontId="18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center" wrapText="1"/>
    </xf>
    <xf numFmtId="0" fontId="19" fillId="7" borderId="8" xfId="0" applyFont="1" applyFill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7" borderId="8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8" fillId="7" borderId="3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8" fillId="7" borderId="4" xfId="0" applyFont="1" applyFill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2" fillId="0" borderId="3" xfId="1" applyFont="1" applyBorder="1" applyAlignment="1"/>
    <xf numFmtId="0" fontId="2" fillId="0" borderId="2" xfId="1" applyFont="1" applyBorder="1" applyAlignment="1"/>
    <xf numFmtId="0" fontId="7" fillId="0" borderId="3" xfId="1" applyBorder="1" applyAlignment="1"/>
    <xf numFmtId="0" fontId="8" fillId="0" borderId="1" xfId="1" applyFont="1" applyBorder="1" applyAlignment="1">
      <alignment horizontal="right"/>
    </xf>
    <xf numFmtId="10" fontId="8" fillId="0" borderId="1" xfId="1" applyNumberFormat="1" applyFont="1" applyBorder="1" applyAlignment="1">
      <alignment horizontal="left"/>
    </xf>
    <xf numFmtId="0" fontId="20" fillId="5" borderId="12" xfId="0" applyFont="1" applyFill="1" applyBorder="1" applyAlignment="1">
      <alignment horizontal="center" vertical="center" wrapText="1"/>
    </xf>
    <xf numFmtId="0" fontId="6" fillId="2" borderId="0" xfId="2" applyFill="1" applyAlignment="1">
      <alignment horizontal="right"/>
    </xf>
    <xf numFmtId="0" fontId="8" fillId="2" borderId="0" xfId="2" applyFont="1" applyFill="1" applyAlignment="1">
      <alignment horizontal="left"/>
    </xf>
    <xf numFmtId="0" fontId="6" fillId="0" borderId="0" xfId="2" applyAlignment="1">
      <alignment horizontal="right"/>
    </xf>
    <xf numFmtId="0" fontId="6" fillId="2" borderId="0" xfId="2" applyFill="1" applyAlignment="1">
      <alignment horizontal="center"/>
    </xf>
    <xf numFmtId="0" fontId="8" fillId="2" borderId="0" xfId="2" applyFont="1" applyFill="1" applyAlignment="1">
      <alignment horizontal="right"/>
    </xf>
    <xf numFmtId="0" fontId="8" fillId="2" borderId="0" xfId="2" applyFont="1" applyFill="1" applyAlignment="1">
      <alignment horizontal="center" wrapText="1"/>
    </xf>
    <xf numFmtId="2" fontId="8" fillId="2" borderId="0" xfId="2" applyNumberFormat="1" applyFont="1" applyFill="1" applyAlignment="1">
      <alignment horizontal="center" vertical="center"/>
    </xf>
    <xf numFmtId="0" fontId="6" fillId="0" borderId="0" xfId="2" applyAlignment="1">
      <alignment horizontal="center"/>
    </xf>
    <xf numFmtId="0" fontId="13" fillId="2" borderId="0" xfId="2" applyFont="1" applyFill="1" applyAlignment="1">
      <alignment horizontal="right"/>
    </xf>
    <xf numFmtId="0" fontId="13" fillId="2" borderId="0" xfId="2" applyFont="1" applyFill="1" applyAlignment="1">
      <alignment horizontal="center"/>
    </xf>
    <xf numFmtId="0" fontId="3" fillId="0" borderId="0" xfId="2" applyFont="1" applyAlignment="1">
      <alignment horizontal="right"/>
    </xf>
    <xf numFmtId="0" fontId="14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13" fillId="2" borderId="0" xfId="2" applyFont="1" applyFill="1" applyAlignment="1">
      <alignment horizontal="center" vertical="center" wrapText="1"/>
    </xf>
    <xf numFmtId="2" fontId="13" fillId="2" borderId="0" xfId="2" applyNumberFormat="1" applyFont="1" applyFill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0" fillId="3" borderId="18" xfId="1" applyFont="1" applyFill="1" applyBorder="1" applyAlignment="1">
      <alignment horizontal="center" vertical="center" wrapText="1"/>
    </xf>
    <xf numFmtId="0" fontId="10" fillId="3" borderId="16" xfId="1" applyFont="1" applyFill="1" applyBorder="1" applyAlignment="1">
      <alignment horizontal="center" vertical="center" wrapText="1"/>
    </xf>
    <xf numFmtId="0" fontId="16" fillId="3" borderId="18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" fillId="0" borderId="2" xfId="1" applyFont="1" applyBorder="1" applyAlignment="1"/>
  </cellXfs>
  <cellStyles count="4">
    <cellStyle name="Normal" xfId="0" builtinId="0"/>
    <cellStyle name="Normal 2" xfId="1"/>
    <cellStyle name="Normal 3" xfId="2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5"/>
  <sheetViews>
    <sheetView zoomScale="85" zoomScaleNormal="85" workbookViewId="0">
      <selection activeCell="F6" sqref="F6"/>
    </sheetView>
  </sheetViews>
  <sheetFormatPr defaultRowHeight="15" x14ac:dyDescent="0.25"/>
  <cols>
    <col min="1" max="4" width="9" style="7"/>
    <col min="5" max="5" width="1.875" style="7" customWidth="1"/>
    <col min="6" max="9" width="9" style="7"/>
    <col min="10" max="10" width="1.875" style="7" customWidth="1"/>
    <col min="11" max="15" width="9" style="7"/>
    <col min="16" max="16" width="1.875" style="7" customWidth="1"/>
    <col min="17" max="17" width="10" style="7" customWidth="1"/>
    <col min="18" max="18" width="9" style="7"/>
    <col min="19" max="19" width="8.875" style="7" bestFit="1" customWidth="1"/>
    <col min="20" max="21" width="9" style="7"/>
    <col min="22" max="22" width="1.875" style="7" customWidth="1"/>
    <col min="23" max="27" width="9" style="7"/>
    <col min="28" max="28" width="1.875" style="7" customWidth="1"/>
    <col min="29" max="29" width="13" style="7" customWidth="1"/>
    <col min="30" max="33" width="9" style="7"/>
    <col min="34" max="34" width="22.5" style="19" customWidth="1"/>
    <col min="35" max="35" width="9.375" style="7" hidden="1" customWidth="1"/>
    <col min="36" max="38" width="0" style="7" hidden="1" customWidth="1"/>
    <col min="39" max="39" width="1.875" style="7" hidden="1" customWidth="1"/>
    <col min="40" max="40" width="9" style="7"/>
    <col min="41" max="41" width="12.125" style="7" customWidth="1"/>
    <col min="42" max="42" width="12" style="7" customWidth="1"/>
    <col min="43" max="44" width="9" style="7"/>
    <col min="45" max="45" width="1.875" style="7" customWidth="1"/>
    <col min="46" max="46" width="9" style="7"/>
    <col min="47" max="47" width="12.125" style="7" customWidth="1"/>
    <col min="48" max="48" width="12" style="7" customWidth="1"/>
    <col min="49" max="50" width="9" style="7"/>
    <col min="51" max="51" width="1.875" style="7" customWidth="1"/>
    <col min="52" max="52" width="9" style="19"/>
    <col min="53" max="53" width="12.125" style="19" customWidth="1"/>
    <col min="54" max="54" width="12" style="19" customWidth="1"/>
    <col min="55" max="56" width="9" style="19"/>
    <col min="57" max="57" width="1.875" style="7" customWidth="1"/>
    <col min="58" max="58" width="9" style="19"/>
    <col min="59" max="59" width="12.125" style="19" customWidth="1"/>
    <col min="60" max="60" width="12" style="19" customWidth="1"/>
    <col min="61" max="62" width="9" style="19"/>
    <col min="63" max="63" width="1.875" style="7" customWidth="1"/>
    <col min="64" max="64" width="9.625" style="18" customWidth="1"/>
    <col min="65" max="65" width="9.625" style="19" customWidth="1"/>
    <col min="66" max="68" width="9" style="19"/>
    <col min="69" max="69" width="1.875" style="7" customWidth="1"/>
    <col min="70" max="70" width="34.375" style="19" customWidth="1"/>
    <col min="71" max="71" width="9" style="19"/>
    <col min="72" max="72" width="12.125" style="19" customWidth="1"/>
    <col min="73" max="73" width="12" style="19" customWidth="1"/>
    <col min="74" max="75" width="9" style="19"/>
    <col min="76" max="76" width="1.875" style="7" customWidth="1"/>
    <col min="77" max="81" width="9" style="19"/>
    <col min="82" max="82" width="1.875" style="7" customWidth="1"/>
    <col min="83" max="83" width="9" style="19" customWidth="1"/>
    <col min="84" max="87" width="9" style="19"/>
    <col min="88" max="88" width="1.875" style="7" customWidth="1"/>
    <col min="89" max="89" width="0" style="8" hidden="1" customWidth="1"/>
    <col min="90" max="93" width="0" style="7" hidden="1" customWidth="1"/>
    <col min="94" max="94" width="1.875" style="7" hidden="1" customWidth="1"/>
    <col min="95" max="98" width="0" style="7" hidden="1" customWidth="1"/>
    <col min="99" max="99" width="13.125" style="7" hidden="1" customWidth="1"/>
    <col min="100" max="100" width="0" style="7" hidden="1" customWidth="1"/>
    <col min="101" max="101" width="1.875" style="7" hidden="1" customWidth="1"/>
    <col min="102" max="106" width="0" style="7" hidden="1" customWidth="1"/>
    <col min="107" max="107" width="1.875" style="7" hidden="1" customWidth="1"/>
    <col min="108" max="108" width="0" style="7" hidden="1" customWidth="1"/>
    <col min="109" max="109" width="9.25" style="7" hidden="1" customWidth="1"/>
    <col min="110" max="110" width="0" style="7" hidden="1" customWidth="1"/>
    <col min="111" max="111" width="8.75" style="7" hidden="1" customWidth="1"/>
    <col min="112" max="112" width="0" style="7" hidden="1" customWidth="1"/>
    <col min="113" max="113" width="1.875" style="7" hidden="1" customWidth="1"/>
    <col min="114" max="127" width="0" style="7" hidden="1" customWidth="1"/>
    <col min="128" max="16384" width="9" style="7"/>
  </cols>
  <sheetData>
    <row r="1" spans="1:118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8"/>
      <c r="L1" s="19"/>
      <c r="M1" s="19"/>
      <c r="N1" s="19"/>
      <c r="O1" s="19"/>
      <c r="P1" s="14"/>
      <c r="Q1" s="19"/>
      <c r="R1" s="19"/>
      <c r="S1" s="19"/>
      <c r="T1" s="19"/>
      <c r="U1" s="19"/>
      <c r="V1" s="14"/>
      <c r="AB1" s="28"/>
      <c r="AC1" s="18"/>
      <c r="AD1" s="19"/>
      <c r="AE1" s="19"/>
      <c r="AF1" s="19"/>
      <c r="AG1" s="19"/>
      <c r="AH1" s="29"/>
      <c r="AN1" s="19"/>
      <c r="AO1" s="19"/>
      <c r="AP1" s="19"/>
      <c r="AQ1" s="19"/>
      <c r="AR1" s="23"/>
      <c r="AT1" s="19"/>
      <c r="AU1" s="19"/>
      <c r="AV1" s="19"/>
      <c r="AW1" s="19"/>
      <c r="AX1" s="19"/>
      <c r="BD1" s="23"/>
      <c r="BJ1" s="23"/>
    </row>
    <row r="2" spans="1:118" x14ac:dyDescent="0.25">
      <c r="A2" s="123" t="s">
        <v>169</v>
      </c>
      <c r="B2" s="123"/>
      <c r="C2" s="123"/>
      <c r="D2" s="123"/>
      <c r="E2" s="9"/>
      <c r="F2" s="123" t="s">
        <v>178</v>
      </c>
      <c r="G2" s="123"/>
      <c r="H2" s="123"/>
      <c r="I2" s="123"/>
      <c r="J2" s="9"/>
      <c r="K2" s="20"/>
      <c r="L2" s="124" t="s">
        <v>11</v>
      </c>
      <c r="M2" s="124"/>
      <c r="N2" s="124"/>
      <c r="O2" s="124"/>
      <c r="P2" s="9"/>
      <c r="Q2" s="20"/>
      <c r="R2" s="124" t="s">
        <v>185</v>
      </c>
      <c r="S2" s="124"/>
      <c r="T2" s="124"/>
      <c r="U2" s="124"/>
      <c r="V2" s="9"/>
      <c r="W2" s="30"/>
      <c r="X2" s="124" t="s">
        <v>12</v>
      </c>
      <c r="Y2" s="124"/>
      <c r="Z2" s="124"/>
      <c r="AA2" s="124"/>
      <c r="AB2" s="9"/>
      <c r="AC2" s="20"/>
      <c r="AD2" s="124" t="s">
        <v>182</v>
      </c>
      <c r="AE2" s="124"/>
      <c r="AF2" s="124"/>
      <c r="AG2" s="124"/>
      <c r="AH2" s="22"/>
      <c r="AI2" s="123" t="s">
        <v>12</v>
      </c>
      <c r="AJ2" s="123"/>
      <c r="AK2" s="123"/>
      <c r="AL2" s="123"/>
      <c r="AM2" s="9"/>
      <c r="AN2" s="20"/>
      <c r="AO2" s="124" t="s">
        <v>146</v>
      </c>
      <c r="AP2" s="124"/>
      <c r="AQ2" s="124"/>
      <c r="AR2" s="124"/>
      <c r="AS2" s="9"/>
      <c r="AT2" s="20"/>
      <c r="AU2" s="124" t="s">
        <v>155</v>
      </c>
      <c r="AV2" s="124"/>
      <c r="AW2" s="124"/>
      <c r="AX2" s="124"/>
      <c r="AY2" s="9"/>
      <c r="AZ2" s="20"/>
      <c r="BA2" s="124" t="s">
        <v>150</v>
      </c>
      <c r="BB2" s="124"/>
      <c r="BC2" s="124"/>
      <c r="BD2" s="124"/>
      <c r="BE2" s="9"/>
      <c r="BF2" s="20"/>
      <c r="BG2" s="124" t="s">
        <v>154</v>
      </c>
      <c r="BH2" s="124"/>
      <c r="BI2" s="124"/>
      <c r="BJ2" s="124"/>
      <c r="BK2" s="9"/>
      <c r="BL2" s="20"/>
      <c r="BM2" s="124" t="s">
        <v>13</v>
      </c>
      <c r="BN2" s="124"/>
      <c r="BO2" s="124"/>
      <c r="BP2" s="124"/>
      <c r="BQ2" s="9"/>
      <c r="BR2" s="22"/>
      <c r="BS2" s="20"/>
      <c r="BT2" s="124" t="s">
        <v>165</v>
      </c>
      <c r="BU2" s="124"/>
      <c r="BV2" s="124"/>
      <c r="BW2" s="124"/>
      <c r="BX2" s="9"/>
      <c r="BY2" s="20"/>
      <c r="BZ2" s="124" t="s">
        <v>166</v>
      </c>
      <c r="CA2" s="124"/>
      <c r="CB2" s="124"/>
      <c r="CC2" s="124"/>
      <c r="CD2" s="9"/>
      <c r="CE2" s="20"/>
      <c r="CF2" s="124" t="s">
        <v>167</v>
      </c>
      <c r="CG2" s="124"/>
      <c r="CH2" s="124"/>
      <c r="CI2" s="124"/>
      <c r="CJ2" s="9"/>
      <c r="CK2" s="123" t="s">
        <v>14</v>
      </c>
      <c r="CL2" s="123"/>
      <c r="CM2" s="123"/>
      <c r="CN2" s="123"/>
      <c r="CO2" s="123"/>
      <c r="CP2" s="9"/>
      <c r="CQ2" s="123" t="s">
        <v>15</v>
      </c>
      <c r="CR2" s="123"/>
      <c r="CS2" s="123"/>
      <c r="CT2" s="123"/>
      <c r="CU2" s="123"/>
      <c r="CV2" s="123"/>
      <c r="CW2" s="9"/>
      <c r="CX2" s="123" t="s">
        <v>16</v>
      </c>
      <c r="CY2" s="123"/>
      <c r="CZ2" s="123"/>
      <c r="DA2" s="123"/>
      <c r="DB2" s="123"/>
      <c r="DC2" s="9"/>
      <c r="DD2" s="123" t="s">
        <v>17</v>
      </c>
      <c r="DE2" s="123"/>
      <c r="DF2" s="123"/>
      <c r="DG2" s="123"/>
      <c r="DH2" s="123"/>
      <c r="DI2" s="9"/>
      <c r="DJ2" s="123" t="s">
        <v>18</v>
      </c>
      <c r="DK2" s="123"/>
      <c r="DL2" s="123"/>
      <c r="DM2" s="123"/>
      <c r="DN2" s="123"/>
    </row>
    <row r="3" spans="1:118" x14ac:dyDescent="0.25">
      <c r="A3" s="10" t="s">
        <v>170</v>
      </c>
      <c r="B3" s="10"/>
      <c r="C3" s="10"/>
      <c r="D3" s="10"/>
      <c r="E3" s="9"/>
      <c r="F3" s="10"/>
      <c r="G3" s="10"/>
      <c r="H3" s="10"/>
      <c r="I3" s="10"/>
      <c r="J3" s="9"/>
      <c r="K3" s="21" t="s">
        <v>144</v>
      </c>
      <c r="L3" s="21"/>
      <c r="M3" s="22"/>
      <c r="N3" s="22"/>
      <c r="O3" s="23">
        <f>SUM(O5:O22)</f>
        <v>31.104000000000013</v>
      </c>
      <c r="P3" s="9"/>
      <c r="Q3" s="20" t="s">
        <v>144</v>
      </c>
      <c r="R3" s="22"/>
      <c r="S3" s="22"/>
      <c r="T3" s="22"/>
      <c r="U3" s="23">
        <f>SUM(U5:U13)</f>
        <v>26.111999999999991</v>
      </c>
      <c r="V3" s="9"/>
      <c r="W3" s="30" t="s">
        <v>144</v>
      </c>
      <c r="X3" s="22"/>
      <c r="Y3" s="22"/>
      <c r="Z3" s="22"/>
      <c r="AA3" s="23">
        <f>SUM(AA5:AA13)</f>
        <v>5.2224000000000004</v>
      </c>
      <c r="AB3" s="9"/>
      <c r="AC3" s="21" t="s">
        <v>144</v>
      </c>
      <c r="AD3" s="21"/>
      <c r="AE3" s="22"/>
      <c r="AF3" s="22"/>
      <c r="AG3" s="23">
        <f>SUM(AG5:AG22)</f>
        <v>25.920000000000005</v>
      </c>
      <c r="AH3" s="22"/>
      <c r="AI3" s="10" t="s">
        <v>21</v>
      </c>
      <c r="AJ3" s="10" t="s">
        <v>20</v>
      </c>
      <c r="AK3" s="10" t="s">
        <v>22</v>
      </c>
      <c r="AL3" s="10"/>
      <c r="AM3" s="9"/>
      <c r="AN3" s="20" t="s">
        <v>144</v>
      </c>
      <c r="AO3" s="22"/>
      <c r="AP3" s="22"/>
      <c r="AQ3" s="22"/>
      <c r="AR3" s="23">
        <f>SUM(AQ5:AQ22)</f>
        <v>112.46675999999998</v>
      </c>
      <c r="AS3" s="9"/>
      <c r="AT3" s="20" t="s">
        <v>144</v>
      </c>
      <c r="AU3" s="22"/>
      <c r="AV3" s="22"/>
      <c r="AW3" s="22"/>
      <c r="AX3" s="23">
        <f>SUM(AW5:AW22)</f>
        <v>321.64210000000003</v>
      </c>
      <c r="AY3" s="9"/>
      <c r="AZ3" s="20" t="s">
        <v>144</v>
      </c>
      <c r="BA3" s="22"/>
      <c r="BB3" s="22"/>
      <c r="BC3" s="22"/>
      <c r="BD3" s="23">
        <f>SUM(BC5:BC22)</f>
        <v>93.784000000000049</v>
      </c>
      <c r="BE3" s="9"/>
      <c r="BF3" s="20" t="s">
        <v>144</v>
      </c>
      <c r="BG3" s="22"/>
      <c r="BH3" s="22"/>
      <c r="BI3" s="22"/>
      <c r="BJ3" s="23">
        <f>SUM(BI5:BI22)</f>
        <v>142.15679999999998</v>
      </c>
      <c r="BK3" s="9"/>
      <c r="BL3" s="21" t="s">
        <v>144</v>
      </c>
      <c r="BM3" s="21"/>
      <c r="BN3" s="22"/>
      <c r="BO3" s="22"/>
      <c r="BP3" s="23">
        <f>SUM(BP5:BP22)</f>
        <v>1.9893750000000003</v>
      </c>
      <c r="BQ3" s="9"/>
      <c r="BR3" s="22"/>
      <c r="BS3" s="20" t="s">
        <v>144</v>
      </c>
      <c r="BT3" s="22"/>
      <c r="BU3" s="22"/>
      <c r="BV3" s="22"/>
      <c r="BW3" s="23">
        <f>SUM(BW5:BW13)</f>
        <v>5.8751999999999995</v>
      </c>
      <c r="BX3" s="9"/>
      <c r="BY3" s="20" t="s">
        <v>144</v>
      </c>
      <c r="BZ3" s="22"/>
      <c r="CA3" s="22"/>
      <c r="CB3" s="22"/>
      <c r="CC3" s="23">
        <f>SUM(CC5:CC22)</f>
        <v>1.0125000000000002</v>
      </c>
      <c r="CD3" s="9"/>
      <c r="CE3" s="20" t="s">
        <v>144</v>
      </c>
      <c r="CF3" s="22"/>
      <c r="CG3" s="22"/>
      <c r="CH3" s="22"/>
      <c r="CI3" s="23">
        <f>SUM(CI5:CI22)</f>
        <v>3.5</v>
      </c>
      <c r="CJ3" s="9"/>
      <c r="CK3" s="11"/>
      <c r="CL3" s="10" t="s">
        <v>21</v>
      </c>
      <c r="CM3" s="10" t="s">
        <v>20</v>
      </c>
      <c r="CN3" s="10" t="s">
        <v>22</v>
      </c>
      <c r="CO3" s="10"/>
      <c r="CP3" s="9"/>
      <c r="CQ3" s="10" t="s">
        <v>19</v>
      </c>
      <c r="CR3" s="10" t="s">
        <v>23</v>
      </c>
      <c r="CS3" s="10" t="s">
        <v>23</v>
      </c>
      <c r="CT3" s="10" t="s">
        <v>20</v>
      </c>
      <c r="CU3" s="10" t="s">
        <v>24</v>
      </c>
      <c r="CV3" s="10"/>
      <c r="CW3" s="9"/>
      <c r="CX3" s="11"/>
      <c r="CY3" s="10" t="s">
        <v>21</v>
      </c>
      <c r="CZ3" s="10" t="s">
        <v>20</v>
      </c>
      <c r="DA3" s="10" t="s">
        <v>25</v>
      </c>
      <c r="DB3" s="10"/>
      <c r="DC3" s="9"/>
      <c r="DD3" s="11"/>
      <c r="DE3" s="10" t="s">
        <v>21</v>
      </c>
      <c r="DF3" s="10" t="s">
        <v>20</v>
      </c>
      <c r="DG3" s="10" t="s">
        <v>22</v>
      </c>
      <c r="DH3" s="10"/>
      <c r="DI3" s="9"/>
      <c r="DJ3" s="11"/>
      <c r="DK3" s="10" t="s">
        <v>21</v>
      </c>
      <c r="DL3" s="10" t="s">
        <v>20</v>
      </c>
      <c r="DM3" s="10" t="s">
        <v>25</v>
      </c>
      <c r="DN3" s="10"/>
    </row>
    <row r="4" spans="1:118" x14ac:dyDescent="0.25">
      <c r="A4" s="7">
        <v>0</v>
      </c>
      <c r="D4" s="7">
        <f>A4+B4</f>
        <v>0</v>
      </c>
      <c r="E4" s="12"/>
      <c r="F4" s="7">
        <v>613.04999999999995</v>
      </c>
      <c r="I4" s="7">
        <f>F4+G4</f>
        <v>613.04999999999995</v>
      </c>
      <c r="J4" s="12"/>
      <c r="K4" s="20"/>
      <c r="L4" s="22" t="s">
        <v>21</v>
      </c>
      <c r="M4" s="22" t="s">
        <v>20</v>
      </c>
      <c r="N4" s="22" t="s">
        <v>22</v>
      </c>
      <c r="O4" s="22"/>
      <c r="P4" s="12"/>
      <c r="Q4" s="20"/>
      <c r="R4" s="22" t="s">
        <v>21</v>
      </c>
      <c r="S4" s="22" t="s">
        <v>20</v>
      </c>
      <c r="T4" s="22" t="s">
        <v>22</v>
      </c>
      <c r="U4" s="22"/>
      <c r="V4" s="12"/>
      <c r="W4" s="30"/>
      <c r="X4" s="22" t="s">
        <v>21</v>
      </c>
      <c r="Y4" s="22" t="s">
        <v>20</v>
      </c>
      <c r="Z4" s="22" t="s">
        <v>22</v>
      </c>
      <c r="AA4" s="22"/>
      <c r="AB4" s="12"/>
      <c r="AC4" s="20"/>
      <c r="AD4" s="22" t="s">
        <v>21</v>
      </c>
      <c r="AE4" s="22" t="s">
        <v>20</v>
      </c>
      <c r="AF4" s="22"/>
      <c r="AG4" s="22"/>
      <c r="AI4" s="7">
        <v>7.2</v>
      </c>
      <c r="AJ4" s="7">
        <v>0.2</v>
      </c>
      <c r="AK4" s="7">
        <v>0.9</v>
      </c>
      <c r="AL4" s="7">
        <f>AI4*AJ4*AK4</f>
        <v>1.2960000000000003</v>
      </c>
      <c r="AM4" s="12"/>
      <c r="AN4" s="20"/>
      <c r="AO4" s="22" t="s">
        <v>147</v>
      </c>
      <c r="AP4" s="22" t="s">
        <v>149</v>
      </c>
      <c r="AQ4" s="22" t="s">
        <v>148</v>
      </c>
      <c r="AR4" s="22"/>
      <c r="AS4" s="12"/>
      <c r="AT4" s="20"/>
      <c r="AU4" s="22" t="s">
        <v>147</v>
      </c>
      <c r="AV4" s="22" t="s">
        <v>149</v>
      </c>
      <c r="AW4" s="22" t="s">
        <v>148</v>
      </c>
      <c r="AX4" s="22"/>
      <c r="AY4" s="12"/>
      <c r="AZ4" s="20"/>
      <c r="BA4" s="22" t="s">
        <v>147</v>
      </c>
      <c r="BB4" s="22" t="s">
        <v>149</v>
      </c>
      <c r="BC4" s="22" t="s">
        <v>148</v>
      </c>
      <c r="BD4" s="22"/>
      <c r="BE4" s="12"/>
      <c r="BF4" s="20"/>
      <c r="BG4" s="22" t="s">
        <v>147</v>
      </c>
      <c r="BH4" s="22" t="s">
        <v>149</v>
      </c>
      <c r="BI4" s="22" t="s">
        <v>148</v>
      </c>
      <c r="BJ4" s="22"/>
      <c r="BK4" s="12"/>
      <c r="BL4" s="20"/>
      <c r="BM4" s="22" t="s">
        <v>21</v>
      </c>
      <c r="BN4" s="22" t="s">
        <v>20</v>
      </c>
      <c r="BO4" s="22" t="s">
        <v>22</v>
      </c>
      <c r="BP4" s="22"/>
      <c r="BQ4" s="12"/>
      <c r="BS4" s="20"/>
      <c r="BT4" s="22" t="s">
        <v>21</v>
      </c>
      <c r="BU4" s="22" t="s">
        <v>20</v>
      </c>
      <c r="BV4" s="22" t="s">
        <v>22</v>
      </c>
      <c r="BW4" s="22"/>
      <c r="BX4" s="12"/>
      <c r="BY4" s="20"/>
      <c r="BZ4" s="22" t="s">
        <v>21</v>
      </c>
      <c r="CA4" s="22" t="s">
        <v>20</v>
      </c>
      <c r="CB4" s="22" t="s">
        <v>25</v>
      </c>
      <c r="CC4" s="22"/>
      <c r="CD4" s="12"/>
      <c r="CE4" s="20"/>
      <c r="CF4" s="22" t="s">
        <v>21</v>
      </c>
      <c r="CG4" s="22" t="s">
        <v>20</v>
      </c>
      <c r="CH4" s="22" t="s">
        <v>25</v>
      </c>
      <c r="CI4" s="22"/>
      <c r="CJ4" s="12"/>
      <c r="CK4" s="8" t="s">
        <v>26</v>
      </c>
      <c r="CL4" s="7">
        <v>1</v>
      </c>
      <c r="CM4" s="7">
        <v>1</v>
      </c>
      <c r="CN4" s="7">
        <v>0.05</v>
      </c>
      <c r="CO4" s="7">
        <f>CL4*CM4*CN4</f>
        <v>0.05</v>
      </c>
      <c r="CP4" s="12"/>
      <c r="CQ4" s="7">
        <v>29.55</v>
      </c>
      <c r="CR4" s="7">
        <v>0.2</v>
      </c>
      <c r="CS4" s="7">
        <v>0.2</v>
      </c>
      <c r="CT4" s="7">
        <v>0.2</v>
      </c>
      <c r="CU4" s="7">
        <f>(CR4+CS4+CT4)*CQ4</f>
        <v>17.730000000000004</v>
      </c>
      <c r="CW4" s="12"/>
      <c r="CX4" s="8" t="s">
        <v>27</v>
      </c>
      <c r="CY4" s="7">
        <v>0.3</v>
      </c>
      <c r="CZ4" s="7">
        <v>0.3</v>
      </c>
      <c r="DA4" s="13">
        <v>0.76</v>
      </c>
      <c r="DB4" s="7">
        <f>CY4*CZ4*DA4</f>
        <v>6.8400000000000002E-2</v>
      </c>
      <c r="DC4" s="12"/>
      <c r="DD4" s="8"/>
      <c r="DE4" s="7">
        <v>29.55</v>
      </c>
      <c r="DF4" s="7">
        <v>0.2</v>
      </c>
      <c r="DG4" s="7">
        <v>0.2</v>
      </c>
      <c r="DH4" s="7">
        <f>DE4*DF4*DG4</f>
        <v>1.1820000000000002</v>
      </c>
      <c r="DI4" s="12"/>
      <c r="DJ4" s="8" t="s">
        <v>27</v>
      </c>
      <c r="DK4" s="7">
        <v>0.3</v>
      </c>
      <c r="DL4" s="7">
        <v>0.3</v>
      </c>
      <c r="DM4" s="7">
        <v>3.2</v>
      </c>
      <c r="DN4" s="7">
        <f>DK4*DL4*DM4</f>
        <v>0.28799999999999998</v>
      </c>
    </row>
    <row r="5" spans="1:118" x14ac:dyDescent="0.25">
      <c r="D5" s="7">
        <f>A5+B5</f>
        <v>0</v>
      </c>
      <c r="E5" s="12"/>
      <c r="I5" s="7">
        <f>F5+G5</f>
        <v>0</v>
      </c>
      <c r="J5" s="12"/>
      <c r="K5" s="18" t="s">
        <v>26</v>
      </c>
      <c r="L5" s="19">
        <v>1.2</v>
      </c>
      <c r="M5" s="19">
        <v>1.2</v>
      </c>
      <c r="N5" s="19">
        <v>1.2</v>
      </c>
      <c r="O5" s="24">
        <f t="shared" ref="O5:O22" si="0">L5*M5*N5</f>
        <v>1.728</v>
      </c>
      <c r="P5" s="12"/>
      <c r="Q5" s="26" t="s">
        <v>156</v>
      </c>
      <c r="R5" s="19">
        <v>27.02</v>
      </c>
      <c r="S5" s="19">
        <v>0.4</v>
      </c>
      <c r="T5" s="19">
        <v>0.5</v>
      </c>
      <c r="U5" s="24">
        <f t="shared" ref="U5:U13" si="1">R5*S5*T5</f>
        <v>5.4039999999999999</v>
      </c>
      <c r="V5" s="12"/>
      <c r="W5" s="26" t="s">
        <v>156</v>
      </c>
      <c r="X5" s="19">
        <v>27.02</v>
      </c>
      <c r="Y5" s="19">
        <v>0.2</v>
      </c>
      <c r="Z5" s="19">
        <v>0.2</v>
      </c>
      <c r="AA5" s="24">
        <f t="shared" ref="AA5:AA13" si="2">X5*Y5*Z5</f>
        <v>1.0808</v>
      </c>
      <c r="AB5" s="12"/>
      <c r="AC5" s="18" t="s">
        <v>26</v>
      </c>
      <c r="AD5" s="19">
        <v>1.2</v>
      </c>
      <c r="AE5" s="19">
        <v>1.2</v>
      </c>
      <c r="AF5" s="19"/>
      <c r="AG5" s="24">
        <f>AD5*AE5</f>
        <v>1.44</v>
      </c>
      <c r="AI5" s="7">
        <v>7.2</v>
      </c>
      <c r="AJ5" s="7">
        <v>0.2</v>
      </c>
      <c r="AK5" s="7">
        <v>0.7</v>
      </c>
      <c r="AL5" s="7">
        <f t="shared" ref="AL5:AL26" si="3">AI5*AJ5*AK5</f>
        <v>1.008</v>
      </c>
      <c r="AM5" s="12"/>
      <c r="AN5" s="18" t="s">
        <v>26</v>
      </c>
      <c r="AO5" s="19">
        <v>9.9600000000000009</v>
      </c>
      <c r="AP5" s="19">
        <v>0.61699999999999999</v>
      </c>
      <c r="AQ5" s="19">
        <f>AO5*AP5</f>
        <v>6.1453200000000008</v>
      </c>
      <c r="AR5" s="24"/>
      <c r="AS5" s="12"/>
      <c r="AT5" s="18" t="s">
        <v>156</v>
      </c>
      <c r="AU5" s="24">
        <v>108.34</v>
      </c>
      <c r="AV5" s="19">
        <v>0.61699999999999999</v>
      </c>
      <c r="AW5" s="19">
        <f>AU5*AV5</f>
        <v>66.845780000000005</v>
      </c>
      <c r="AX5" s="24"/>
      <c r="AY5" s="12"/>
      <c r="AZ5" s="18" t="s">
        <v>27</v>
      </c>
      <c r="BA5" s="24">
        <f>2.4*4</f>
        <v>9.6</v>
      </c>
      <c r="BB5" s="19">
        <v>0.61699999999999999</v>
      </c>
      <c r="BC5" s="19">
        <f>BA5*BB5</f>
        <v>5.9231999999999996</v>
      </c>
      <c r="BD5" s="24"/>
      <c r="BE5" s="12"/>
      <c r="BF5" s="18" t="s">
        <v>27</v>
      </c>
      <c r="BG5" s="24">
        <f>3.2*4</f>
        <v>12.8</v>
      </c>
      <c r="BH5" s="19">
        <v>0.61699999999999999</v>
      </c>
      <c r="BI5" s="19">
        <f>BG5*BH5</f>
        <v>7.8976000000000006</v>
      </c>
      <c r="BJ5" s="24"/>
      <c r="BK5" s="12"/>
      <c r="BL5" s="18" t="s">
        <v>26</v>
      </c>
      <c r="BM5" s="19">
        <v>0.65</v>
      </c>
      <c r="BN5" s="19">
        <v>0.65</v>
      </c>
      <c r="BO5" s="19">
        <v>0.25</v>
      </c>
      <c r="BP5" s="24">
        <f t="shared" ref="BP5:BP22" si="4">BM5*BN5*BO5</f>
        <v>0.10562500000000001</v>
      </c>
      <c r="BQ5" s="12"/>
      <c r="BS5" s="26" t="s">
        <v>156</v>
      </c>
      <c r="BT5" s="19">
        <v>27.02</v>
      </c>
      <c r="BU5" s="19">
        <v>0.15</v>
      </c>
      <c r="BV5" s="19">
        <v>0.3</v>
      </c>
      <c r="BW5" s="24">
        <f t="shared" ref="BW5:BW13" si="5">BT5*BU5*BV5</f>
        <v>1.2159</v>
      </c>
      <c r="BX5" s="12"/>
      <c r="BY5" s="18" t="s">
        <v>27</v>
      </c>
      <c r="BZ5" s="19">
        <v>0.25</v>
      </c>
      <c r="CA5" s="19">
        <v>0.25</v>
      </c>
      <c r="CB5" s="19">
        <v>0.9</v>
      </c>
      <c r="CC5" s="24">
        <f t="shared" ref="CC5:CC22" si="6">BZ5*CA5*CB5</f>
        <v>5.6250000000000001E-2</v>
      </c>
      <c r="CD5" s="12"/>
      <c r="CE5" s="18" t="s">
        <v>27</v>
      </c>
      <c r="CF5" s="19">
        <v>0.25</v>
      </c>
      <c r="CG5" s="19">
        <v>0.25</v>
      </c>
      <c r="CH5" s="19">
        <v>3.5</v>
      </c>
      <c r="CI5" s="24">
        <f t="shared" ref="CI5:CI22" si="7">CF5*CG5*CH5</f>
        <v>0.21875</v>
      </c>
      <c r="CJ5" s="12"/>
      <c r="CK5" s="8" t="s">
        <v>28</v>
      </c>
      <c r="CL5" s="7">
        <v>1</v>
      </c>
      <c r="CM5" s="7">
        <v>1</v>
      </c>
      <c r="CN5" s="7">
        <v>0.05</v>
      </c>
      <c r="CO5" s="7">
        <f t="shared" ref="CO5:CO68" si="8">CL5*CM5*CN5</f>
        <v>0.05</v>
      </c>
      <c r="CP5" s="12"/>
      <c r="CQ5" s="7">
        <v>20.88</v>
      </c>
      <c r="CR5" s="7">
        <v>0.2</v>
      </c>
      <c r="CS5" s="7">
        <v>0.2</v>
      </c>
      <c r="CT5" s="7">
        <v>0.2</v>
      </c>
      <c r="CU5" s="7">
        <f t="shared" ref="CU5:CU36" si="9">(CR5+CS5+CT5)*CQ5</f>
        <v>12.528</v>
      </c>
      <c r="CW5" s="12"/>
      <c r="CX5" s="8" t="s">
        <v>29</v>
      </c>
      <c r="CY5" s="7">
        <v>0.3</v>
      </c>
      <c r="CZ5" s="7">
        <v>0.3</v>
      </c>
      <c r="DA5" s="13">
        <v>0.65</v>
      </c>
      <c r="DB5" s="7">
        <f t="shared" ref="DB5:DB60" si="10">CY5*CZ5*DA5</f>
        <v>5.8499999999999996E-2</v>
      </c>
      <c r="DC5" s="12"/>
      <c r="DD5" s="8"/>
      <c r="DE5" s="7">
        <v>20.88</v>
      </c>
      <c r="DF5" s="7">
        <v>0.2</v>
      </c>
      <c r="DG5" s="7">
        <v>0.2</v>
      </c>
      <c r="DH5" s="7">
        <f t="shared" ref="DH5:DH24" si="11">DE5*DF5*DG5</f>
        <v>0.83520000000000005</v>
      </c>
      <c r="DI5" s="12"/>
      <c r="DJ5" s="8" t="s">
        <v>29</v>
      </c>
      <c r="DK5" s="7">
        <v>0.3</v>
      </c>
      <c r="DL5" s="7">
        <v>0.3</v>
      </c>
      <c r="DM5" s="7">
        <v>3.2</v>
      </c>
      <c r="DN5" s="7">
        <f t="shared" ref="DN5:DN60" si="12">DK5*DL5*DM5</f>
        <v>0.28799999999999998</v>
      </c>
    </row>
    <row r="6" spans="1:118" x14ac:dyDescent="0.25">
      <c r="E6" s="12"/>
      <c r="J6" s="12"/>
      <c r="K6" s="18" t="s">
        <v>28</v>
      </c>
      <c r="L6" s="19">
        <v>1.2</v>
      </c>
      <c r="M6" s="19">
        <v>1.2</v>
      </c>
      <c r="N6" s="19">
        <v>1.2</v>
      </c>
      <c r="O6" s="24">
        <f t="shared" si="0"/>
        <v>1.728</v>
      </c>
      <c r="P6" s="12"/>
      <c r="Q6" s="18" t="s">
        <v>157</v>
      </c>
      <c r="R6" s="19">
        <v>27.02</v>
      </c>
      <c r="S6" s="19">
        <v>0.4</v>
      </c>
      <c r="T6" s="19">
        <v>0.5</v>
      </c>
      <c r="U6" s="24">
        <f t="shared" si="1"/>
        <v>5.4039999999999999</v>
      </c>
      <c r="V6" s="12"/>
      <c r="W6" s="31" t="s">
        <v>157</v>
      </c>
      <c r="X6" s="19">
        <v>27.02</v>
      </c>
      <c r="Y6" s="19">
        <v>0.2</v>
      </c>
      <c r="Z6" s="19">
        <v>0.2</v>
      </c>
      <c r="AA6" s="24">
        <f t="shared" si="2"/>
        <v>1.0808</v>
      </c>
      <c r="AB6" s="12"/>
      <c r="AC6" s="18" t="s">
        <v>28</v>
      </c>
      <c r="AD6" s="19">
        <v>1.2</v>
      </c>
      <c r="AE6" s="19">
        <v>1.2</v>
      </c>
      <c r="AF6" s="19"/>
      <c r="AG6" s="24">
        <f t="shared" ref="AG6:AG22" si="13">AD6*AE6</f>
        <v>1.44</v>
      </c>
      <c r="AI6" s="7">
        <v>7.2</v>
      </c>
      <c r="AJ6" s="7">
        <v>0.2</v>
      </c>
      <c r="AK6" s="7">
        <v>0.5</v>
      </c>
      <c r="AL6" s="7">
        <f t="shared" si="3"/>
        <v>0.72000000000000008</v>
      </c>
      <c r="AM6" s="12"/>
      <c r="AN6" s="18" t="s">
        <v>28</v>
      </c>
      <c r="AO6" s="19">
        <v>9.9600000000000009</v>
      </c>
      <c r="AP6" s="19">
        <v>0.61699999999999999</v>
      </c>
      <c r="AQ6" s="19">
        <f t="shared" ref="AQ6:AQ22" si="14">AO6*AP6</f>
        <v>6.1453200000000008</v>
      </c>
      <c r="AR6" s="24"/>
      <c r="AS6" s="12"/>
      <c r="AT6" s="18" t="s">
        <v>157</v>
      </c>
      <c r="AU6" s="24">
        <v>108.34</v>
      </c>
      <c r="AV6" s="19">
        <v>0.61699999999999999</v>
      </c>
      <c r="AW6" s="19">
        <f t="shared" ref="AW6:AW13" si="15">AU6*AV6</f>
        <v>66.845780000000005</v>
      </c>
      <c r="AX6" s="24"/>
      <c r="AY6" s="12"/>
      <c r="AZ6" s="18" t="s">
        <v>29</v>
      </c>
      <c r="BA6" s="24">
        <f t="shared" ref="BA6:BA9" si="16">2.4*4</f>
        <v>9.6</v>
      </c>
      <c r="BB6" s="19">
        <v>0.61699999999999999</v>
      </c>
      <c r="BC6" s="19">
        <f t="shared" ref="BC6:BC22" si="17">BA6*BB6</f>
        <v>5.9231999999999996</v>
      </c>
      <c r="BD6" s="24"/>
      <c r="BE6" s="12"/>
      <c r="BF6" s="18" t="s">
        <v>29</v>
      </c>
      <c r="BG6" s="24">
        <f t="shared" ref="BG6:BG22" si="18">3.2*4</f>
        <v>12.8</v>
      </c>
      <c r="BH6" s="19">
        <v>0.61699999999999999</v>
      </c>
      <c r="BI6" s="19">
        <f t="shared" ref="BI6:BI22" si="19">BG6*BH6</f>
        <v>7.8976000000000006</v>
      </c>
      <c r="BJ6" s="24"/>
      <c r="BK6" s="12"/>
      <c r="BL6" s="18" t="s">
        <v>28</v>
      </c>
      <c r="BM6" s="19">
        <v>0.65</v>
      </c>
      <c r="BN6" s="19">
        <v>0.65</v>
      </c>
      <c r="BO6" s="19">
        <v>0.25</v>
      </c>
      <c r="BP6" s="24">
        <f t="shared" si="4"/>
        <v>0.10562500000000001</v>
      </c>
      <c r="BQ6" s="12"/>
      <c r="BS6" s="18" t="s">
        <v>157</v>
      </c>
      <c r="BT6" s="19">
        <v>27.02</v>
      </c>
      <c r="BU6" s="19">
        <v>0.15</v>
      </c>
      <c r="BV6" s="19">
        <v>0.3</v>
      </c>
      <c r="BW6" s="24">
        <f t="shared" si="5"/>
        <v>1.2159</v>
      </c>
      <c r="BX6" s="12"/>
      <c r="BY6" s="18" t="s">
        <v>29</v>
      </c>
      <c r="BZ6" s="19">
        <v>0.25</v>
      </c>
      <c r="CA6" s="19">
        <v>0.25</v>
      </c>
      <c r="CB6" s="19">
        <v>0.9</v>
      </c>
      <c r="CC6" s="24">
        <f t="shared" si="6"/>
        <v>5.6250000000000001E-2</v>
      </c>
      <c r="CD6" s="12"/>
      <c r="CE6" s="18" t="s">
        <v>29</v>
      </c>
      <c r="CF6" s="19">
        <v>0.25</v>
      </c>
      <c r="CG6" s="19">
        <v>0.25</v>
      </c>
      <c r="CH6" s="19">
        <v>3.5</v>
      </c>
      <c r="CI6" s="24">
        <f t="shared" si="7"/>
        <v>0.21875</v>
      </c>
      <c r="CJ6" s="12"/>
      <c r="CK6" s="8" t="s">
        <v>30</v>
      </c>
      <c r="CL6" s="7">
        <v>1</v>
      </c>
      <c r="CM6" s="7">
        <v>1</v>
      </c>
      <c r="CN6" s="7">
        <v>0.05</v>
      </c>
      <c r="CO6" s="7">
        <f t="shared" si="8"/>
        <v>0.05</v>
      </c>
      <c r="CP6" s="12"/>
      <c r="CQ6" s="7">
        <v>3.75</v>
      </c>
      <c r="CR6" s="7">
        <v>0.2</v>
      </c>
      <c r="CS6" s="7">
        <v>0.2</v>
      </c>
      <c r="CT6" s="7">
        <v>0.2</v>
      </c>
      <c r="CU6" s="7">
        <f t="shared" si="9"/>
        <v>2.2500000000000004</v>
      </c>
      <c r="CW6" s="12"/>
      <c r="CX6" s="8" t="s">
        <v>31</v>
      </c>
      <c r="CY6" s="7">
        <v>0.3</v>
      </c>
      <c r="CZ6" s="7">
        <v>0.3</v>
      </c>
      <c r="DA6" s="13">
        <v>0.65</v>
      </c>
      <c r="DB6" s="7">
        <f t="shared" si="10"/>
        <v>5.8499999999999996E-2</v>
      </c>
      <c r="DC6" s="12"/>
      <c r="DD6" s="8"/>
      <c r="DE6" s="7">
        <v>3.75</v>
      </c>
      <c r="DF6" s="7">
        <v>0.2</v>
      </c>
      <c r="DG6" s="7">
        <v>0.2</v>
      </c>
      <c r="DH6" s="7">
        <f t="shared" si="11"/>
        <v>0.15000000000000002</v>
      </c>
      <c r="DI6" s="12"/>
      <c r="DJ6" s="8" t="s">
        <v>31</v>
      </c>
      <c r="DK6" s="7">
        <v>0.3</v>
      </c>
      <c r="DL6" s="7">
        <v>0.3</v>
      </c>
      <c r="DM6" s="7">
        <v>3.2</v>
      </c>
      <c r="DN6" s="7">
        <f t="shared" si="12"/>
        <v>0.28799999999999998</v>
      </c>
    </row>
    <row r="7" spans="1:118" x14ac:dyDescent="0.25">
      <c r="A7" s="126" t="s">
        <v>75</v>
      </c>
      <c r="B7" s="113"/>
      <c r="C7" s="113"/>
      <c r="D7" s="7">
        <f>SUM(D4:D6)</f>
        <v>0</v>
      </c>
      <c r="E7" s="12"/>
      <c r="F7" s="126" t="s">
        <v>75</v>
      </c>
      <c r="G7" s="113"/>
      <c r="H7" s="113"/>
      <c r="I7" s="7">
        <f>SUM(I4:I6)</f>
        <v>613.04999999999995</v>
      </c>
      <c r="J7" s="12"/>
      <c r="K7" s="18" t="s">
        <v>30</v>
      </c>
      <c r="L7" s="19">
        <v>1.2</v>
      </c>
      <c r="M7" s="19">
        <v>1.2</v>
      </c>
      <c r="N7" s="19">
        <v>1.2</v>
      </c>
      <c r="O7" s="24">
        <f t="shared" si="0"/>
        <v>1.728</v>
      </c>
      <c r="P7" s="12"/>
      <c r="Q7" s="18" t="s">
        <v>158</v>
      </c>
      <c r="R7" s="19">
        <v>27.02</v>
      </c>
      <c r="S7" s="19">
        <v>0.4</v>
      </c>
      <c r="T7" s="19">
        <v>0.5</v>
      </c>
      <c r="U7" s="24">
        <f t="shared" si="1"/>
        <v>5.4039999999999999</v>
      </c>
      <c r="V7" s="12"/>
      <c r="W7" s="31" t="s">
        <v>158</v>
      </c>
      <c r="X7" s="19">
        <v>27.02</v>
      </c>
      <c r="Y7" s="19">
        <v>0.2</v>
      </c>
      <c r="Z7" s="19">
        <v>0.2</v>
      </c>
      <c r="AA7" s="24">
        <f t="shared" si="2"/>
        <v>1.0808</v>
      </c>
      <c r="AB7" s="12"/>
      <c r="AC7" s="18" t="s">
        <v>30</v>
      </c>
      <c r="AD7" s="19">
        <v>1.2</v>
      </c>
      <c r="AE7" s="19">
        <v>1.2</v>
      </c>
      <c r="AF7" s="19"/>
      <c r="AG7" s="24">
        <f t="shared" si="13"/>
        <v>1.44</v>
      </c>
      <c r="AI7" s="7">
        <v>7.2</v>
      </c>
      <c r="AJ7" s="7">
        <v>0.2</v>
      </c>
      <c r="AK7" s="7">
        <v>0.3</v>
      </c>
      <c r="AL7" s="7">
        <f t="shared" si="3"/>
        <v>0.43200000000000005</v>
      </c>
      <c r="AM7" s="12"/>
      <c r="AN7" s="18" t="s">
        <v>30</v>
      </c>
      <c r="AO7" s="19">
        <v>9.9600000000000009</v>
      </c>
      <c r="AP7" s="19">
        <v>0.61699999999999999</v>
      </c>
      <c r="AQ7" s="19">
        <f t="shared" si="14"/>
        <v>6.1453200000000008</v>
      </c>
      <c r="AR7" s="24"/>
      <c r="AS7" s="12"/>
      <c r="AT7" s="18" t="s">
        <v>158</v>
      </c>
      <c r="AU7" s="24">
        <v>108.34</v>
      </c>
      <c r="AV7" s="19">
        <v>0.61699999999999999</v>
      </c>
      <c r="AW7" s="19">
        <f t="shared" si="15"/>
        <v>66.845780000000005</v>
      </c>
      <c r="AX7" s="24"/>
      <c r="AY7" s="12"/>
      <c r="AZ7" s="18" t="s">
        <v>31</v>
      </c>
      <c r="BA7" s="24">
        <f t="shared" si="16"/>
        <v>9.6</v>
      </c>
      <c r="BB7" s="19">
        <v>0.61699999999999999</v>
      </c>
      <c r="BC7" s="19">
        <f t="shared" si="17"/>
        <v>5.9231999999999996</v>
      </c>
      <c r="BD7" s="24"/>
      <c r="BE7" s="12"/>
      <c r="BF7" s="18" t="s">
        <v>31</v>
      </c>
      <c r="BG7" s="24">
        <f t="shared" si="18"/>
        <v>12.8</v>
      </c>
      <c r="BH7" s="19">
        <v>0.61699999999999999</v>
      </c>
      <c r="BI7" s="19">
        <f t="shared" si="19"/>
        <v>7.8976000000000006</v>
      </c>
      <c r="BJ7" s="24"/>
      <c r="BK7" s="12"/>
      <c r="BL7" s="18" t="s">
        <v>30</v>
      </c>
      <c r="BM7" s="19">
        <v>0.65</v>
      </c>
      <c r="BN7" s="19">
        <v>0.65</v>
      </c>
      <c r="BO7" s="19">
        <v>0.25</v>
      </c>
      <c r="BP7" s="24">
        <f t="shared" si="4"/>
        <v>0.10562500000000001</v>
      </c>
      <c r="BQ7" s="12"/>
      <c r="BS7" s="18" t="s">
        <v>158</v>
      </c>
      <c r="BT7" s="19">
        <v>27.02</v>
      </c>
      <c r="BU7" s="19">
        <v>0.15</v>
      </c>
      <c r="BV7" s="19">
        <v>0.3</v>
      </c>
      <c r="BW7" s="24">
        <f t="shared" si="5"/>
        <v>1.2159</v>
      </c>
      <c r="BX7" s="12"/>
      <c r="BY7" s="18" t="s">
        <v>31</v>
      </c>
      <c r="BZ7" s="19">
        <v>0.25</v>
      </c>
      <c r="CA7" s="19">
        <v>0.25</v>
      </c>
      <c r="CB7" s="19">
        <v>0.9</v>
      </c>
      <c r="CC7" s="24">
        <f t="shared" si="6"/>
        <v>5.6250000000000001E-2</v>
      </c>
      <c r="CD7" s="12"/>
      <c r="CE7" s="18" t="s">
        <v>31</v>
      </c>
      <c r="CF7" s="19">
        <v>0.25</v>
      </c>
      <c r="CG7" s="19">
        <v>0.25</v>
      </c>
      <c r="CH7" s="19">
        <v>3.5</v>
      </c>
      <c r="CI7" s="24">
        <f t="shared" si="7"/>
        <v>0.21875</v>
      </c>
      <c r="CJ7" s="12"/>
      <c r="CK7" s="8" t="s">
        <v>32</v>
      </c>
      <c r="CL7" s="7">
        <v>1</v>
      </c>
      <c r="CM7" s="7">
        <v>1</v>
      </c>
      <c r="CN7" s="7">
        <v>0.05</v>
      </c>
      <c r="CO7" s="7">
        <f t="shared" si="8"/>
        <v>0.05</v>
      </c>
      <c r="CP7" s="12"/>
      <c r="CQ7" s="7">
        <v>2.85</v>
      </c>
      <c r="CR7" s="7">
        <v>0.2</v>
      </c>
      <c r="CS7" s="7">
        <v>0.2</v>
      </c>
      <c r="CT7" s="7">
        <v>0.2</v>
      </c>
      <c r="CU7" s="7">
        <f t="shared" si="9"/>
        <v>1.7100000000000004</v>
      </c>
      <c r="CW7" s="12"/>
      <c r="CX7" s="8" t="s">
        <v>33</v>
      </c>
      <c r="CY7" s="7">
        <v>0.3</v>
      </c>
      <c r="CZ7" s="7">
        <v>0.3</v>
      </c>
      <c r="DA7" s="13">
        <v>0.6</v>
      </c>
      <c r="DB7" s="7">
        <f t="shared" si="10"/>
        <v>5.3999999999999999E-2</v>
      </c>
      <c r="DC7" s="12"/>
      <c r="DD7" s="8"/>
      <c r="DE7" s="7">
        <v>2.85</v>
      </c>
      <c r="DF7" s="7">
        <v>0.2</v>
      </c>
      <c r="DG7" s="7">
        <v>0.2</v>
      </c>
      <c r="DH7" s="7">
        <f t="shared" si="11"/>
        <v>0.11400000000000002</v>
      </c>
      <c r="DI7" s="12"/>
      <c r="DJ7" s="8" t="s">
        <v>33</v>
      </c>
      <c r="DK7" s="7">
        <v>0.3</v>
      </c>
      <c r="DL7" s="7">
        <v>0.3</v>
      </c>
      <c r="DM7" s="7">
        <v>3.2</v>
      </c>
      <c r="DN7" s="7">
        <f t="shared" si="12"/>
        <v>0.28799999999999998</v>
      </c>
    </row>
    <row r="8" spans="1:1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8" t="s">
        <v>32</v>
      </c>
      <c r="L8" s="19">
        <v>1.2</v>
      </c>
      <c r="M8" s="19">
        <v>1.2</v>
      </c>
      <c r="N8" s="19">
        <v>1.2</v>
      </c>
      <c r="O8" s="24">
        <f t="shared" si="0"/>
        <v>1.728</v>
      </c>
      <c r="P8" s="12"/>
      <c r="Q8" s="18" t="s">
        <v>159</v>
      </c>
      <c r="R8" s="24">
        <v>8.25</v>
      </c>
      <c r="S8" s="19">
        <v>0.4</v>
      </c>
      <c r="T8" s="19">
        <v>0.5</v>
      </c>
      <c r="U8" s="24">
        <f t="shared" si="1"/>
        <v>1.6500000000000001</v>
      </c>
      <c r="V8" s="12"/>
      <c r="W8" s="31" t="s">
        <v>159</v>
      </c>
      <c r="X8" s="24">
        <v>8.25</v>
      </c>
      <c r="Y8" s="19">
        <v>0.2</v>
      </c>
      <c r="Z8" s="19">
        <v>0.2</v>
      </c>
      <c r="AA8" s="24">
        <f t="shared" si="2"/>
        <v>0.33000000000000007</v>
      </c>
      <c r="AB8" s="12"/>
      <c r="AC8" s="18" t="s">
        <v>32</v>
      </c>
      <c r="AD8" s="19">
        <v>1.2</v>
      </c>
      <c r="AE8" s="19">
        <v>1.2</v>
      </c>
      <c r="AF8" s="19"/>
      <c r="AG8" s="24">
        <f t="shared" si="13"/>
        <v>1.44</v>
      </c>
      <c r="AI8" s="7">
        <v>9.35</v>
      </c>
      <c r="AJ8" s="7">
        <v>0.2</v>
      </c>
      <c r="AK8" s="7">
        <v>1.35</v>
      </c>
      <c r="AL8" s="7">
        <f t="shared" si="3"/>
        <v>2.5245000000000002</v>
      </c>
      <c r="AM8" s="12"/>
      <c r="AN8" s="18" t="s">
        <v>32</v>
      </c>
      <c r="AO8" s="19">
        <v>9.9600000000000009</v>
      </c>
      <c r="AP8" s="19">
        <v>0.61699999999999999</v>
      </c>
      <c r="AQ8" s="19">
        <f t="shared" si="14"/>
        <v>6.1453200000000008</v>
      </c>
      <c r="AR8" s="24"/>
      <c r="AS8" s="12"/>
      <c r="AT8" s="18" t="s">
        <v>159</v>
      </c>
      <c r="AU8" s="24">
        <v>32.76</v>
      </c>
      <c r="AV8" s="19">
        <v>0.61699999999999999</v>
      </c>
      <c r="AW8" s="19">
        <f t="shared" si="15"/>
        <v>20.212919999999997</v>
      </c>
      <c r="AX8" s="24"/>
      <c r="AY8" s="12"/>
      <c r="AZ8" s="18" t="s">
        <v>33</v>
      </c>
      <c r="BA8" s="24">
        <f t="shared" si="16"/>
        <v>9.6</v>
      </c>
      <c r="BB8" s="19">
        <v>0.61699999999999999</v>
      </c>
      <c r="BC8" s="19">
        <f t="shared" si="17"/>
        <v>5.9231999999999996</v>
      </c>
      <c r="BD8" s="24"/>
      <c r="BE8" s="12"/>
      <c r="BF8" s="18" t="s">
        <v>33</v>
      </c>
      <c r="BG8" s="24">
        <f t="shared" si="18"/>
        <v>12.8</v>
      </c>
      <c r="BH8" s="19">
        <v>0.61699999999999999</v>
      </c>
      <c r="BI8" s="19">
        <f t="shared" si="19"/>
        <v>7.8976000000000006</v>
      </c>
      <c r="BJ8" s="24"/>
      <c r="BK8" s="12"/>
      <c r="BL8" s="18" t="s">
        <v>32</v>
      </c>
      <c r="BM8" s="19">
        <v>0.65</v>
      </c>
      <c r="BN8" s="19">
        <v>0.65</v>
      </c>
      <c r="BO8" s="19">
        <v>0.25</v>
      </c>
      <c r="BP8" s="24">
        <f t="shared" si="4"/>
        <v>0.10562500000000001</v>
      </c>
      <c r="BQ8" s="12"/>
      <c r="BS8" s="18" t="s">
        <v>159</v>
      </c>
      <c r="BT8" s="24">
        <v>8.25</v>
      </c>
      <c r="BU8" s="19">
        <v>0.15</v>
      </c>
      <c r="BV8" s="19">
        <v>0.3</v>
      </c>
      <c r="BW8" s="24">
        <f t="shared" si="5"/>
        <v>0.37125000000000002</v>
      </c>
      <c r="BX8" s="12"/>
      <c r="BY8" s="18" t="s">
        <v>33</v>
      </c>
      <c r="BZ8" s="19">
        <v>0.25</v>
      </c>
      <c r="CA8" s="19">
        <v>0.25</v>
      </c>
      <c r="CB8" s="19">
        <v>0.9</v>
      </c>
      <c r="CC8" s="24">
        <f t="shared" si="6"/>
        <v>5.6250000000000001E-2</v>
      </c>
      <c r="CD8" s="12"/>
      <c r="CE8" s="18" t="s">
        <v>33</v>
      </c>
      <c r="CF8" s="19">
        <v>0.25</v>
      </c>
      <c r="CG8" s="19">
        <v>0.25</v>
      </c>
      <c r="CH8" s="19">
        <v>3.5</v>
      </c>
      <c r="CI8" s="24">
        <f t="shared" si="7"/>
        <v>0.21875</v>
      </c>
      <c r="CJ8" s="12"/>
      <c r="CK8" s="8" t="s">
        <v>34</v>
      </c>
      <c r="CL8" s="7">
        <v>1</v>
      </c>
      <c r="CM8" s="7">
        <v>1</v>
      </c>
      <c r="CN8" s="7">
        <v>0.05</v>
      </c>
      <c r="CO8" s="7">
        <f t="shared" si="8"/>
        <v>0.05</v>
      </c>
      <c r="CP8" s="12"/>
      <c r="CQ8" s="7">
        <v>3.75</v>
      </c>
      <c r="CR8" s="7">
        <v>0.2</v>
      </c>
      <c r="CS8" s="7">
        <v>0.2</v>
      </c>
      <c r="CT8" s="7">
        <v>0.2</v>
      </c>
      <c r="CU8" s="7">
        <f t="shared" si="9"/>
        <v>2.2500000000000004</v>
      </c>
      <c r="CW8" s="12"/>
      <c r="CX8" s="8" t="s">
        <v>35</v>
      </c>
      <c r="CY8" s="7">
        <v>0.3</v>
      </c>
      <c r="CZ8" s="7">
        <v>0.3</v>
      </c>
      <c r="DA8" s="13">
        <v>0.4</v>
      </c>
      <c r="DB8" s="7">
        <f t="shared" si="10"/>
        <v>3.5999999999999997E-2</v>
      </c>
      <c r="DC8" s="12"/>
      <c r="DD8" s="8"/>
      <c r="DE8" s="7">
        <v>3.75</v>
      </c>
      <c r="DF8" s="7">
        <v>0.2</v>
      </c>
      <c r="DG8" s="7">
        <v>0.2</v>
      </c>
      <c r="DH8" s="7">
        <f t="shared" si="11"/>
        <v>0.15000000000000002</v>
      </c>
      <c r="DI8" s="12"/>
      <c r="DJ8" s="8" t="s">
        <v>35</v>
      </c>
      <c r="DK8" s="7">
        <v>0.3</v>
      </c>
      <c r="DL8" s="7">
        <v>0.3</v>
      </c>
      <c r="DM8" s="7">
        <v>3.2</v>
      </c>
      <c r="DN8" s="7">
        <f t="shared" si="12"/>
        <v>0.28799999999999998</v>
      </c>
    </row>
    <row r="9" spans="1:118" x14ac:dyDescent="0.25">
      <c r="A9" s="123" t="s">
        <v>171</v>
      </c>
      <c r="B9" s="123"/>
      <c r="C9" s="123"/>
      <c r="D9" s="123"/>
      <c r="E9" s="12"/>
      <c r="F9" s="123" t="s">
        <v>179</v>
      </c>
      <c r="G9" s="123"/>
      <c r="H9" s="123"/>
      <c r="I9" s="123"/>
      <c r="J9" s="12"/>
      <c r="K9" s="18" t="s">
        <v>34</v>
      </c>
      <c r="L9" s="19">
        <v>1.2</v>
      </c>
      <c r="M9" s="19">
        <v>1.2</v>
      </c>
      <c r="N9" s="19">
        <v>1.2</v>
      </c>
      <c r="O9" s="24">
        <f t="shared" si="0"/>
        <v>1.728</v>
      </c>
      <c r="P9" s="12"/>
      <c r="Q9" s="18" t="s">
        <v>160</v>
      </c>
      <c r="R9" s="24">
        <v>8.25</v>
      </c>
      <c r="S9" s="19">
        <v>0.4</v>
      </c>
      <c r="T9" s="19">
        <v>0.5</v>
      </c>
      <c r="U9" s="24">
        <f t="shared" si="1"/>
        <v>1.6500000000000001</v>
      </c>
      <c r="V9" s="12"/>
      <c r="W9" s="31" t="s">
        <v>160</v>
      </c>
      <c r="X9" s="24">
        <v>8.25</v>
      </c>
      <c r="Y9" s="19">
        <v>0.2</v>
      </c>
      <c r="Z9" s="19">
        <v>0.2</v>
      </c>
      <c r="AA9" s="24">
        <f t="shared" si="2"/>
        <v>0.33000000000000007</v>
      </c>
      <c r="AB9" s="12"/>
      <c r="AC9" s="18" t="s">
        <v>34</v>
      </c>
      <c r="AD9" s="19">
        <v>1.2</v>
      </c>
      <c r="AE9" s="19">
        <v>1.2</v>
      </c>
      <c r="AF9" s="19"/>
      <c r="AG9" s="24">
        <f t="shared" si="13"/>
        <v>1.44</v>
      </c>
      <c r="AI9" s="7">
        <v>11.5</v>
      </c>
      <c r="AJ9" s="7">
        <v>0.2</v>
      </c>
      <c r="AK9" s="7">
        <v>1.55</v>
      </c>
      <c r="AL9" s="7">
        <f t="shared" si="3"/>
        <v>3.5650000000000004</v>
      </c>
      <c r="AM9" s="12"/>
      <c r="AN9" s="18" t="s">
        <v>34</v>
      </c>
      <c r="AO9" s="19">
        <v>9.9600000000000009</v>
      </c>
      <c r="AP9" s="19">
        <v>0.61699999999999999</v>
      </c>
      <c r="AQ9" s="19">
        <f t="shared" si="14"/>
        <v>6.1453200000000008</v>
      </c>
      <c r="AR9" s="24"/>
      <c r="AS9" s="12"/>
      <c r="AT9" s="18" t="s">
        <v>160</v>
      </c>
      <c r="AU9" s="24">
        <v>32.76</v>
      </c>
      <c r="AV9" s="19">
        <v>0.61699999999999999</v>
      </c>
      <c r="AW9" s="19">
        <f t="shared" si="15"/>
        <v>20.212919999999997</v>
      </c>
      <c r="AX9" s="24"/>
      <c r="AY9" s="12"/>
      <c r="AZ9" s="18" t="s">
        <v>35</v>
      </c>
      <c r="BA9" s="24">
        <f t="shared" si="16"/>
        <v>9.6</v>
      </c>
      <c r="BB9" s="19">
        <v>0.61699999999999999</v>
      </c>
      <c r="BC9" s="19">
        <f t="shared" si="17"/>
        <v>5.9231999999999996</v>
      </c>
      <c r="BD9" s="24"/>
      <c r="BE9" s="12"/>
      <c r="BF9" s="18" t="s">
        <v>35</v>
      </c>
      <c r="BG9" s="24">
        <f t="shared" si="18"/>
        <v>12.8</v>
      </c>
      <c r="BH9" s="19">
        <v>0.61699999999999999</v>
      </c>
      <c r="BI9" s="19">
        <f t="shared" si="19"/>
        <v>7.8976000000000006</v>
      </c>
      <c r="BJ9" s="24"/>
      <c r="BK9" s="12"/>
      <c r="BL9" s="18" t="s">
        <v>34</v>
      </c>
      <c r="BM9" s="19">
        <v>0.65</v>
      </c>
      <c r="BN9" s="19">
        <v>0.65</v>
      </c>
      <c r="BO9" s="19">
        <v>0.25</v>
      </c>
      <c r="BP9" s="24">
        <f t="shared" si="4"/>
        <v>0.10562500000000001</v>
      </c>
      <c r="BQ9" s="12"/>
      <c r="BS9" s="18" t="s">
        <v>160</v>
      </c>
      <c r="BT9" s="24">
        <v>8.25</v>
      </c>
      <c r="BU9" s="19">
        <v>0.15</v>
      </c>
      <c r="BV9" s="19">
        <v>0.3</v>
      </c>
      <c r="BW9" s="24">
        <f t="shared" si="5"/>
        <v>0.37125000000000002</v>
      </c>
      <c r="BX9" s="12"/>
      <c r="BY9" s="18" t="s">
        <v>35</v>
      </c>
      <c r="BZ9" s="19">
        <v>0.25</v>
      </c>
      <c r="CA9" s="19">
        <v>0.25</v>
      </c>
      <c r="CB9" s="19">
        <v>0.9</v>
      </c>
      <c r="CC9" s="24">
        <f t="shared" si="6"/>
        <v>5.6250000000000001E-2</v>
      </c>
      <c r="CD9" s="12"/>
      <c r="CE9" s="18" t="s">
        <v>35</v>
      </c>
      <c r="CF9" s="19">
        <v>0.25</v>
      </c>
      <c r="CG9" s="19">
        <v>0.25</v>
      </c>
      <c r="CH9" s="19">
        <v>3.5</v>
      </c>
      <c r="CI9" s="24">
        <f t="shared" si="7"/>
        <v>0.21875</v>
      </c>
      <c r="CJ9" s="12"/>
      <c r="CK9" s="8" t="s">
        <v>36</v>
      </c>
      <c r="CL9" s="7">
        <v>1</v>
      </c>
      <c r="CM9" s="7">
        <v>1</v>
      </c>
      <c r="CN9" s="7">
        <v>0.05</v>
      </c>
      <c r="CO9" s="7">
        <f t="shared" si="8"/>
        <v>0.05</v>
      </c>
      <c r="CP9" s="12"/>
      <c r="CQ9" s="7">
        <v>5.25</v>
      </c>
      <c r="CR9" s="7">
        <v>0.2</v>
      </c>
      <c r="CS9" s="7">
        <v>0.2</v>
      </c>
      <c r="CT9" s="7">
        <v>0.2</v>
      </c>
      <c r="CU9" s="7">
        <f t="shared" si="9"/>
        <v>3.1500000000000004</v>
      </c>
      <c r="CW9" s="12"/>
      <c r="CX9" s="8" t="s">
        <v>37</v>
      </c>
      <c r="CY9" s="7">
        <v>0.3</v>
      </c>
      <c r="CZ9" s="7">
        <v>0.3</v>
      </c>
      <c r="DA9" s="13">
        <v>0.2</v>
      </c>
      <c r="DB9" s="7">
        <f t="shared" si="10"/>
        <v>1.7999999999999999E-2</v>
      </c>
      <c r="DC9" s="12"/>
      <c r="DD9" s="8"/>
      <c r="DE9" s="7">
        <v>5.25</v>
      </c>
      <c r="DF9" s="7">
        <v>0.2</v>
      </c>
      <c r="DG9" s="7">
        <v>0.2</v>
      </c>
      <c r="DH9" s="7">
        <f t="shared" si="11"/>
        <v>0.21000000000000002</v>
      </c>
      <c r="DI9" s="12"/>
      <c r="DJ9" s="8" t="s">
        <v>37</v>
      </c>
      <c r="DK9" s="7">
        <v>0.3</v>
      </c>
      <c r="DL9" s="7">
        <v>0.3</v>
      </c>
      <c r="DM9" s="7">
        <v>3.2</v>
      </c>
      <c r="DN9" s="7">
        <f t="shared" si="12"/>
        <v>0.28799999999999998</v>
      </c>
    </row>
    <row r="10" spans="1:118" x14ac:dyDescent="0.25">
      <c r="A10" s="10" t="s">
        <v>170</v>
      </c>
      <c r="B10" s="10"/>
      <c r="C10" s="10"/>
      <c r="D10" s="10"/>
      <c r="E10" s="12"/>
      <c r="F10" s="10"/>
      <c r="G10" s="10"/>
      <c r="H10" s="10"/>
      <c r="I10" s="10"/>
      <c r="J10" s="12"/>
      <c r="K10" s="18" t="s">
        <v>36</v>
      </c>
      <c r="L10" s="19">
        <v>1.2</v>
      </c>
      <c r="M10" s="19">
        <v>1.2</v>
      </c>
      <c r="N10" s="19">
        <v>1.2</v>
      </c>
      <c r="O10" s="24">
        <f t="shared" si="0"/>
        <v>1.728</v>
      </c>
      <c r="P10" s="12"/>
      <c r="Q10" s="18" t="s">
        <v>161</v>
      </c>
      <c r="R10" s="24">
        <v>8.25</v>
      </c>
      <c r="S10" s="19">
        <v>0.4</v>
      </c>
      <c r="T10" s="19">
        <v>0.5</v>
      </c>
      <c r="U10" s="24">
        <f t="shared" si="1"/>
        <v>1.6500000000000001</v>
      </c>
      <c r="V10" s="12"/>
      <c r="W10" s="31" t="s">
        <v>161</v>
      </c>
      <c r="X10" s="24">
        <v>8.25</v>
      </c>
      <c r="Y10" s="19">
        <v>0.2</v>
      </c>
      <c r="Z10" s="19">
        <v>0.2</v>
      </c>
      <c r="AA10" s="24">
        <f t="shared" si="2"/>
        <v>0.33000000000000007</v>
      </c>
      <c r="AB10" s="12"/>
      <c r="AC10" s="18" t="s">
        <v>36</v>
      </c>
      <c r="AD10" s="19">
        <v>1.2</v>
      </c>
      <c r="AE10" s="19">
        <v>1.2</v>
      </c>
      <c r="AF10" s="19"/>
      <c r="AG10" s="24">
        <f t="shared" si="13"/>
        <v>1.44</v>
      </c>
      <c r="AI10" s="7">
        <v>20</v>
      </c>
      <c r="AJ10" s="7">
        <v>0.2</v>
      </c>
      <c r="AK10" s="7">
        <v>1.5</v>
      </c>
      <c r="AL10" s="7">
        <f t="shared" si="3"/>
        <v>6</v>
      </c>
      <c r="AM10" s="12"/>
      <c r="AN10" s="18" t="s">
        <v>36</v>
      </c>
      <c r="AO10" s="19">
        <v>9.9600000000000009</v>
      </c>
      <c r="AP10" s="19">
        <v>0.61699999999999999</v>
      </c>
      <c r="AQ10" s="19">
        <f t="shared" si="14"/>
        <v>6.1453200000000008</v>
      </c>
      <c r="AR10" s="24"/>
      <c r="AS10" s="12"/>
      <c r="AT10" s="18" t="s">
        <v>161</v>
      </c>
      <c r="AU10" s="24">
        <v>32.76</v>
      </c>
      <c r="AV10" s="19">
        <v>0.61699999999999999</v>
      </c>
      <c r="AW10" s="19">
        <f t="shared" si="15"/>
        <v>20.212919999999997</v>
      </c>
      <c r="AX10" s="24"/>
      <c r="AY10" s="12"/>
      <c r="AZ10" s="18" t="s">
        <v>41</v>
      </c>
      <c r="BA10" s="24">
        <f>2*4</f>
        <v>8</v>
      </c>
      <c r="BB10" s="19">
        <v>0.61699999999999999</v>
      </c>
      <c r="BC10" s="19">
        <f t="shared" si="17"/>
        <v>4.9359999999999999</v>
      </c>
      <c r="BD10" s="24"/>
      <c r="BE10" s="12"/>
      <c r="BF10" s="18" t="s">
        <v>41</v>
      </c>
      <c r="BG10" s="24">
        <f t="shared" si="18"/>
        <v>12.8</v>
      </c>
      <c r="BH10" s="19">
        <v>0.61699999999999999</v>
      </c>
      <c r="BI10" s="19">
        <f t="shared" si="19"/>
        <v>7.8976000000000006</v>
      </c>
      <c r="BJ10" s="24"/>
      <c r="BK10" s="12"/>
      <c r="BL10" s="18" t="s">
        <v>36</v>
      </c>
      <c r="BM10" s="19">
        <v>0.65</v>
      </c>
      <c r="BN10" s="19">
        <v>0.65</v>
      </c>
      <c r="BO10" s="19">
        <v>0.25</v>
      </c>
      <c r="BP10" s="24">
        <f t="shared" si="4"/>
        <v>0.10562500000000001</v>
      </c>
      <c r="BQ10" s="12"/>
      <c r="BS10" s="18" t="s">
        <v>161</v>
      </c>
      <c r="BT10" s="24">
        <v>8.25</v>
      </c>
      <c r="BU10" s="19">
        <v>0.15</v>
      </c>
      <c r="BV10" s="19">
        <v>0.3</v>
      </c>
      <c r="BW10" s="24">
        <f t="shared" si="5"/>
        <v>0.37125000000000002</v>
      </c>
      <c r="BX10" s="12"/>
      <c r="BY10" s="18" t="s">
        <v>41</v>
      </c>
      <c r="BZ10" s="19">
        <v>0.25</v>
      </c>
      <c r="CA10" s="19">
        <v>0.25</v>
      </c>
      <c r="CB10" s="19">
        <v>0.9</v>
      </c>
      <c r="CC10" s="24">
        <f t="shared" si="6"/>
        <v>5.6250000000000001E-2</v>
      </c>
      <c r="CD10" s="12"/>
      <c r="CE10" s="18" t="s">
        <v>41</v>
      </c>
      <c r="CF10" s="19">
        <v>0.25</v>
      </c>
      <c r="CG10" s="19">
        <v>0.25</v>
      </c>
      <c r="CH10" s="19">
        <v>3.5</v>
      </c>
      <c r="CI10" s="24">
        <f t="shared" si="7"/>
        <v>0.21875</v>
      </c>
      <c r="CJ10" s="12"/>
      <c r="CK10" s="8" t="s">
        <v>38</v>
      </c>
      <c r="CL10" s="7">
        <v>1</v>
      </c>
      <c r="CM10" s="7">
        <v>1</v>
      </c>
      <c r="CN10" s="7">
        <v>0.05</v>
      </c>
      <c r="CO10" s="7">
        <f t="shared" si="8"/>
        <v>0.05</v>
      </c>
      <c r="CP10" s="12"/>
      <c r="CQ10" s="7">
        <v>6.5</v>
      </c>
      <c r="CR10" s="7">
        <v>0.2</v>
      </c>
      <c r="CS10" s="7">
        <v>0.2</v>
      </c>
      <c r="CT10" s="7">
        <v>0.2</v>
      </c>
      <c r="CU10" s="7">
        <f t="shared" si="9"/>
        <v>3.9000000000000004</v>
      </c>
      <c r="CW10" s="12"/>
      <c r="CX10" s="8" t="s">
        <v>39</v>
      </c>
      <c r="CY10" s="7">
        <v>0.3</v>
      </c>
      <c r="CZ10" s="7">
        <v>0.3</v>
      </c>
      <c r="DA10" s="13">
        <v>0.2</v>
      </c>
      <c r="DB10" s="7">
        <f t="shared" si="10"/>
        <v>1.7999999999999999E-2</v>
      </c>
      <c r="DC10" s="12"/>
      <c r="DD10" s="8"/>
      <c r="DE10" s="7">
        <v>6.5</v>
      </c>
      <c r="DF10" s="7">
        <v>0.2</v>
      </c>
      <c r="DG10" s="7">
        <v>0.2</v>
      </c>
      <c r="DH10" s="7">
        <f t="shared" si="11"/>
        <v>0.26</v>
      </c>
      <c r="DI10" s="12"/>
      <c r="DJ10" s="8" t="s">
        <v>39</v>
      </c>
      <c r="DK10" s="7">
        <v>0.3</v>
      </c>
      <c r="DL10" s="7">
        <v>0.3</v>
      </c>
      <c r="DM10" s="7">
        <v>3.2</v>
      </c>
      <c r="DN10" s="7">
        <f t="shared" si="12"/>
        <v>0.28799999999999998</v>
      </c>
    </row>
    <row r="11" spans="1:118" x14ac:dyDescent="0.25">
      <c r="A11" s="7">
        <v>88.39</v>
      </c>
      <c r="D11" s="7">
        <f>A11+B11</f>
        <v>88.39</v>
      </c>
      <c r="E11" s="12"/>
      <c r="F11" s="7">
        <v>2</v>
      </c>
      <c r="G11" s="7">
        <v>3</v>
      </c>
      <c r="I11" s="7">
        <f>F11*G11</f>
        <v>6</v>
      </c>
      <c r="J11" s="12"/>
      <c r="K11" s="18" t="s">
        <v>38</v>
      </c>
      <c r="L11" s="19">
        <v>1.2</v>
      </c>
      <c r="M11" s="19">
        <v>1.2</v>
      </c>
      <c r="N11" s="19">
        <v>1.2</v>
      </c>
      <c r="O11" s="24">
        <f t="shared" si="0"/>
        <v>1.728</v>
      </c>
      <c r="P11" s="12"/>
      <c r="Q11" s="18" t="s">
        <v>162</v>
      </c>
      <c r="R11" s="24">
        <v>8.25</v>
      </c>
      <c r="S11" s="19">
        <v>0.4</v>
      </c>
      <c r="T11" s="19">
        <v>0.5</v>
      </c>
      <c r="U11" s="24">
        <f t="shared" si="1"/>
        <v>1.6500000000000001</v>
      </c>
      <c r="V11" s="12"/>
      <c r="W11" s="31" t="s">
        <v>162</v>
      </c>
      <c r="X11" s="24">
        <v>8.25</v>
      </c>
      <c r="Y11" s="19">
        <v>0.2</v>
      </c>
      <c r="Z11" s="19">
        <v>0.2</v>
      </c>
      <c r="AA11" s="24">
        <f t="shared" si="2"/>
        <v>0.33000000000000007</v>
      </c>
      <c r="AB11" s="12"/>
      <c r="AC11" s="18" t="s">
        <v>38</v>
      </c>
      <c r="AD11" s="19">
        <v>1.2</v>
      </c>
      <c r="AE11" s="19">
        <v>1.2</v>
      </c>
      <c r="AF11" s="19"/>
      <c r="AG11" s="24">
        <f t="shared" si="13"/>
        <v>1.44</v>
      </c>
      <c r="AI11" s="7">
        <v>5.7</v>
      </c>
      <c r="AJ11" s="7">
        <v>0.2</v>
      </c>
      <c r="AK11" s="7">
        <v>1.5</v>
      </c>
      <c r="AL11" s="7">
        <f t="shared" si="3"/>
        <v>1.7100000000000002</v>
      </c>
      <c r="AM11" s="12"/>
      <c r="AN11" s="18" t="s">
        <v>38</v>
      </c>
      <c r="AO11" s="19">
        <v>9.9600000000000009</v>
      </c>
      <c r="AP11" s="19">
        <v>0.61699999999999999</v>
      </c>
      <c r="AQ11" s="19">
        <f t="shared" si="14"/>
        <v>6.1453200000000008</v>
      </c>
      <c r="AR11" s="24"/>
      <c r="AS11" s="12"/>
      <c r="AT11" s="18" t="s">
        <v>162</v>
      </c>
      <c r="AU11" s="24">
        <v>32.76</v>
      </c>
      <c r="AV11" s="19">
        <v>0.61699999999999999</v>
      </c>
      <c r="AW11" s="19">
        <f t="shared" si="15"/>
        <v>20.212919999999997</v>
      </c>
      <c r="AX11" s="24"/>
      <c r="AY11" s="12"/>
      <c r="AZ11" s="18" t="s">
        <v>43</v>
      </c>
      <c r="BA11" s="24">
        <f t="shared" ref="BA11:BA22" si="20">2*4</f>
        <v>8</v>
      </c>
      <c r="BB11" s="19">
        <v>0.61699999999999999</v>
      </c>
      <c r="BC11" s="19">
        <f t="shared" si="17"/>
        <v>4.9359999999999999</v>
      </c>
      <c r="BD11" s="24"/>
      <c r="BE11" s="12"/>
      <c r="BF11" s="18" t="s">
        <v>43</v>
      </c>
      <c r="BG11" s="24">
        <f t="shared" si="18"/>
        <v>12.8</v>
      </c>
      <c r="BH11" s="19">
        <v>0.61699999999999999</v>
      </c>
      <c r="BI11" s="19">
        <f t="shared" si="19"/>
        <v>7.8976000000000006</v>
      </c>
      <c r="BJ11" s="24"/>
      <c r="BK11" s="12"/>
      <c r="BL11" s="18" t="s">
        <v>38</v>
      </c>
      <c r="BM11" s="19">
        <v>0.65</v>
      </c>
      <c r="BN11" s="19">
        <v>0.65</v>
      </c>
      <c r="BO11" s="19">
        <v>0.25</v>
      </c>
      <c r="BP11" s="24">
        <f t="shared" si="4"/>
        <v>0.10562500000000001</v>
      </c>
      <c r="BQ11" s="12"/>
      <c r="BS11" s="18" t="s">
        <v>162</v>
      </c>
      <c r="BT11" s="24">
        <v>8.25</v>
      </c>
      <c r="BU11" s="19">
        <v>0.15</v>
      </c>
      <c r="BV11" s="19">
        <v>0.3</v>
      </c>
      <c r="BW11" s="24">
        <f t="shared" si="5"/>
        <v>0.37125000000000002</v>
      </c>
      <c r="BX11" s="12"/>
      <c r="BY11" s="18" t="s">
        <v>43</v>
      </c>
      <c r="BZ11" s="19">
        <v>0.25</v>
      </c>
      <c r="CA11" s="19">
        <v>0.25</v>
      </c>
      <c r="CB11" s="19">
        <v>0.9</v>
      </c>
      <c r="CC11" s="24">
        <f t="shared" si="6"/>
        <v>5.6250000000000001E-2</v>
      </c>
      <c r="CD11" s="12"/>
      <c r="CE11" s="18" t="s">
        <v>43</v>
      </c>
      <c r="CF11" s="19">
        <v>0.25</v>
      </c>
      <c r="CG11" s="19">
        <v>0.25</v>
      </c>
      <c r="CH11" s="19">
        <v>3.5</v>
      </c>
      <c r="CI11" s="24">
        <f t="shared" si="7"/>
        <v>0.21875</v>
      </c>
      <c r="CJ11" s="12"/>
      <c r="CK11" s="8" t="s">
        <v>40</v>
      </c>
      <c r="CL11" s="7">
        <v>1</v>
      </c>
      <c r="CM11" s="7">
        <v>1</v>
      </c>
      <c r="CN11" s="7">
        <v>0.05</v>
      </c>
      <c r="CO11" s="7">
        <f t="shared" si="8"/>
        <v>0.05</v>
      </c>
      <c r="CP11" s="12"/>
      <c r="CQ11" s="7">
        <v>6.5</v>
      </c>
      <c r="CR11" s="7">
        <v>0.2</v>
      </c>
      <c r="CS11" s="7">
        <v>0.2</v>
      </c>
      <c r="CT11" s="7">
        <v>0.2</v>
      </c>
      <c r="CU11" s="7">
        <f t="shared" si="9"/>
        <v>3.9000000000000004</v>
      </c>
      <c r="CW11" s="12"/>
      <c r="CX11" s="8" t="s">
        <v>41</v>
      </c>
      <c r="CY11" s="7">
        <v>0.3</v>
      </c>
      <c r="CZ11" s="7">
        <v>0.3</v>
      </c>
      <c r="DA11" s="13">
        <v>0.3</v>
      </c>
      <c r="DB11" s="7">
        <f t="shared" si="10"/>
        <v>2.7E-2</v>
      </c>
      <c r="DC11" s="12"/>
      <c r="DD11" s="8"/>
      <c r="DE11" s="7">
        <v>6.5</v>
      </c>
      <c r="DF11" s="7">
        <v>0.2</v>
      </c>
      <c r="DG11" s="7">
        <v>0.2</v>
      </c>
      <c r="DH11" s="7">
        <f t="shared" si="11"/>
        <v>0.26</v>
      </c>
      <c r="DI11" s="12"/>
      <c r="DJ11" s="8" t="s">
        <v>41</v>
      </c>
      <c r="DK11" s="7">
        <v>0.3</v>
      </c>
      <c r="DL11" s="7">
        <v>0.3</v>
      </c>
      <c r="DM11" s="7">
        <v>3.2</v>
      </c>
      <c r="DN11" s="7">
        <f t="shared" si="12"/>
        <v>0.28799999999999998</v>
      </c>
    </row>
    <row r="12" spans="1:118" x14ac:dyDescent="0.25">
      <c r="D12" s="7">
        <f>A12+B12</f>
        <v>0</v>
      </c>
      <c r="E12" s="12"/>
      <c r="I12" s="7">
        <f>F12+G12</f>
        <v>0</v>
      </c>
      <c r="J12" s="12"/>
      <c r="K12" s="18" t="s">
        <v>46</v>
      </c>
      <c r="L12" s="19">
        <v>1.2</v>
      </c>
      <c r="M12" s="19">
        <v>1.2</v>
      </c>
      <c r="N12" s="19">
        <v>1.2</v>
      </c>
      <c r="O12" s="24">
        <f t="shared" si="0"/>
        <v>1.728</v>
      </c>
      <c r="P12" s="12"/>
      <c r="Q12" s="18" t="s">
        <v>163</v>
      </c>
      <c r="R12" s="24">
        <v>8.25</v>
      </c>
      <c r="S12" s="19">
        <v>0.4</v>
      </c>
      <c r="T12" s="19">
        <v>0.5</v>
      </c>
      <c r="U12" s="24">
        <f t="shared" si="1"/>
        <v>1.6500000000000001</v>
      </c>
      <c r="V12" s="12"/>
      <c r="W12" s="31" t="s">
        <v>163</v>
      </c>
      <c r="X12" s="24">
        <v>8.25</v>
      </c>
      <c r="Y12" s="19">
        <v>0.2</v>
      </c>
      <c r="Z12" s="19">
        <v>0.2</v>
      </c>
      <c r="AA12" s="24">
        <f t="shared" si="2"/>
        <v>0.33000000000000007</v>
      </c>
      <c r="AB12" s="12"/>
      <c r="AC12" s="18" t="s">
        <v>46</v>
      </c>
      <c r="AD12" s="19">
        <v>1.2</v>
      </c>
      <c r="AE12" s="19">
        <v>1.2</v>
      </c>
      <c r="AF12" s="19"/>
      <c r="AG12" s="24">
        <f t="shared" si="13"/>
        <v>1.44</v>
      </c>
      <c r="AI12" s="7">
        <v>6.2</v>
      </c>
      <c r="AJ12" s="7">
        <v>0.2</v>
      </c>
      <c r="AK12" s="7">
        <v>1.5</v>
      </c>
      <c r="AL12" s="7">
        <f t="shared" si="3"/>
        <v>1.8600000000000003</v>
      </c>
      <c r="AM12" s="12"/>
      <c r="AN12" s="18" t="s">
        <v>46</v>
      </c>
      <c r="AO12" s="19">
        <v>9.9600000000000009</v>
      </c>
      <c r="AP12" s="19">
        <v>0.61699999999999999</v>
      </c>
      <c r="AQ12" s="19">
        <f t="shared" si="14"/>
        <v>6.1453200000000008</v>
      </c>
      <c r="AR12" s="24"/>
      <c r="AS12" s="12"/>
      <c r="AT12" s="18" t="s">
        <v>163</v>
      </c>
      <c r="AU12" s="24">
        <v>32.76</v>
      </c>
      <c r="AV12" s="19">
        <v>0.61699999999999999</v>
      </c>
      <c r="AW12" s="19">
        <f t="shared" si="15"/>
        <v>20.212919999999997</v>
      </c>
      <c r="AX12" s="24"/>
      <c r="AY12" s="12"/>
      <c r="AZ12" s="18" t="s">
        <v>45</v>
      </c>
      <c r="BA12" s="24">
        <f t="shared" si="20"/>
        <v>8</v>
      </c>
      <c r="BB12" s="19">
        <v>0.61699999999999999</v>
      </c>
      <c r="BC12" s="19">
        <f t="shared" si="17"/>
        <v>4.9359999999999999</v>
      </c>
      <c r="BD12" s="24"/>
      <c r="BE12" s="12"/>
      <c r="BF12" s="18" t="s">
        <v>45</v>
      </c>
      <c r="BG12" s="24">
        <f t="shared" si="18"/>
        <v>12.8</v>
      </c>
      <c r="BH12" s="19">
        <v>0.61699999999999999</v>
      </c>
      <c r="BI12" s="19">
        <f t="shared" si="19"/>
        <v>7.8976000000000006</v>
      </c>
      <c r="BJ12" s="24"/>
      <c r="BK12" s="12"/>
      <c r="BL12" s="18" t="s">
        <v>46</v>
      </c>
      <c r="BM12" s="19">
        <v>0.65</v>
      </c>
      <c r="BN12" s="19">
        <v>0.65</v>
      </c>
      <c r="BO12" s="19">
        <v>0.25</v>
      </c>
      <c r="BP12" s="24">
        <f t="shared" si="4"/>
        <v>0.10562500000000001</v>
      </c>
      <c r="BQ12" s="12"/>
      <c r="BS12" s="18" t="s">
        <v>163</v>
      </c>
      <c r="BT12" s="24">
        <v>8.25</v>
      </c>
      <c r="BU12" s="19">
        <v>0.15</v>
      </c>
      <c r="BV12" s="19">
        <v>0.3</v>
      </c>
      <c r="BW12" s="24">
        <f t="shared" si="5"/>
        <v>0.37125000000000002</v>
      </c>
      <c r="BX12" s="12"/>
      <c r="BY12" s="18" t="s">
        <v>45</v>
      </c>
      <c r="BZ12" s="19">
        <v>0.25</v>
      </c>
      <c r="CA12" s="19">
        <v>0.25</v>
      </c>
      <c r="CB12" s="19">
        <v>0.9</v>
      </c>
      <c r="CC12" s="24">
        <f t="shared" si="6"/>
        <v>5.6250000000000001E-2</v>
      </c>
      <c r="CD12" s="12"/>
      <c r="CE12" s="18" t="s">
        <v>45</v>
      </c>
      <c r="CF12" s="19">
        <v>0.25</v>
      </c>
      <c r="CG12" s="19">
        <v>0.25</v>
      </c>
      <c r="CH12" s="19">
        <v>3.5</v>
      </c>
      <c r="CI12" s="24">
        <f t="shared" si="7"/>
        <v>0.21875</v>
      </c>
      <c r="CJ12" s="12"/>
      <c r="CK12" s="8" t="s">
        <v>42</v>
      </c>
      <c r="CL12" s="7">
        <v>1</v>
      </c>
      <c r="CM12" s="7">
        <v>1</v>
      </c>
      <c r="CN12" s="7">
        <v>0</v>
      </c>
      <c r="CO12" s="7">
        <f t="shared" si="8"/>
        <v>0</v>
      </c>
      <c r="CP12" s="12"/>
      <c r="CQ12" s="7">
        <v>5.25</v>
      </c>
      <c r="CR12" s="7">
        <v>0.2</v>
      </c>
      <c r="CS12" s="7">
        <v>0.2</v>
      </c>
      <c r="CT12" s="7">
        <v>0.2</v>
      </c>
      <c r="CU12" s="7">
        <f t="shared" si="9"/>
        <v>3.1500000000000004</v>
      </c>
      <c r="CW12" s="12"/>
      <c r="CX12" s="8" t="s">
        <v>43</v>
      </c>
      <c r="CY12" s="7">
        <v>0.3</v>
      </c>
      <c r="CZ12" s="7">
        <v>0.3</v>
      </c>
      <c r="DA12" s="13">
        <v>0.05</v>
      </c>
      <c r="DB12" s="7">
        <f t="shared" si="10"/>
        <v>4.4999999999999997E-3</v>
      </c>
      <c r="DC12" s="12"/>
      <c r="DD12" s="8"/>
      <c r="DE12" s="7">
        <v>5.25</v>
      </c>
      <c r="DF12" s="7">
        <v>0.2</v>
      </c>
      <c r="DG12" s="7">
        <v>0.2</v>
      </c>
      <c r="DH12" s="7">
        <f t="shared" si="11"/>
        <v>0.21000000000000002</v>
      </c>
      <c r="DI12" s="12"/>
      <c r="DJ12" s="8" t="s">
        <v>43</v>
      </c>
      <c r="DK12" s="7">
        <v>0.3</v>
      </c>
      <c r="DL12" s="7">
        <v>0.3</v>
      </c>
      <c r="DM12" s="7">
        <v>3.2</v>
      </c>
      <c r="DN12" s="7">
        <f t="shared" si="12"/>
        <v>0.28799999999999998</v>
      </c>
    </row>
    <row r="13" spans="1:118" x14ac:dyDescent="0.25">
      <c r="E13" s="12"/>
      <c r="J13" s="12"/>
      <c r="K13" s="18" t="s">
        <v>48</v>
      </c>
      <c r="L13" s="19">
        <v>1.2</v>
      </c>
      <c r="M13" s="19">
        <v>1.2</v>
      </c>
      <c r="N13" s="19">
        <v>1.2</v>
      </c>
      <c r="O13" s="24">
        <f t="shared" si="0"/>
        <v>1.728</v>
      </c>
      <c r="P13" s="12"/>
      <c r="Q13" s="18" t="s">
        <v>164</v>
      </c>
      <c r="R13" s="24">
        <v>8.25</v>
      </c>
      <c r="S13" s="19">
        <v>0.4</v>
      </c>
      <c r="T13" s="19">
        <v>0.5</v>
      </c>
      <c r="U13" s="24">
        <f t="shared" si="1"/>
        <v>1.6500000000000001</v>
      </c>
      <c r="V13" s="12"/>
      <c r="W13" s="31" t="s">
        <v>164</v>
      </c>
      <c r="X13" s="24">
        <v>8.25</v>
      </c>
      <c r="Y13" s="19">
        <v>0.2</v>
      </c>
      <c r="Z13" s="19">
        <v>0.2</v>
      </c>
      <c r="AA13" s="24">
        <f t="shared" si="2"/>
        <v>0.33000000000000007</v>
      </c>
      <c r="AB13" s="12"/>
      <c r="AC13" s="18" t="s">
        <v>48</v>
      </c>
      <c r="AD13" s="19">
        <v>1.2</v>
      </c>
      <c r="AE13" s="19">
        <v>1.2</v>
      </c>
      <c r="AF13" s="19"/>
      <c r="AG13" s="24">
        <f t="shared" si="13"/>
        <v>1.44</v>
      </c>
      <c r="AI13" s="7">
        <v>3.45</v>
      </c>
      <c r="AJ13" s="7">
        <v>0.2</v>
      </c>
      <c r="AK13" s="7">
        <v>1.5</v>
      </c>
      <c r="AL13" s="7">
        <f t="shared" si="3"/>
        <v>1.0350000000000001</v>
      </c>
      <c r="AM13" s="12"/>
      <c r="AN13" s="18" t="s">
        <v>48</v>
      </c>
      <c r="AO13" s="19">
        <v>9.9600000000000009</v>
      </c>
      <c r="AP13" s="19">
        <v>0.61699999999999999</v>
      </c>
      <c r="AQ13" s="19">
        <f t="shared" si="14"/>
        <v>6.1453200000000008</v>
      </c>
      <c r="AR13" s="24"/>
      <c r="AS13" s="12"/>
      <c r="AT13" s="18" t="s">
        <v>164</v>
      </c>
      <c r="AU13" s="24">
        <v>32.479999999999997</v>
      </c>
      <c r="AV13" s="19">
        <v>0.61699999999999999</v>
      </c>
      <c r="AW13" s="19">
        <f t="shared" si="15"/>
        <v>20.040159999999997</v>
      </c>
      <c r="AX13" s="24"/>
      <c r="AY13" s="12"/>
      <c r="AZ13" s="18" t="s">
        <v>47</v>
      </c>
      <c r="BA13" s="24">
        <f t="shared" si="20"/>
        <v>8</v>
      </c>
      <c r="BB13" s="19">
        <v>0.61699999999999999</v>
      </c>
      <c r="BC13" s="19">
        <f t="shared" si="17"/>
        <v>4.9359999999999999</v>
      </c>
      <c r="BD13" s="24"/>
      <c r="BE13" s="12"/>
      <c r="BF13" s="18" t="s">
        <v>47</v>
      </c>
      <c r="BG13" s="24">
        <f t="shared" si="18"/>
        <v>12.8</v>
      </c>
      <c r="BH13" s="19">
        <v>0.61699999999999999</v>
      </c>
      <c r="BI13" s="19">
        <f t="shared" si="19"/>
        <v>7.8976000000000006</v>
      </c>
      <c r="BJ13" s="24"/>
      <c r="BK13" s="12"/>
      <c r="BL13" s="18" t="s">
        <v>48</v>
      </c>
      <c r="BM13" s="19">
        <v>0.65</v>
      </c>
      <c r="BN13" s="19">
        <v>0.65</v>
      </c>
      <c r="BO13" s="19">
        <v>0.25</v>
      </c>
      <c r="BP13" s="24">
        <f t="shared" si="4"/>
        <v>0.10562500000000001</v>
      </c>
      <c r="BQ13" s="12"/>
      <c r="BS13" s="18" t="s">
        <v>164</v>
      </c>
      <c r="BT13" s="24">
        <v>8.25</v>
      </c>
      <c r="BU13" s="19">
        <v>0.15</v>
      </c>
      <c r="BV13" s="19">
        <v>0.3</v>
      </c>
      <c r="BW13" s="24">
        <f t="shared" si="5"/>
        <v>0.37125000000000002</v>
      </c>
      <c r="BX13" s="12"/>
      <c r="BY13" s="18" t="s">
        <v>47</v>
      </c>
      <c r="BZ13" s="19">
        <v>0.25</v>
      </c>
      <c r="CA13" s="19">
        <v>0.25</v>
      </c>
      <c r="CB13" s="19">
        <v>0.9</v>
      </c>
      <c r="CC13" s="24">
        <f t="shared" si="6"/>
        <v>5.6250000000000001E-2</v>
      </c>
      <c r="CD13" s="12"/>
      <c r="CE13" s="18" t="s">
        <v>47</v>
      </c>
      <c r="CF13" s="19">
        <v>0.25</v>
      </c>
      <c r="CG13" s="19">
        <v>0.25</v>
      </c>
      <c r="CH13" s="19">
        <v>3.5</v>
      </c>
      <c r="CI13" s="24">
        <f t="shared" si="7"/>
        <v>0.21875</v>
      </c>
      <c r="CJ13" s="12"/>
      <c r="CK13" s="8" t="s">
        <v>44</v>
      </c>
      <c r="CL13" s="7">
        <v>1</v>
      </c>
      <c r="CM13" s="7">
        <v>1</v>
      </c>
      <c r="CN13" s="7">
        <v>0</v>
      </c>
      <c r="CO13" s="7">
        <f t="shared" si="8"/>
        <v>0</v>
      </c>
      <c r="CP13" s="12"/>
      <c r="CQ13" s="7">
        <v>11.25</v>
      </c>
      <c r="CR13" s="7">
        <v>0.2</v>
      </c>
      <c r="CS13" s="7">
        <v>0.2</v>
      </c>
      <c r="CT13" s="7">
        <v>0.2</v>
      </c>
      <c r="CU13" s="7">
        <f t="shared" si="9"/>
        <v>6.7500000000000009</v>
      </c>
      <c r="CW13" s="12"/>
      <c r="CX13" s="8" t="s">
        <v>45</v>
      </c>
      <c r="CY13" s="7">
        <v>0.3</v>
      </c>
      <c r="CZ13" s="7">
        <v>0.3</v>
      </c>
      <c r="DA13" s="13">
        <v>0</v>
      </c>
      <c r="DB13" s="7">
        <f t="shared" si="10"/>
        <v>0</v>
      </c>
      <c r="DC13" s="12"/>
      <c r="DD13" s="8"/>
      <c r="DE13" s="7">
        <v>11.25</v>
      </c>
      <c r="DF13" s="7">
        <v>0.2</v>
      </c>
      <c r="DG13" s="7">
        <v>0.2</v>
      </c>
      <c r="DH13" s="7">
        <f t="shared" si="11"/>
        <v>0.45</v>
      </c>
      <c r="DI13" s="12"/>
      <c r="DJ13" s="8" t="s">
        <v>45</v>
      </c>
      <c r="DK13" s="7">
        <v>0.3</v>
      </c>
      <c r="DL13" s="7">
        <v>0.3</v>
      </c>
      <c r="DN13" s="7">
        <f t="shared" si="12"/>
        <v>0</v>
      </c>
    </row>
    <row r="14" spans="1:118" x14ac:dyDescent="0.25">
      <c r="A14" s="126" t="s">
        <v>75</v>
      </c>
      <c r="B14" s="113"/>
      <c r="C14" s="113"/>
      <c r="D14" s="7">
        <f>SUM(D11:D13)</f>
        <v>88.39</v>
      </c>
      <c r="E14" s="12"/>
      <c r="F14" s="121" t="s">
        <v>208</v>
      </c>
      <c r="G14" s="113"/>
      <c r="H14" s="113"/>
      <c r="I14" s="7">
        <f>SUM(I11:I13)</f>
        <v>6</v>
      </c>
      <c r="J14" s="12"/>
      <c r="K14" s="18" t="s">
        <v>50</v>
      </c>
      <c r="L14" s="19">
        <v>1.2</v>
      </c>
      <c r="M14" s="19">
        <v>1.2</v>
      </c>
      <c r="N14" s="19">
        <v>1.2</v>
      </c>
      <c r="O14" s="24">
        <f t="shared" si="0"/>
        <v>1.728</v>
      </c>
      <c r="P14" s="12"/>
      <c r="Q14" s="18"/>
      <c r="R14" s="24"/>
      <c r="S14" s="19"/>
      <c r="T14" s="19"/>
      <c r="U14" s="24"/>
      <c r="V14" s="12"/>
      <c r="W14" s="31"/>
      <c r="X14" s="24"/>
      <c r="Y14" s="19"/>
      <c r="Z14" s="19"/>
      <c r="AA14" s="24"/>
      <c r="AB14" s="12"/>
      <c r="AC14" s="18" t="s">
        <v>50</v>
      </c>
      <c r="AD14" s="19">
        <v>1.2</v>
      </c>
      <c r="AE14" s="19">
        <v>1.2</v>
      </c>
      <c r="AF14" s="19"/>
      <c r="AG14" s="24">
        <f t="shared" si="13"/>
        <v>1.44</v>
      </c>
      <c r="AI14" s="7">
        <v>3.45</v>
      </c>
      <c r="AJ14" s="7">
        <v>0.2</v>
      </c>
      <c r="AK14" s="7">
        <v>1.5</v>
      </c>
      <c r="AL14" s="7">
        <f t="shared" si="3"/>
        <v>1.0350000000000001</v>
      </c>
      <c r="AM14" s="12"/>
      <c r="AN14" s="18" t="s">
        <v>50</v>
      </c>
      <c r="AO14" s="19">
        <v>9.9600000000000009</v>
      </c>
      <c r="AP14" s="19">
        <v>0.61699999999999999</v>
      </c>
      <c r="AQ14" s="19">
        <f t="shared" si="14"/>
        <v>6.1453200000000008</v>
      </c>
      <c r="AR14" s="24"/>
      <c r="AS14" s="12"/>
      <c r="AT14" s="18"/>
      <c r="AU14" s="24"/>
      <c r="AV14" s="19"/>
      <c r="AW14" s="19"/>
      <c r="AX14" s="24"/>
      <c r="AY14" s="12"/>
      <c r="AZ14" s="18" t="s">
        <v>51</v>
      </c>
      <c r="BA14" s="24">
        <f t="shared" si="20"/>
        <v>8</v>
      </c>
      <c r="BB14" s="19">
        <v>0.61699999999999999</v>
      </c>
      <c r="BC14" s="19">
        <f t="shared" si="17"/>
        <v>4.9359999999999999</v>
      </c>
      <c r="BD14" s="24"/>
      <c r="BE14" s="12"/>
      <c r="BF14" s="18" t="s">
        <v>51</v>
      </c>
      <c r="BG14" s="24">
        <f t="shared" si="18"/>
        <v>12.8</v>
      </c>
      <c r="BH14" s="19">
        <v>0.61699999999999999</v>
      </c>
      <c r="BI14" s="19">
        <f t="shared" si="19"/>
        <v>7.8976000000000006</v>
      </c>
      <c r="BJ14" s="24"/>
      <c r="BK14" s="12"/>
      <c r="BL14" s="18" t="s">
        <v>50</v>
      </c>
      <c r="BM14" s="19">
        <v>0.65</v>
      </c>
      <c r="BN14" s="19">
        <v>0.65</v>
      </c>
      <c r="BO14" s="19">
        <v>0.25</v>
      </c>
      <c r="BP14" s="24">
        <f t="shared" si="4"/>
        <v>0.10562500000000001</v>
      </c>
      <c r="BQ14" s="12"/>
      <c r="BS14" s="18"/>
      <c r="BT14" s="24"/>
      <c r="BW14" s="24"/>
      <c r="BX14" s="12"/>
      <c r="BY14" s="18" t="s">
        <v>51</v>
      </c>
      <c r="BZ14" s="19">
        <v>0.25</v>
      </c>
      <c r="CA14" s="19">
        <v>0.25</v>
      </c>
      <c r="CB14" s="19">
        <v>0.9</v>
      </c>
      <c r="CC14" s="24">
        <f t="shared" si="6"/>
        <v>5.6250000000000001E-2</v>
      </c>
      <c r="CD14" s="12"/>
      <c r="CE14" s="18" t="s">
        <v>51</v>
      </c>
      <c r="CF14" s="19">
        <v>0.25</v>
      </c>
      <c r="CG14" s="19">
        <v>0.25</v>
      </c>
      <c r="CH14" s="19">
        <v>3.5</v>
      </c>
      <c r="CI14" s="24">
        <f t="shared" si="7"/>
        <v>0.21875</v>
      </c>
      <c r="CJ14" s="12"/>
      <c r="CK14" s="8" t="s">
        <v>46</v>
      </c>
      <c r="CL14" s="7">
        <v>1</v>
      </c>
      <c r="CM14" s="7">
        <v>1</v>
      </c>
      <c r="CN14" s="7">
        <v>0</v>
      </c>
      <c r="CO14" s="7">
        <f t="shared" si="8"/>
        <v>0</v>
      </c>
      <c r="CP14" s="12"/>
      <c r="CQ14" s="7">
        <v>6.78</v>
      </c>
      <c r="CR14" s="7">
        <v>0.2</v>
      </c>
      <c r="CS14" s="7">
        <v>0.2</v>
      </c>
      <c r="CT14" s="7">
        <v>0.2</v>
      </c>
      <c r="CU14" s="7">
        <f t="shared" si="9"/>
        <v>4.0680000000000005</v>
      </c>
      <c r="CW14" s="12"/>
      <c r="CX14" s="8" t="s">
        <v>47</v>
      </c>
      <c r="CY14" s="7">
        <v>0.3</v>
      </c>
      <c r="CZ14" s="7">
        <v>0.3</v>
      </c>
      <c r="DA14" s="13">
        <v>0</v>
      </c>
      <c r="DB14" s="7">
        <f t="shared" si="10"/>
        <v>0</v>
      </c>
      <c r="DC14" s="12"/>
      <c r="DD14" s="8"/>
      <c r="DE14" s="7">
        <v>6.78</v>
      </c>
      <c r="DF14" s="7">
        <v>0.2</v>
      </c>
      <c r="DG14" s="7">
        <v>0.2</v>
      </c>
      <c r="DH14" s="7">
        <f t="shared" si="11"/>
        <v>0.27120000000000005</v>
      </c>
      <c r="DI14" s="12"/>
      <c r="DJ14" s="8" t="s">
        <v>47</v>
      </c>
      <c r="DK14" s="7">
        <v>0.3</v>
      </c>
      <c r="DL14" s="7">
        <v>0.3</v>
      </c>
      <c r="DN14" s="7">
        <f t="shared" si="12"/>
        <v>0</v>
      </c>
    </row>
    <row r="15" spans="1:118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8" t="s">
        <v>52</v>
      </c>
      <c r="L15" s="19">
        <v>1.2</v>
      </c>
      <c r="M15" s="19">
        <v>1.2</v>
      </c>
      <c r="N15" s="19">
        <v>1.2</v>
      </c>
      <c r="O15" s="24">
        <f t="shared" si="0"/>
        <v>1.728</v>
      </c>
      <c r="P15" s="12"/>
      <c r="Q15" s="115" t="s">
        <v>187</v>
      </c>
      <c r="R15" s="115"/>
      <c r="S15" s="115"/>
      <c r="T15" s="115"/>
      <c r="U15" s="24">
        <f>U3</f>
        <v>26.111999999999991</v>
      </c>
      <c r="V15" s="12"/>
      <c r="W15" s="31"/>
      <c r="X15" s="24"/>
      <c r="Y15" s="19"/>
      <c r="Z15" s="19"/>
      <c r="AA15" s="24"/>
      <c r="AB15" s="12"/>
      <c r="AC15" s="18" t="s">
        <v>52</v>
      </c>
      <c r="AD15" s="19">
        <v>1.2</v>
      </c>
      <c r="AE15" s="19">
        <v>1.2</v>
      </c>
      <c r="AF15" s="19"/>
      <c r="AG15" s="24">
        <f t="shared" si="13"/>
        <v>1.44</v>
      </c>
      <c r="AI15" s="7">
        <v>2.25</v>
      </c>
      <c r="AJ15" s="7">
        <v>0.2</v>
      </c>
      <c r="AK15" s="7">
        <v>1.5</v>
      </c>
      <c r="AL15" s="7">
        <f t="shared" si="3"/>
        <v>0.67500000000000004</v>
      </c>
      <c r="AM15" s="12"/>
      <c r="AN15" s="18" t="s">
        <v>52</v>
      </c>
      <c r="AO15" s="19">
        <v>9.9600000000000009</v>
      </c>
      <c r="AP15" s="19">
        <v>0.61699999999999999</v>
      </c>
      <c r="AQ15" s="19">
        <f t="shared" si="14"/>
        <v>6.1453200000000008</v>
      </c>
      <c r="AR15" s="24"/>
      <c r="AS15" s="12"/>
      <c r="AT15" s="18"/>
      <c r="AU15" s="24"/>
      <c r="AV15" s="19"/>
      <c r="AW15" s="19"/>
      <c r="AX15" s="24"/>
      <c r="AY15" s="12"/>
      <c r="AZ15" s="18" t="s">
        <v>53</v>
      </c>
      <c r="BA15" s="24">
        <f t="shared" si="20"/>
        <v>8</v>
      </c>
      <c r="BB15" s="19">
        <v>0.61699999999999999</v>
      </c>
      <c r="BC15" s="19">
        <f t="shared" si="17"/>
        <v>4.9359999999999999</v>
      </c>
      <c r="BD15" s="24"/>
      <c r="BE15" s="12"/>
      <c r="BF15" s="18" t="s">
        <v>53</v>
      </c>
      <c r="BG15" s="24">
        <f t="shared" si="18"/>
        <v>12.8</v>
      </c>
      <c r="BH15" s="19">
        <v>0.61699999999999999</v>
      </c>
      <c r="BI15" s="19">
        <f t="shared" si="19"/>
        <v>7.8976000000000006</v>
      </c>
      <c r="BJ15" s="24"/>
      <c r="BK15" s="12"/>
      <c r="BL15" s="18" t="s">
        <v>52</v>
      </c>
      <c r="BM15" s="19">
        <v>0.65</v>
      </c>
      <c r="BN15" s="19">
        <v>0.65</v>
      </c>
      <c r="BO15" s="19">
        <v>0.25</v>
      </c>
      <c r="BP15" s="24">
        <f t="shared" si="4"/>
        <v>0.10562500000000001</v>
      </c>
      <c r="BQ15" s="12"/>
      <c r="BS15" s="18"/>
      <c r="BT15" s="24"/>
      <c r="BW15" s="24"/>
      <c r="BX15" s="12"/>
      <c r="BY15" s="18" t="s">
        <v>53</v>
      </c>
      <c r="BZ15" s="19">
        <v>0.25</v>
      </c>
      <c r="CA15" s="19">
        <v>0.25</v>
      </c>
      <c r="CB15" s="19">
        <v>0.9</v>
      </c>
      <c r="CC15" s="24">
        <f t="shared" si="6"/>
        <v>5.6250000000000001E-2</v>
      </c>
      <c r="CD15" s="12"/>
      <c r="CE15" s="18" t="s">
        <v>53</v>
      </c>
      <c r="CF15" s="19">
        <v>0.25</v>
      </c>
      <c r="CG15" s="19">
        <v>0.25</v>
      </c>
      <c r="CH15" s="19">
        <v>3.5</v>
      </c>
      <c r="CI15" s="24">
        <f t="shared" si="7"/>
        <v>0.21875</v>
      </c>
      <c r="CJ15" s="12"/>
      <c r="CK15" s="8" t="s">
        <v>48</v>
      </c>
      <c r="CL15" s="7">
        <v>1</v>
      </c>
      <c r="CM15" s="7">
        <v>1</v>
      </c>
      <c r="CN15" s="7">
        <v>0</v>
      </c>
      <c r="CO15" s="7">
        <f t="shared" si="8"/>
        <v>0</v>
      </c>
      <c r="CP15" s="12"/>
      <c r="CQ15" s="7">
        <v>6.78</v>
      </c>
      <c r="CR15" s="7">
        <v>0.2</v>
      </c>
      <c r="CS15" s="7">
        <v>0.2</v>
      </c>
      <c r="CT15" s="7">
        <v>0.2</v>
      </c>
      <c r="CU15" s="7">
        <f t="shared" si="9"/>
        <v>4.0680000000000005</v>
      </c>
      <c r="CW15" s="12"/>
      <c r="CX15" s="8" t="s">
        <v>49</v>
      </c>
      <c r="CY15" s="7">
        <v>0.3</v>
      </c>
      <c r="CZ15" s="7">
        <v>0.3</v>
      </c>
      <c r="DA15" s="13">
        <v>0</v>
      </c>
      <c r="DB15" s="7">
        <f t="shared" si="10"/>
        <v>0</v>
      </c>
      <c r="DC15" s="12"/>
      <c r="DD15" s="8"/>
      <c r="DE15" s="7">
        <v>6.78</v>
      </c>
      <c r="DF15" s="7">
        <v>0.2</v>
      </c>
      <c r="DG15" s="7">
        <v>0.2</v>
      </c>
      <c r="DH15" s="7">
        <f t="shared" si="11"/>
        <v>0.27120000000000005</v>
      </c>
      <c r="DI15" s="12"/>
      <c r="DJ15" s="8" t="s">
        <v>49</v>
      </c>
      <c r="DK15" s="7">
        <v>0.3</v>
      </c>
      <c r="DL15" s="7">
        <v>0.3</v>
      </c>
      <c r="DN15" s="7">
        <f t="shared" si="12"/>
        <v>0</v>
      </c>
    </row>
    <row r="16" spans="1:118" x14ac:dyDescent="0.25">
      <c r="A16" s="123" t="s">
        <v>172</v>
      </c>
      <c r="B16" s="123"/>
      <c r="C16" s="123"/>
      <c r="D16" s="123"/>
      <c r="E16" s="12"/>
      <c r="F16" s="123" t="s">
        <v>180</v>
      </c>
      <c r="G16" s="123"/>
      <c r="H16" s="123"/>
      <c r="I16" s="123"/>
      <c r="J16" s="12"/>
      <c r="K16" s="18" t="s">
        <v>54</v>
      </c>
      <c r="L16" s="19">
        <v>1.2</v>
      </c>
      <c r="M16" s="19">
        <v>1.2</v>
      </c>
      <c r="N16" s="19">
        <v>1.2</v>
      </c>
      <c r="O16" s="24">
        <f t="shared" si="0"/>
        <v>1.728</v>
      </c>
      <c r="P16" s="12"/>
      <c r="Q16" s="18"/>
      <c r="R16" s="24"/>
      <c r="S16" s="19"/>
      <c r="T16" s="19"/>
      <c r="U16" s="24"/>
      <c r="V16" s="12"/>
      <c r="W16" s="115" t="s">
        <v>202</v>
      </c>
      <c r="X16" s="115"/>
      <c r="Y16" s="115"/>
      <c r="Z16" s="115"/>
      <c r="AA16" s="23">
        <f>AA3</f>
        <v>5.2224000000000004</v>
      </c>
      <c r="AB16" s="12"/>
      <c r="AC16" s="18" t="s">
        <v>54</v>
      </c>
      <c r="AD16" s="19">
        <v>1.2</v>
      </c>
      <c r="AE16" s="19">
        <v>1.2</v>
      </c>
      <c r="AF16" s="19"/>
      <c r="AG16" s="24">
        <f t="shared" si="13"/>
        <v>1.44</v>
      </c>
      <c r="AI16" s="7">
        <v>2.2999999999999998</v>
      </c>
      <c r="AJ16" s="7">
        <v>0.2</v>
      </c>
      <c r="AK16" s="7">
        <v>0.3</v>
      </c>
      <c r="AL16" s="7">
        <f t="shared" si="3"/>
        <v>0.13799999999999998</v>
      </c>
      <c r="AM16" s="12"/>
      <c r="AN16" s="18" t="s">
        <v>54</v>
      </c>
      <c r="AO16" s="19">
        <v>9.9600000000000009</v>
      </c>
      <c r="AP16" s="19">
        <v>0.61699999999999999</v>
      </c>
      <c r="AQ16" s="19">
        <f t="shared" si="14"/>
        <v>6.1453200000000008</v>
      </c>
      <c r="AR16" s="24"/>
      <c r="AS16" s="12"/>
      <c r="AT16" s="18"/>
      <c r="AU16" s="24"/>
      <c r="AV16" s="19"/>
      <c r="AW16" s="19"/>
      <c r="AX16" s="24"/>
      <c r="AY16" s="12"/>
      <c r="AZ16" s="18" t="s">
        <v>55</v>
      </c>
      <c r="BA16" s="24">
        <f t="shared" si="20"/>
        <v>8</v>
      </c>
      <c r="BB16" s="19">
        <v>0.61699999999999999</v>
      </c>
      <c r="BC16" s="19">
        <f t="shared" si="17"/>
        <v>4.9359999999999999</v>
      </c>
      <c r="BD16" s="24"/>
      <c r="BE16" s="12"/>
      <c r="BF16" s="18" t="s">
        <v>55</v>
      </c>
      <c r="BG16" s="24">
        <f t="shared" si="18"/>
        <v>12.8</v>
      </c>
      <c r="BH16" s="19">
        <v>0.61699999999999999</v>
      </c>
      <c r="BI16" s="19">
        <f t="shared" si="19"/>
        <v>7.8976000000000006</v>
      </c>
      <c r="BJ16" s="24"/>
      <c r="BK16" s="12"/>
      <c r="BL16" s="18" t="s">
        <v>54</v>
      </c>
      <c r="BM16" s="19">
        <v>0.65</v>
      </c>
      <c r="BN16" s="19">
        <v>0.65</v>
      </c>
      <c r="BO16" s="19">
        <v>0.25</v>
      </c>
      <c r="BP16" s="24">
        <f t="shared" si="4"/>
        <v>0.10562500000000001</v>
      </c>
      <c r="BQ16" s="12"/>
      <c r="BS16" s="115" t="s">
        <v>202</v>
      </c>
      <c r="BT16" s="115"/>
      <c r="BU16" s="115"/>
      <c r="BV16" s="115"/>
      <c r="BW16" s="23">
        <f>BW3</f>
        <v>5.8751999999999995</v>
      </c>
      <c r="BX16" s="12"/>
      <c r="BY16" s="18" t="s">
        <v>55</v>
      </c>
      <c r="BZ16" s="19">
        <v>0.25</v>
      </c>
      <c r="CA16" s="19">
        <v>0.25</v>
      </c>
      <c r="CB16" s="19">
        <v>0.9</v>
      </c>
      <c r="CC16" s="24">
        <f t="shared" si="6"/>
        <v>5.6250000000000001E-2</v>
      </c>
      <c r="CD16" s="12"/>
      <c r="CE16" s="18" t="s">
        <v>55</v>
      </c>
      <c r="CF16" s="19">
        <v>0.25</v>
      </c>
      <c r="CG16" s="19">
        <v>0.25</v>
      </c>
      <c r="CH16" s="19">
        <v>3.5</v>
      </c>
      <c r="CI16" s="24">
        <f t="shared" si="7"/>
        <v>0.21875</v>
      </c>
      <c r="CJ16" s="12"/>
      <c r="CK16" s="8" t="s">
        <v>50</v>
      </c>
      <c r="CL16" s="7">
        <v>1</v>
      </c>
      <c r="CM16" s="7">
        <v>1</v>
      </c>
      <c r="CN16" s="7">
        <v>0</v>
      </c>
      <c r="CO16" s="7">
        <f t="shared" si="8"/>
        <v>0</v>
      </c>
      <c r="CP16" s="12"/>
      <c r="CQ16" s="7">
        <v>3.15</v>
      </c>
      <c r="CR16" s="7">
        <v>0.2</v>
      </c>
      <c r="CS16" s="7">
        <v>0.2</v>
      </c>
      <c r="CT16" s="7">
        <v>0.2</v>
      </c>
      <c r="CU16" s="7">
        <f t="shared" si="9"/>
        <v>1.8900000000000001</v>
      </c>
      <c r="CW16" s="12"/>
      <c r="CX16" s="8" t="s">
        <v>51</v>
      </c>
      <c r="CY16" s="7">
        <v>0.3</v>
      </c>
      <c r="CZ16" s="7">
        <v>0.3</v>
      </c>
      <c r="DA16" s="13">
        <v>0</v>
      </c>
      <c r="DB16" s="7">
        <f t="shared" si="10"/>
        <v>0</v>
      </c>
      <c r="DC16" s="12"/>
      <c r="DD16" s="8"/>
      <c r="DE16" s="7">
        <v>3.15</v>
      </c>
      <c r="DF16" s="7">
        <v>0.2</v>
      </c>
      <c r="DG16" s="7">
        <v>0.2</v>
      </c>
      <c r="DH16" s="7">
        <f t="shared" si="11"/>
        <v>0.126</v>
      </c>
      <c r="DI16" s="12"/>
      <c r="DJ16" s="8" t="s">
        <v>51</v>
      </c>
      <c r="DK16" s="7">
        <v>0.3</v>
      </c>
      <c r="DL16" s="7">
        <v>0.3</v>
      </c>
      <c r="DN16" s="7">
        <f t="shared" si="12"/>
        <v>0</v>
      </c>
    </row>
    <row r="17" spans="1:118" x14ac:dyDescent="0.25">
      <c r="A17" s="10" t="s">
        <v>209</v>
      </c>
      <c r="B17" s="10"/>
      <c r="C17" s="10"/>
      <c r="D17" s="10"/>
      <c r="E17" s="12"/>
      <c r="F17" s="10"/>
      <c r="G17" s="10"/>
      <c r="H17" s="10"/>
      <c r="I17" s="10"/>
      <c r="J17" s="12"/>
      <c r="K17" s="18" t="s">
        <v>56</v>
      </c>
      <c r="L17" s="19">
        <v>1.2</v>
      </c>
      <c r="M17" s="19">
        <v>1.2</v>
      </c>
      <c r="N17" s="19">
        <v>1.2</v>
      </c>
      <c r="O17" s="24">
        <f t="shared" si="0"/>
        <v>1.728</v>
      </c>
      <c r="P17" s="12"/>
      <c r="Q17" s="18"/>
      <c r="R17" s="24"/>
      <c r="S17" s="19"/>
      <c r="T17" s="19"/>
      <c r="U17" s="24"/>
      <c r="V17" s="12"/>
      <c r="W17" s="31"/>
      <c r="X17" s="24"/>
      <c r="Y17" s="19"/>
      <c r="Z17" s="19"/>
      <c r="AA17" s="24"/>
      <c r="AB17" s="12"/>
      <c r="AC17" s="18" t="s">
        <v>56</v>
      </c>
      <c r="AD17" s="19">
        <v>1.2</v>
      </c>
      <c r="AE17" s="19">
        <v>1.2</v>
      </c>
      <c r="AF17" s="19"/>
      <c r="AG17" s="24">
        <f t="shared" si="13"/>
        <v>1.44</v>
      </c>
      <c r="AI17" s="7">
        <v>2.2999999999999998</v>
      </c>
      <c r="AJ17" s="7">
        <v>0.2</v>
      </c>
      <c r="AK17" s="7">
        <v>0.3</v>
      </c>
      <c r="AL17" s="7">
        <f t="shared" si="3"/>
        <v>0.13799999999999998</v>
      </c>
      <c r="AM17" s="12"/>
      <c r="AN17" s="18" t="s">
        <v>56</v>
      </c>
      <c r="AO17" s="19">
        <v>9.9600000000000009</v>
      </c>
      <c r="AP17" s="19">
        <v>0.61699999999999999</v>
      </c>
      <c r="AQ17" s="19">
        <f t="shared" si="14"/>
        <v>6.1453200000000008</v>
      </c>
      <c r="AR17" s="24"/>
      <c r="AS17" s="12"/>
      <c r="AT17" s="18"/>
      <c r="AU17" s="24"/>
      <c r="AV17" s="19"/>
      <c r="AW17" s="19"/>
      <c r="AX17" s="24"/>
      <c r="AY17" s="12"/>
      <c r="AZ17" s="18" t="s">
        <v>57</v>
      </c>
      <c r="BA17" s="24">
        <f t="shared" si="20"/>
        <v>8</v>
      </c>
      <c r="BB17" s="19">
        <v>0.61699999999999999</v>
      </c>
      <c r="BC17" s="19">
        <f t="shared" si="17"/>
        <v>4.9359999999999999</v>
      </c>
      <c r="BD17" s="24"/>
      <c r="BE17" s="12"/>
      <c r="BF17" s="18" t="s">
        <v>57</v>
      </c>
      <c r="BG17" s="24">
        <f t="shared" si="18"/>
        <v>12.8</v>
      </c>
      <c r="BH17" s="19">
        <v>0.61699999999999999</v>
      </c>
      <c r="BI17" s="19">
        <f t="shared" si="19"/>
        <v>7.8976000000000006</v>
      </c>
      <c r="BJ17" s="24"/>
      <c r="BK17" s="12"/>
      <c r="BL17" s="18" t="s">
        <v>56</v>
      </c>
      <c r="BM17" s="19">
        <v>0.65</v>
      </c>
      <c r="BN17" s="19">
        <v>0.65</v>
      </c>
      <c r="BO17" s="19">
        <v>0.25</v>
      </c>
      <c r="BP17" s="24">
        <f t="shared" si="4"/>
        <v>0.10562500000000001</v>
      </c>
      <c r="BQ17" s="12"/>
      <c r="BS17" s="18"/>
      <c r="BT17" s="24"/>
      <c r="BW17" s="24"/>
      <c r="BX17" s="12"/>
      <c r="BY17" s="18" t="s">
        <v>57</v>
      </c>
      <c r="BZ17" s="19">
        <v>0.25</v>
      </c>
      <c r="CA17" s="19">
        <v>0.25</v>
      </c>
      <c r="CB17" s="19">
        <v>0.9</v>
      </c>
      <c r="CC17" s="24">
        <f t="shared" si="6"/>
        <v>5.6250000000000001E-2</v>
      </c>
      <c r="CD17" s="12"/>
      <c r="CE17" s="18" t="s">
        <v>57</v>
      </c>
      <c r="CF17" s="19">
        <v>0.25</v>
      </c>
      <c r="CG17" s="19">
        <v>0.25</v>
      </c>
      <c r="CH17" s="19">
        <v>3.5</v>
      </c>
      <c r="CI17" s="24">
        <f t="shared" si="7"/>
        <v>0.21875</v>
      </c>
      <c r="CJ17" s="12"/>
      <c r="CK17" s="8" t="s">
        <v>52</v>
      </c>
      <c r="CL17" s="7">
        <v>1</v>
      </c>
      <c r="CM17" s="7">
        <v>1</v>
      </c>
      <c r="CN17" s="7">
        <v>0</v>
      </c>
      <c r="CO17" s="7">
        <f t="shared" si="8"/>
        <v>0</v>
      </c>
      <c r="CP17" s="12"/>
      <c r="CQ17" s="7">
        <v>3.15</v>
      </c>
      <c r="CR17" s="7">
        <v>0.2</v>
      </c>
      <c r="CS17" s="7">
        <v>0.2</v>
      </c>
      <c r="CT17" s="7">
        <v>0.2</v>
      </c>
      <c r="CU17" s="7">
        <f t="shared" si="9"/>
        <v>1.8900000000000001</v>
      </c>
      <c r="CW17" s="12"/>
      <c r="CX17" s="8" t="s">
        <v>53</v>
      </c>
      <c r="CY17" s="7">
        <v>0.3</v>
      </c>
      <c r="CZ17" s="7">
        <v>0.3</v>
      </c>
      <c r="DA17" s="13">
        <v>0</v>
      </c>
      <c r="DB17" s="7">
        <f t="shared" si="10"/>
        <v>0</v>
      </c>
      <c r="DC17" s="12"/>
      <c r="DD17" s="8"/>
      <c r="DE17" s="7">
        <v>3.15</v>
      </c>
      <c r="DF17" s="7">
        <v>0.2</v>
      </c>
      <c r="DG17" s="7">
        <v>0.2</v>
      </c>
      <c r="DH17" s="7">
        <f t="shared" si="11"/>
        <v>0.126</v>
      </c>
      <c r="DI17" s="12"/>
      <c r="DJ17" s="8" t="s">
        <v>53</v>
      </c>
      <c r="DK17" s="7">
        <v>0.3</v>
      </c>
      <c r="DL17" s="7">
        <v>0.3</v>
      </c>
      <c r="DN17" s="7">
        <f t="shared" si="12"/>
        <v>0</v>
      </c>
    </row>
    <row r="18" spans="1:118" x14ac:dyDescent="0.25">
      <c r="A18" s="7">
        <v>88.39</v>
      </c>
      <c r="D18" s="7">
        <f>A18+B18</f>
        <v>88.39</v>
      </c>
      <c r="E18" s="12"/>
      <c r="F18" s="7">
        <v>0.4</v>
      </c>
      <c r="G18" s="7">
        <v>300.83</v>
      </c>
      <c r="I18" s="7">
        <f>F18*G18</f>
        <v>120.33199999999999</v>
      </c>
      <c r="J18" s="12"/>
      <c r="K18" s="18" t="s">
        <v>58</v>
      </c>
      <c r="L18" s="19">
        <v>1.2</v>
      </c>
      <c r="M18" s="19">
        <v>1.2</v>
      </c>
      <c r="N18" s="19">
        <v>1.2</v>
      </c>
      <c r="O18" s="24">
        <f t="shared" si="0"/>
        <v>1.728</v>
      </c>
      <c r="P18" s="12"/>
      <c r="Q18" s="125" t="s">
        <v>186</v>
      </c>
      <c r="R18" s="125"/>
      <c r="S18" s="125"/>
      <c r="T18" s="125"/>
      <c r="U18" s="117">
        <f>U15+O37</f>
        <v>72.768000000000001</v>
      </c>
      <c r="V18" s="12"/>
      <c r="W18" s="31"/>
      <c r="X18" s="24"/>
      <c r="Y18" s="19"/>
      <c r="Z18" s="19"/>
      <c r="AA18" s="24"/>
      <c r="AB18" s="12"/>
      <c r="AC18" s="18" t="s">
        <v>58</v>
      </c>
      <c r="AD18" s="19">
        <v>1.2</v>
      </c>
      <c r="AE18" s="19">
        <v>1.2</v>
      </c>
      <c r="AF18" s="19"/>
      <c r="AG18" s="24">
        <f t="shared" si="13"/>
        <v>1.44</v>
      </c>
      <c r="AI18" s="7">
        <v>2.58</v>
      </c>
      <c r="AJ18" s="7">
        <v>0.2</v>
      </c>
      <c r="AK18" s="7">
        <v>0.3</v>
      </c>
      <c r="AL18" s="7">
        <f t="shared" si="3"/>
        <v>0.15479999999999999</v>
      </c>
      <c r="AM18" s="12"/>
      <c r="AN18" s="18" t="s">
        <v>58</v>
      </c>
      <c r="AO18" s="19">
        <v>9.9600000000000009</v>
      </c>
      <c r="AP18" s="19">
        <v>0.61699999999999999</v>
      </c>
      <c r="AQ18" s="19">
        <f t="shared" si="14"/>
        <v>6.1453200000000008</v>
      </c>
      <c r="AR18" s="24"/>
      <c r="AS18" s="12"/>
      <c r="AT18" s="18"/>
      <c r="AU18" s="24"/>
      <c r="AV18" s="19"/>
      <c r="AW18" s="19"/>
      <c r="AX18" s="24"/>
      <c r="AY18" s="12"/>
      <c r="AZ18" s="18" t="s">
        <v>59</v>
      </c>
      <c r="BA18" s="24">
        <f t="shared" si="20"/>
        <v>8</v>
      </c>
      <c r="BB18" s="19">
        <v>0.61699999999999999</v>
      </c>
      <c r="BC18" s="19">
        <f t="shared" si="17"/>
        <v>4.9359999999999999</v>
      </c>
      <c r="BD18" s="24"/>
      <c r="BE18" s="12"/>
      <c r="BF18" s="18" t="s">
        <v>59</v>
      </c>
      <c r="BG18" s="24">
        <f t="shared" si="18"/>
        <v>12.8</v>
      </c>
      <c r="BH18" s="19">
        <v>0.61699999999999999</v>
      </c>
      <c r="BI18" s="19">
        <f t="shared" si="19"/>
        <v>7.8976000000000006</v>
      </c>
      <c r="BJ18" s="24"/>
      <c r="BK18" s="12"/>
      <c r="BL18" s="18" t="s">
        <v>58</v>
      </c>
      <c r="BM18" s="19">
        <v>0.65</v>
      </c>
      <c r="BN18" s="19">
        <v>0.65</v>
      </c>
      <c r="BO18" s="19">
        <v>0.25</v>
      </c>
      <c r="BP18" s="24">
        <f t="shared" si="4"/>
        <v>0.10562500000000001</v>
      </c>
      <c r="BQ18" s="12"/>
      <c r="BS18" s="18"/>
      <c r="BT18" s="24"/>
      <c r="BW18" s="24"/>
      <c r="BX18" s="12"/>
      <c r="BY18" s="18" t="s">
        <v>59</v>
      </c>
      <c r="BZ18" s="19">
        <v>0.25</v>
      </c>
      <c r="CA18" s="19">
        <v>0.25</v>
      </c>
      <c r="CB18" s="19">
        <v>0.9</v>
      </c>
      <c r="CC18" s="24">
        <f t="shared" si="6"/>
        <v>5.6250000000000001E-2</v>
      </c>
      <c r="CD18" s="12"/>
      <c r="CE18" s="18" t="s">
        <v>59</v>
      </c>
      <c r="CF18" s="19">
        <v>0.25</v>
      </c>
      <c r="CG18" s="19">
        <v>0.25</v>
      </c>
      <c r="CH18" s="19">
        <v>3.5</v>
      </c>
      <c r="CI18" s="24">
        <f t="shared" si="7"/>
        <v>0.21875</v>
      </c>
      <c r="CJ18" s="12"/>
      <c r="CK18" s="8" t="s">
        <v>54</v>
      </c>
      <c r="CL18" s="7">
        <v>1</v>
      </c>
      <c r="CM18" s="7">
        <v>1</v>
      </c>
      <c r="CN18" s="7">
        <v>0</v>
      </c>
      <c r="CO18" s="7">
        <f t="shared" si="8"/>
        <v>0</v>
      </c>
      <c r="CP18" s="12"/>
      <c r="CQ18" s="7">
        <v>3.15</v>
      </c>
      <c r="CR18" s="7">
        <v>0.2</v>
      </c>
      <c r="CS18" s="7">
        <v>0.2</v>
      </c>
      <c r="CT18" s="7">
        <v>0.2</v>
      </c>
      <c r="CU18" s="7">
        <f t="shared" si="9"/>
        <v>1.8900000000000001</v>
      </c>
      <c r="CW18" s="12"/>
      <c r="CX18" s="8" t="s">
        <v>55</v>
      </c>
      <c r="CY18" s="7">
        <v>0.3</v>
      </c>
      <c r="CZ18" s="7">
        <v>0.3</v>
      </c>
      <c r="DA18" s="13">
        <v>0</v>
      </c>
      <c r="DB18" s="7">
        <f t="shared" si="10"/>
        <v>0</v>
      </c>
      <c r="DC18" s="12"/>
      <c r="DD18" s="8"/>
      <c r="DE18" s="7">
        <v>3.15</v>
      </c>
      <c r="DF18" s="7">
        <v>0.2</v>
      </c>
      <c r="DG18" s="7">
        <v>0.2</v>
      </c>
      <c r="DH18" s="7">
        <f t="shared" si="11"/>
        <v>0.126</v>
      </c>
      <c r="DI18" s="12"/>
      <c r="DJ18" s="8" t="s">
        <v>55</v>
      </c>
      <c r="DK18" s="7">
        <v>0.3</v>
      </c>
      <c r="DL18" s="7">
        <v>0.3</v>
      </c>
      <c r="DN18" s="7">
        <f t="shared" si="12"/>
        <v>0</v>
      </c>
    </row>
    <row r="19" spans="1:118" x14ac:dyDescent="0.25">
      <c r="D19" s="7">
        <f>A19+B19</f>
        <v>0</v>
      </c>
      <c r="E19" s="12"/>
      <c r="I19" s="7">
        <f>F19+G19</f>
        <v>0</v>
      </c>
      <c r="J19" s="12"/>
      <c r="K19" s="18" t="s">
        <v>60</v>
      </c>
      <c r="L19" s="19">
        <v>1.2</v>
      </c>
      <c r="M19" s="19">
        <v>1.2</v>
      </c>
      <c r="N19" s="19">
        <v>1.2</v>
      </c>
      <c r="O19" s="24">
        <f t="shared" si="0"/>
        <v>1.728</v>
      </c>
      <c r="P19" s="12"/>
      <c r="Q19" s="125"/>
      <c r="R19" s="125"/>
      <c r="S19" s="125"/>
      <c r="T19" s="125"/>
      <c r="U19" s="117"/>
      <c r="V19" s="12"/>
      <c r="W19" s="31"/>
      <c r="X19" s="24"/>
      <c r="Y19" s="19"/>
      <c r="Z19" s="19"/>
      <c r="AA19" s="24"/>
      <c r="AB19" s="12"/>
      <c r="AC19" s="18" t="s">
        <v>60</v>
      </c>
      <c r="AD19" s="19">
        <v>1.2</v>
      </c>
      <c r="AE19" s="19">
        <v>1.2</v>
      </c>
      <c r="AF19" s="19"/>
      <c r="AG19" s="24">
        <f t="shared" si="13"/>
        <v>1.44</v>
      </c>
      <c r="AI19" s="7">
        <v>2.58</v>
      </c>
      <c r="AJ19" s="7">
        <v>0.2</v>
      </c>
      <c r="AK19" s="7">
        <v>0.3</v>
      </c>
      <c r="AL19" s="7">
        <f t="shared" si="3"/>
        <v>0.15479999999999999</v>
      </c>
      <c r="AM19" s="12"/>
      <c r="AN19" s="18" t="s">
        <v>60</v>
      </c>
      <c r="AO19" s="19">
        <v>9.9600000000000009</v>
      </c>
      <c r="AP19" s="19">
        <v>0.61699999999999999</v>
      </c>
      <c r="AQ19" s="19">
        <f t="shared" si="14"/>
        <v>6.1453200000000008</v>
      </c>
      <c r="AR19" s="24"/>
      <c r="AS19" s="12"/>
      <c r="AT19" s="18"/>
      <c r="AU19" s="24"/>
      <c r="AV19" s="19"/>
      <c r="AW19" s="19"/>
      <c r="AX19" s="24"/>
      <c r="AY19" s="12"/>
      <c r="AZ19" s="18" t="s">
        <v>37</v>
      </c>
      <c r="BA19" s="24">
        <f t="shared" si="20"/>
        <v>8</v>
      </c>
      <c r="BB19" s="19">
        <v>0.61699999999999999</v>
      </c>
      <c r="BC19" s="19">
        <f t="shared" si="17"/>
        <v>4.9359999999999999</v>
      </c>
      <c r="BD19" s="24"/>
      <c r="BE19" s="12"/>
      <c r="BF19" s="18" t="s">
        <v>37</v>
      </c>
      <c r="BG19" s="24">
        <f t="shared" si="18"/>
        <v>12.8</v>
      </c>
      <c r="BH19" s="19">
        <v>0.61699999999999999</v>
      </c>
      <c r="BI19" s="19">
        <f t="shared" si="19"/>
        <v>7.8976000000000006</v>
      </c>
      <c r="BJ19" s="24"/>
      <c r="BK19" s="12"/>
      <c r="BL19" s="18" t="s">
        <v>60</v>
      </c>
      <c r="BM19" s="19">
        <v>0.65</v>
      </c>
      <c r="BN19" s="19">
        <v>0.65</v>
      </c>
      <c r="BO19" s="19">
        <v>0.25</v>
      </c>
      <c r="BP19" s="24">
        <f t="shared" si="4"/>
        <v>0.10562500000000001</v>
      </c>
      <c r="BQ19" s="12"/>
      <c r="BS19" s="18"/>
      <c r="BT19" s="24"/>
      <c r="BW19" s="24"/>
      <c r="BX19" s="12"/>
      <c r="BY19" s="18" t="s">
        <v>37</v>
      </c>
      <c r="BZ19" s="19">
        <v>0.25</v>
      </c>
      <c r="CA19" s="19">
        <v>0.25</v>
      </c>
      <c r="CB19" s="19">
        <v>0.9</v>
      </c>
      <c r="CC19" s="24">
        <f t="shared" si="6"/>
        <v>5.6250000000000001E-2</v>
      </c>
      <c r="CD19" s="12"/>
      <c r="CE19" s="18" t="s">
        <v>37</v>
      </c>
      <c r="CI19" s="24">
        <f t="shared" si="7"/>
        <v>0</v>
      </c>
      <c r="CJ19" s="12"/>
      <c r="CK19" s="8" t="s">
        <v>56</v>
      </c>
      <c r="CL19" s="7">
        <v>1</v>
      </c>
      <c r="CM19" s="7">
        <v>1</v>
      </c>
      <c r="CN19" s="7">
        <v>0</v>
      </c>
      <c r="CO19" s="7">
        <f t="shared" si="8"/>
        <v>0</v>
      </c>
      <c r="CP19" s="12"/>
      <c r="CQ19" s="7">
        <v>3.15</v>
      </c>
      <c r="CR19" s="7">
        <v>0.2</v>
      </c>
      <c r="CS19" s="7">
        <v>0.2</v>
      </c>
      <c r="CT19" s="7">
        <v>0.2</v>
      </c>
      <c r="CU19" s="7">
        <f t="shared" si="9"/>
        <v>1.8900000000000001</v>
      </c>
      <c r="CW19" s="12"/>
      <c r="CX19" s="8" t="s">
        <v>57</v>
      </c>
      <c r="CY19" s="7">
        <v>0.3</v>
      </c>
      <c r="CZ19" s="7">
        <v>0.3</v>
      </c>
      <c r="DA19" s="13">
        <v>0</v>
      </c>
      <c r="DB19" s="7">
        <f t="shared" si="10"/>
        <v>0</v>
      </c>
      <c r="DC19" s="12"/>
      <c r="DD19" s="8"/>
      <c r="DE19" s="7">
        <v>3.15</v>
      </c>
      <c r="DF19" s="7">
        <v>0.2</v>
      </c>
      <c r="DG19" s="7">
        <v>0.2</v>
      </c>
      <c r="DH19" s="7">
        <f t="shared" si="11"/>
        <v>0.126</v>
      </c>
      <c r="DI19" s="12"/>
      <c r="DJ19" s="8" t="s">
        <v>57</v>
      </c>
      <c r="DK19" s="7">
        <v>0.3</v>
      </c>
      <c r="DL19" s="7">
        <v>0.3</v>
      </c>
      <c r="DN19" s="7">
        <f t="shared" si="12"/>
        <v>0</v>
      </c>
    </row>
    <row r="20" spans="1:118" x14ac:dyDescent="0.25">
      <c r="E20" s="12"/>
      <c r="J20" s="12"/>
      <c r="K20" s="18" t="s">
        <v>40</v>
      </c>
      <c r="L20" s="19">
        <v>1.2</v>
      </c>
      <c r="M20" s="19">
        <v>1.2</v>
      </c>
      <c r="N20" s="19">
        <v>1.2</v>
      </c>
      <c r="O20" s="24">
        <f t="shared" si="0"/>
        <v>1.728</v>
      </c>
      <c r="P20" s="12"/>
      <c r="Q20" s="127" t="s">
        <v>189</v>
      </c>
      <c r="R20" s="127"/>
      <c r="S20" s="127"/>
      <c r="T20" s="127"/>
      <c r="U20" s="128">
        <v>70.22</v>
      </c>
      <c r="V20" s="12"/>
      <c r="W20" s="31"/>
      <c r="X20" s="24"/>
      <c r="Y20" s="19"/>
      <c r="Z20" s="19"/>
      <c r="AA20" s="24"/>
      <c r="AB20" s="12"/>
      <c r="AC20" s="18" t="s">
        <v>40</v>
      </c>
      <c r="AD20" s="19">
        <v>1.2</v>
      </c>
      <c r="AE20" s="19">
        <v>1.2</v>
      </c>
      <c r="AF20" s="19"/>
      <c r="AG20" s="24">
        <f t="shared" si="13"/>
        <v>1.44</v>
      </c>
      <c r="AI20" s="7">
        <v>2.5499999999999998</v>
      </c>
      <c r="AJ20" s="7">
        <v>0.2</v>
      </c>
      <c r="AK20" s="7">
        <v>0.9</v>
      </c>
      <c r="AL20" s="7">
        <f t="shared" si="3"/>
        <v>0.45900000000000002</v>
      </c>
      <c r="AM20" s="12"/>
      <c r="AN20" s="18" t="s">
        <v>40</v>
      </c>
      <c r="AO20" s="19">
        <v>11.76</v>
      </c>
      <c r="AP20" s="19">
        <v>0.61699999999999999</v>
      </c>
      <c r="AQ20" s="19">
        <f t="shared" si="14"/>
        <v>7.2559199999999997</v>
      </c>
      <c r="AR20" s="24"/>
      <c r="AS20" s="12"/>
      <c r="AT20" s="18"/>
      <c r="AU20" s="24"/>
      <c r="AV20" s="19"/>
      <c r="AW20" s="19"/>
      <c r="AX20" s="24"/>
      <c r="AY20" s="12"/>
      <c r="AZ20" s="18" t="s">
        <v>61</v>
      </c>
      <c r="BA20" s="24">
        <f t="shared" si="20"/>
        <v>8</v>
      </c>
      <c r="BB20" s="19">
        <v>0.61699999999999999</v>
      </c>
      <c r="BC20" s="19">
        <f t="shared" si="17"/>
        <v>4.9359999999999999</v>
      </c>
      <c r="BD20" s="24"/>
      <c r="BE20" s="12"/>
      <c r="BF20" s="18" t="s">
        <v>61</v>
      </c>
      <c r="BG20" s="24">
        <f t="shared" si="18"/>
        <v>12.8</v>
      </c>
      <c r="BH20" s="19">
        <v>0.61699999999999999</v>
      </c>
      <c r="BI20" s="19">
        <f t="shared" si="19"/>
        <v>7.8976000000000006</v>
      </c>
      <c r="BJ20" s="24"/>
      <c r="BK20" s="12"/>
      <c r="BL20" s="18" t="s">
        <v>40</v>
      </c>
      <c r="BM20" s="19">
        <v>0.8</v>
      </c>
      <c r="BN20" s="19">
        <v>0.8</v>
      </c>
      <c r="BO20" s="19">
        <v>0.25</v>
      </c>
      <c r="BP20" s="24">
        <f t="shared" si="4"/>
        <v>0.16000000000000003</v>
      </c>
      <c r="BQ20" s="12"/>
      <c r="BS20" s="18"/>
      <c r="BT20" s="24"/>
      <c r="BW20" s="24"/>
      <c r="BX20" s="12"/>
      <c r="BY20" s="18" t="s">
        <v>61</v>
      </c>
      <c r="BZ20" s="19">
        <v>0.25</v>
      </c>
      <c r="CA20" s="19">
        <v>0.25</v>
      </c>
      <c r="CB20" s="19">
        <v>0.9</v>
      </c>
      <c r="CC20" s="24">
        <f t="shared" si="6"/>
        <v>5.6250000000000001E-2</v>
      </c>
      <c r="CD20" s="12"/>
      <c r="CE20" s="18" t="s">
        <v>61</v>
      </c>
      <c r="CI20" s="24">
        <f t="shared" si="7"/>
        <v>0</v>
      </c>
      <c r="CJ20" s="12"/>
      <c r="CK20" s="8" t="s">
        <v>58</v>
      </c>
      <c r="CL20" s="7">
        <v>1</v>
      </c>
      <c r="CM20" s="7">
        <v>1</v>
      </c>
      <c r="CN20" s="7">
        <v>0</v>
      </c>
      <c r="CO20" s="7">
        <f t="shared" si="8"/>
        <v>0</v>
      </c>
      <c r="CP20" s="12"/>
      <c r="CQ20" s="7">
        <v>2.4</v>
      </c>
      <c r="CR20" s="7">
        <v>0.2</v>
      </c>
      <c r="CS20" s="7">
        <v>0.2</v>
      </c>
      <c r="CT20" s="7">
        <v>0.2</v>
      </c>
      <c r="CU20" s="7">
        <f t="shared" si="9"/>
        <v>1.4400000000000002</v>
      </c>
      <c r="CW20" s="12"/>
      <c r="CX20" s="8" t="s">
        <v>59</v>
      </c>
      <c r="CY20" s="7">
        <v>0.3</v>
      </c>
      <c r="CZ20" s="7">
        <v>0.3</v>
      </c>
      <c r="DA20" s="13">
        <v>0</v>
      </c>
      <c r="DB20" s="7">
        <f t="shared" si="10"/>
        <v>0</v>
      </c>
      <c r="DC20" s="12"/>
      <c r="DD20" s="8"/>
      <c r="DE20" s="7">
        <v>2.4</v>
      </c>
      <c r="DF20" s="7">
        <v>0.2</v>
      </c>
      <c r="DG20" s="7">
        <v>0.2</v>
      </c>
      <c r="DH20" s="7">
        <f t="shared" si="11"/>
        <v>9.6000000000000002E-2</v>
      </c>
      <c r="DI20" s="12"/>
      <c r="DJ20" s="8" t="s">
        <v>59</v>
      </c>
      <c r="DK20" s="7">
        <v>0.3</v>
      </c>
      <c r="DL20" s="7">
        <v>0.3</v>
      </c>
      <c r="DN20" s="7">
        <f t="shared" si="12"/>
        <v>0</v>
      </c>
    </row>
    <row r="21" spans="1:118" x14ac:dyDescent="0.25">
      <c r="A21" s="121" t="s">
        <v>208</v>
      </c>
      <c r="B21" s="113"/>
      <c r="C21" s="113"/>
      <c r="D21" s="7">
        <f>SUM(D18:D20)</f>
        <v>88.39</v>
      </c>
      <c r="E21" s="12"/>
      <c r="F21" s="121" t="s">
        <v>207</v>
      </c>
      <c r="G21" s="113"/>
      <c r="H21" s="113"/>
      <c r="I21" s="7">
        <f>SUM(I18:I20)</f>
        <v>120.33199999999999</v>
      </c>
      <c r="J21" s="12"/>
      <c r="K21" s="18" t="s">
        <v>42</v>
      </c>
      <c r="L21" s="19">
        <v>1.2</v>
      </c>
      <c r="M21" s="19">
        <v>1.2</v>
      </c>
      <c r="N21" s="19">
        <v>1.2</v>
      </c>
      <c r="O21" s="24">
        <f t="shared" si="0"/>
        <v>1.728</v>
      </c>
      <c r="P21" s="12"/>
      <c r="Q21" s="127"/>
      <c r="R21" s="127"/>
      <c r="S21" s="127"/>
      <c r="T21" s="127"/>
      <c r="U21" s="128"/>
      <c r="V21" s="12"/>
      <c r="W21" s="31"/>
      <c r="X21" s="24"/>
      <c r="Y21" s="19"/>
      <c r="Z21" s="19"/>
      <c r="AA21" s="24"/>
      <c r="AB21" s="12"/>
      <c r="AC21" s="18" t="s">
        <v>42</v>
      </c>
      <c r="AD21" s="19">
        <v>1.2</v>
      </c>
      <c r="AE21" s="19">
        <v>1.2</v>
      </c>
      <c r="AF21" s="19"/>
      <c r="AG21" s="24">
        <f t="shared" si="13"/>
        <v>1.44</v>
      </c>
      <c r="AI21" s="7">
        <v>2.5499999999999998</v>
      </c>
      <c r="AJ21" s="7">
        <v>0.2</v>
      </c>
      <c r="AK21" s="7">
        <v>0.9</v>
      </c>
      <c r="AL21" s="7">
        <f t="shared" si="3"/>
        <v>0.45900000000000002</v>
      </c>
      <c r="AM21" s="12"/>
      <c r="AN21" s="18" t="s">
        <v>42</v>
      </c>
      <c r="AO21" s="19">
        <v>10.56</v>
      </c>
      <c r="AP21" s="19">
        <v>0.61699999999999999</v>
      </c>
      <c r="AQ21" s="19">
        <f t="shared" si="14"/>
        <v>6.5155200000000004</v>
      </c>
      <c r="AR21" s="24"/>
      <c r="AS21" s="12"/>
      <c r="AT21" s="18"/>
      <c r="AU21" s="24"/>
      <c r="AV21" s="19"/>
      <c r="AW21" s="19"/>
      <c r="AX21" s="24"/>
      <c r="AY21" s="12"/>
      <c r="AZ21" s="18" t="s">
        <v>39</v>
      </c>
      <c r="BA21" s="24">
        <f t="shared" si="20"/>
        <v>8</v>
      </c>
      <c r="BB21" s="19">
        <v>0.61699999999999999</v>
      </c>
      <c r="BC21" s="19">
        <f t="shared" si="17"/>
        <v>4.9359999999999999</v>
      </c>
      <c r="BD21" s="24"/>
      <c r="BE21" s="12"/>
      <c r="BF21" s="18" t="s">
        <v>39</v>
      </c>
      <c r="BG21" s="24">
        <f t="shared" si="18"/>
        <v>12.8</v>
      </c>
      <c r="BH21" s="19">
        <v>0.61699999999999999</v>
      </c>
      <c r="BI21" s="19">
        <f t="shared" si="19"/>
        <v>7.8976000000000006</v>
      </c>
      <c r="BJ21" s="24"/>
      <c r="BK21" s="12"/>
      <c r="BL21" s="18" t="s">
        <v>42</v>
      </c>
      <c r="BM21" s="19">
        <v>0.7</v>
      </c>
      <c r="BN21" s="19">
        <v>0.7</v>
      </c>
      <c r="BO21" s="19">
        <v>0.25</v>
      </c>
      <c r="BP21" s="24">
        <f t="shared" si="4"/>
        <v>0.12249999999999998</v>
      </c>
      <c r="BQ21" s="12"/>
      <c r="BS21" s="18"/>
      <c r="BT21" s="24"/>
      <c r="BW21" s="24"/>
      <c r="BX21" s="12"/>
      <c r="BY21" s="18" t="s">
        <v>39</v>
      </c>
      <c r="BZ21" s="19">
        <v>0.25</v>
      </c>
      <c r="CA21" s="19">
        <v>0.25</v>
      </c>
      <c r="CB21" s="19">
        <v>0.9</v>
      </c>
      <c r="CC21" s="24">
        <f t="shared" si="6"/>
        <v>5.6250000000000001E-2</v>
      </c>
      <c r="CD21" s="12"/>
      <c r="CE21" s="18" t="s">
        <v>39</v>
      </c>
      <c r="CF21" s="19">
        <v>0.25</v>
      </c>
      <c r="CG21" s="19">
        <v>0.25</v>
      </c>
      <c r="CH21" s="19">
        <v>3.5</v>
      </c>
      <c r="CI21" s="24">
        <f t="shared" si="7"/>
        <v>0.21875</v>
      </c>
      <c r="CJ21" s="12"/>
      <c r="CK21" s="8" t="s">
        <v>60</v>
      </c>
      <c r="CL21" s="7">
        <v>1</v>
      </c>
      <c r="CM21" s="7">
        <v>1</v>
      </c>
      <c r="CN21" s="7">
        <v>0</v>
      </c>
      <c r="CO21" s="7">
        <f t="shared" si="8"/>
        <v>0</v>
      </c>
      <c r="CP21" s="12"/>
      <c r="CQ21" s="7">
        <v>2.15</v>
      </c>
      <c r="CR21" s="7">
        <v>0.2</v>
      </c>
      <c r="CS21" s="7">
        <v>0.2</v>
      </c>
      <c r="CT21" s="7">
        <v>0.2</v>
      </c>
      <c r="CU21" s="7">
        <f t="shared" si="9"/>
        <v>1.29</v>
      </c>
      <c r="CW21" s="12"/>
      <c r="CX21" s="8" t="s">
        <v>61</v>
      </c>
      <c r="CY21" s="7">
        <v>0.3</v>
      </c>
      <c r="CZ21" s="7">
        <v>0.3</v>
      </c>
      <c r="DA21" s="13">
        <v>0</v>
      </c>
      <c r="DB21" s="7">
        <f t="shared" si="10"/>
        <v>0</v>
      </c>
      <c r="DC21" s="12"/>
      <c r="DD21" s="8"/>
      <c r="DE21" s="7">
        <v>2.15</v>
      </c>
      <c r="DF21" s="7">
        <v>0.2</v>
      </c>
      <c r="DG21" s="7">
        <v>0.2</v>
      </c>
      <c r="DH21" s="7">
        <f t="shared" si="11"/>
        <v>8.6000000000000007E-2</v>
      </c>
      <c r="DI21" s="12"/>
      <c r="DJ21" s="8" t="s">
        <v>61</v>
      </c>
      <c r="DK21" s="7">
        <v>0.3</v>
      </c>
      <c r="DL21" s="7">
        <v>0.3</v>
      </c>
      <c r="DN21" s="7">
        <f t="shared" si="12"/>
        <v>0</v>
      </c>
    </row>
    <row r="22" spans="1:118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8" t="s">
        <v>44</v>
      </c>
      <c r="L22" s="19">
        <v>1.2</v>
      </c>
      <c r="M22" s="19">
        <v>1.2</v>
      </c>
      <c r="N22" s="19">
        <v>1.2</v>
      </c>
      <c r="O22" s="24">
        <f t="shared" si="0"/>
        <v>1.728</v>
      </c>
      <c r="P22" s="12"/>
      <c r="Q22" s="18"/>
      <c r="R22" s="24"/>
      <c r="S22" s="19"/>
      <c r="T22" s="19"/>
      <c r="U22" s="24"/>
      <c r="V22" s="12"/>
      <c r="W22" s="31"/>
      <c r="X22" s="24"/>
      <c r="Y22" s="19"/>
      <c r="Z22" s="19"/>
      <c r="AA22" s="24"/>
      <c r="AB22" s="12"/>
      <c r="AC22" s="18" t="s">
        <v>44</v>
      </c>
      <c r="AD22" s="19">
        <v>1.2</v>
      </c>
      <c r="AE22" s="19">
        <v>1.2</v>
      </c>
      <c r="AF22" s="19"/>
      <c r="AG22" s="24">
        <f t="shared" si="13"/>
        <v>1.44</v>
      </c>
      <c r="AI22" s="7">
        <v>2.5499999999999998</v>
      </c>
      <c r="AJ22" s="7">
        <v>0.2</v>
      </c>
      <c r="AK22" s="7">
        <v>0.9</v>
      </c>
      <c r="AL22" s="7">
        <f t="shared" si="3"/>
        <v>0.45900000000000002</v>
      </c>
      <c r="AM22" s="12"/>
      <c r="AN22" s="18" t="s">
        <v>44</v>
      </c>
      <c r="AO22" s="19">
        <v>10.56</v>
      </c>
      <c r="AP22" s="19">
        <v>0.61699999999999999</v>
      </c>
      <c r="AQ22" s="19">
        <f t="shared" si="14"/>
        <v>6.5155200000000004</v>
      </c>
      <c r="AR22" s="24"/>
      <c r="AS22" s="12"/>
      <c r="AT22" s="18"/>
      <c r="AU22" s="24"/>
      <c r="AV22" s="19"/>
      <c r="AW22" s="19"/>
      <c r="AX22" s="24"/>
      <c r="AY22" s="12"/>
      <c r="AZ22" s="18" t="s">
        <v>49</v>
      </c>
      <c r="BA22" s="24">
        <f t="shared" si="20"/>
        <v>8</v>
      </c>
      <c r="BB22" s="19">
        <v>0.61699999999999999</v>
      </c>
      <c r="BC22" s="19">
        <f t="shared" si="17"/>
        <v>4.9359999999999999</v>
      </c>
      <c r="BD22" s="24"/>
      <c r="BE22" s="12"/>
      <c r="BF22" s="18" t="s">
        <v>49</v>
      </c>
      <c r="BG22" s="24">
        <f t="shared" si="18"/>
        <v>12.8</v>
      </c>
      <c r="BH22" s="19">
        <v>0.61699999999999999</v>
      </c>
      <c r="BI22" s="19">
        <f t="shared" si="19"/>
        <v>7.8976000000000006</v>
      </c>
      <c r="BJ22" s="24"/>
      <c r="BK22" s="12"/>
      <c r="BL22" s="18" t="s">
        <v>44</v>
      </c>
      <c r="BM22" s="19">
        <v>0.7</v>
      </c>
      <c r="BN22" s="19">
        <v>0.7</v>
      </c>
      <c r="BO22" s="19">
        <v>0.25</v>
      </c>
      <c r="BP22" s="24">
        <f t="shared" si="4"/>
        <v>0.12249999999999998</v>
      </c>
      <c r="BQ22" s="12"/>
      <c r="BS22" s="18"/>
      <c r="BT22" s="24"/>
      <c r="BW22" s="24"/>
      <c r="BX22" s="12"/>
      <c r="BY22" s="18" t="s">
        <v>49</v>
      </c>
      <c r="BZ22" s="19">
        <v>0.25</v>
      </c>
      <c r="CA22" s="19">
        <v>0.25</v>
      </c>
      <c r="CB22" s="19">
        <v>0.9</v>
      </c>
      <c r="CC22" s="24">
        <f t="shared" si="6"/>
        <v>5.6250000000000001E-2</v>
      </c>
      <c r="CD22" s="12"/>
      <c r="CE22" s="18" t="s">
        <v>49</v>
      </c>
      <c r="CF22" s="19">
        <v>0.25</v>
      </c>
      <c r="CG22" s="19">
        <v>0.25</v>
      </c>
      <c r="CH22" s="19">
        <v>3.5</v>
      </c>
      <c r="CI22" s="24">
        <f t="shared" si="7"/>
        <v>0.21875</v>
      </c>
      <c r="CJ22" s="12"/>
      <c r="CK22" s="8" t="s">
        <v>62</v>
      </c>
      <c r="CL22" s="7">
        <v>1</v>
      </c>
      <c r="CM22" s="7">
        <v>1</v>
      </c>
      <c r="CN22" s="7">
        <v>0</v>
      </c>
      <c r="CO22" s="7">
        <f t="shared" si="8"/>
        <v>0</v>
      </c>
      <c r="CP22" s="12"/>
      <c r="CQ22" s="7">
        <v>2.15</v>
      </c>
      <c r="CR22" s="7">
        <v>0.2</v>
      </c>
      <c r="CS22" s="7">
        <v>0.2</v>
      </c>
      <c r="CT22" s="7">
        <v>0.2</v>
      </c>
      <c r="CU22" s="7">
        <f t="shared" si="9"/>
        <v>1.29</v>
      </c>
      <c r="CW22" s="12"/>
      <c r="CX22" s="8" t="s">
        <v>63</v>
      </c>
      <c r="CY22" s="7">
        <v>0.3</v>
      </c>
      <c r="CZ22" s="7">
        <v>0.3</v>
      </c>
      <c r="DA22" s="13">
        <v>0</v>
      </c>
      <c r="DB22" s="7">
        <f t="shared" si="10"/>
        <v>0</v>
      </c>
      <c r="DC22" s="12"/>
      <c r="DD22" s="8"/>
      <c r="DE22" s="7">
        <v>2.15</v>
      </c>
      <c r="DF22" s="7">
        <v>0.2</v>
      </c>
      <c r="DG22" s="7">
        <v>0.2</v>
      </c>
      <c r="DH22" s="7">
        <f t="shared" si="11"/>
        <v>8.6000000000000007E-2</v>
      </c>
      <c r="DI22" s="12"/>
      <c r="DJ22" s="8" t="s">
        <v>63</v>
      </c>
      <c r="DK22" s="7">
        <v>0.3</v>
      </c>
      <c r="DL22" s="7">
        <v>0.3</v>
      </c>
      <c r="DN22" s="7">
        <f t="shared" si="12"/>
        <v>0</v>
      </c>
    </row>
    <row r="23" spans="1:118" x14ac:dyDescent="0.25">
      <c r="A23" s="123" t="s">
        <v>206</v>
      </c>
      <c r="B23" s="123"/>
      <c r="C23" s="123"/>
      <c r="D23" s="123"/>
      <c r="E23" s="12"/>
      <c r="F23" s="123" t="s">
        <v>181</v>
      </c>
      <c r="G23" s="123"/>
      <c r="H23" s="123"/>
      <c r="I23" s="123"/>
      <c r="J23" s="12"/>
      <c r="K23" s="21" t="s">
        <v>145</v>
      </c>
      <c r="L23" s="21"/>
      <c r="M23" s="19"/>
      <c r="N23" s="19"/>
      <c r="O23" s="19"/>
      <c r="P23" s="12"/>
      <c r="Q23" s="21" t="s">
        <v>145</v>
      </c>
      <c r="R23" s="21"/>
      <c r="S23" s="19"/>
      <c r="T23" s="19"/>
      <c r="U23" s="19"/>
      <c r="V23" s="12"/>
      <c r="W23" s="114"/>
      <c r="X23" s="114"/>
      <c r="Y23" s="19"/>
      <c r="Z23" s="19"/>
      <c r="AA23" s="19"/>
      <c r="AB23" s="12"/>
      <c r="AC23" s="21" t="s">
        <v>145</v>
      </c>
      <c r="AD23" s="21"/>
      <c r="AE23" s="19"/>
      <c r="AF23" s="19"/>
      <c r="AG23" s="19"/>
      <c r="AI23" s="7">
        <v>2.5499999999999998</v>
      </c>
      <c r="AJ23" s="7">
        <v>0.2</v>
      </c>
      <c r="AK23" s="7">
        <v>0.9</v>
      </c>
      <c r="AL23" s="7">
        <f t="shared" si="3"/>
        <v>0.45900000000000002</v>
      </c>
      <c r="AM23" s="12"/>
      <c r="AN23" s="114"/>
      <c r="AO23" s="114"/>
      <c r="AP23" s="19"/>
      <c r="AQ23" s="19"/>
      <c r="AR23" s="19"/>
      <c r="AS23" s="12"/>
      <c r="AT23" s="114"/>
      <c r="AU23" s="114"/>
      <c r="AV23" s="19"/>
      <c r="AW23" s="19"/>
      <c r="AX23" s="19"/>
      <c r="AY23" s="12"/>
      <c r="AZ23" s="114"/>
      <c r="BA23" s="114"/>
      <c r="BE23" s="12"/>
      <c r="BF23" s="114"/>
      <c r="BG23" s="114"/>
      <c r="BK23" s="12"/>
      <c r="BL23" s="21"/>
      <c r="BM23" s="21"/>
      <c r="BQ23" s="12"/>
      <c r="BS23" s="114"/>
      <c r="BT23" s="114"/>
      <c r="BX23" s="12"/>
      <c r="CD23" s="12"/>
      <c r="CJ23" s="12"/>
      <c r="CK23" s="8" t="s">
        <v>64</v>
      </c>
      <c r="CL23" s="7">
        <v>1</v>
      </c>
      <c r="CM23" s="7">
        <v>1</v>
      </c>
      <c r="CN23" s="7">
        <v>0.05</v>
      </c>
      <c r="CO23" s="7">
        <f t="shared" si="8"/>
        <v>0.05</v>
      </c>
      <c r="CP23" s="12"/>
      <c r="CQ23" s="7">
        <v>2.15</v>
      </c>
      <c r="CR23" s="7">
        <v>0.2</v>
      </c>
      <c r="CS23" s="7">
        <v>0.2</v>
      </c>
      <c r="CT23" s="7">
        <v>0.2</v>
      </c>
      <c r="CU23" s="7">
        <f t="shared" si="9"/>
        <v>1.29</v>
      </c>
      <c r="CW23" s="12"/>
      <c r="CX23" s="8" t="s">
        <v>65</v>
      </c>
      <c r="CY23" s="7">
        <v>0.3</v>
      </c>
      <c r="CZ23" s="7">
        <v>0.3</v>
      </c>
      <c r="DA23" s="13">
        <v>1.36</v>
      </c>
      <c r="DB23" s="7">
        <f t="shared" si="10"/>
        <v>0.12240000000000001</v>
      </c>
      <c r="DC23" s="12"/>
      <c r="DD23" s="8"/>
      <c r="DE23" s="7">
        <v>2.15</v>
      </c>
      <c r="DF23" s="7">
        <v>0.2</v>
      </c>
      <c r="DG23" s="7">
        <v>0.2</v>
      </c>
      <c r="DH23" s="7">
        <f t="shared" si="11"/>
        <v>8.6000000000000007E-2</v>
      </c>
      <c r="DI23" s="12"/>
      <c r="DJ23" s="8" t="s">
        <v>65</v>
      </c>
      <c r="DK23" s="7">
        <v>0.3</v>
      </c>
      <c r="DL23" s="7">
        <v>0.3</v>
      </c>
      <c r="DM23" s="7">
        <v>3.2</v>
      </c>
      <c r="DN23" s="7">
        <f t="shared" si="12"/>
        <v>0.28799999999999998</v>
      </c>
    </row>
    <row r="24" spans="1:118" x14ac:dyDescent="0.25">
      <c r="A24" s="10" t="s">
        <v>209</v>
      </c>
      <c r="B24" s="10"/>
      <c r="C24" s="10"/>
      <c r="D24" s="10"/>
      <c r="E24" s="12"/>
      <c r="F24" s="10"/>
      <c r="G24" s="10"/>
      <c r="H24" s="10"/>
      <c r="I24" s="10"/>
      <c r="J24" s="12"/>
      <c r="K24" s="18"/>
      <c r="L24" s="22" t="s">
        <v>21</v>
      </c>
      <c r="M24" s="22" t="s">
        <v>20</v>
      </c>
      <c r="N24" s="22" t="s">
        <v>22</v>
      </c>
      <c r="O24" s="23">
        <f>SUM(O26:O34)</f>
        <v>15.552</v>
      </c>
      <c r="P24" s="12"/>
      <c r="Q24" s="18"/>
      <c r="R24" s="22" t="s">
        <v>21</v>
      </c>
      <c r="S24" s="22" t="s">
        <v>20</v>
      </c>
      <c r="T24" s="22" t="s">
        <v>22</v>
      </c>
      <c r="U24" s="23">
        <f>SUM(U26:U34)</f>
        <v>0</v>
      </c>
      <c r="V24" s="12"/>
      <c r="W24" s="112" t="s">
        <v>145</v>
      </c>
      <c r="X24" s="112"/>
      <c r="Y24" s="22"/>
      <c r="Z24" s="22"/>
      <c r="AA24" s="23">
        <f>SUM(AA26:AA35)</f>
        <v>0</v>
      </c>
      <c r="AB24" s="12"/>
      <c r="AC24" s="18"/>
      <c r="AD24" s="22" t="s">
        <v>21</v>
      </c>
      <c r="AE24" s="22" t="s">
        <v>20</v>
      </c>
      <c r="AF24" s="22"/>
      <c r="AG24" s="23">
        <f>SUM(AG26:AG34)</f>
        <v>12.959999999999997</v>
      </c>
      <c r="AI24" s="7">
        <v>2</v>
      </c>
      <c r="AJ24" s="7">
        <v>0.2</v>
      </c>
      <c r="AK24" s="7">
        <v>0.9</v>
      </c>
      <c r="AL24" s="7">
        <f t="shared" si="3"/>
        <v>0.36000000000000004</v>
      </c>
      <c r="AM24" s="12"/>
      <c r="AN24" s="112" t="s">
        <v>145</v>
      </c>
      <c r="AO24" s="112"/>
      <c r="AP24" s="22"/>
      <c r="AQ24" s="22"/>
      <c r="AR24" s="23">
        <f>SUM(AQ26:AQ35)</f>
        <v>66.821100000000015</v>
      </c>
      <c r="AS24" s="12"/>
      <c r="AT24" s="20" t="s">
        <v>144</v>
      </c>
      <c r="AU24" s="22"/>
      <c r="AV24" s="22"/>
      <c r="AW24" s="22"/>
      <c r="AX24" s="23">
        <f>SUM(AW26:AW43)</f>
        <v>97.709920000000011</v>
      </c>
      <c r="AY24" s="12"/>
      <c r="AZ24" s="20" t="s">
        <v>144</v>
      </c>
      <c r="BA24" s="22"/>
      <c r="BB24" s="22"/>
      <c r="BC24" s="22"/>
      <c r="BD24" s="23">
        <f>SUM(BC26:BC43)</f>
        <v>46.384800000000006</v>
      </c>
      <c r="BE24" s="12"/>
      <c r="BF24" s="20" t="s">
        <v>144</v>
      </c>
      <c r="BG24" s="22"/>
      <c r="BH24" s="22"/>
      <c r="BI24" s="22"/>
      <c r="BJ24" s="23">
        <f>SUM(BI26:BI43)</f>
        <v>69.577199999999976</v>
      </c>
      <c r="BK24" s="12"/>
      <c r="BL24" s="21" t="s">
        <v>145</v>
      </c>
      <c r="BM24" s="21"/>
      <c r="BP24" s="23">
        <f>SUM(BP26:BP35)</f>
        <v>1.345</v>
      </c>
      <c r="BQ24" s="12"/>
      <c r="BS24" s="112" t="s">
        <v>145</v>
      </c>
      <c r="BT24" s="112"/>
      <c r="BU24" s="22"/>
      <c r="BV24" s="22"/>
      <c r="BW24" s="23">
        <f>SUM(BW26:BW35)</f>
        <v>0</v>
      </c>
      <c r="BX24" s="12"/>
      <c r="BY24" s="23"/>
      <c r="BZ24" s="23"/>
      <c r="CA24" s="23"/>
      <c r="CB24" s="23"/>
      <c r="CC24" s="23"/>
      <c r="CD24" s="12"/>
      <c r="CE24" s="23"/>
      <c r="CF24" s="23"/>
      <c r="CG24" s="23"/>
      <c r="CH24" s="23"/>
      <c r="CI24" s="23"/>
      <c r="CJ24" s="12"/>
      <c r="CK24" s="8" t="s">
        <v>66</v>
      </c>
      <c r="CL24" s="7">
        <v>1</v>
      </c>
      <c r="CM24" s="7">
        <v>1</v>
      </c>
      <c r="CN24" s="7">
        <v>0.05</v>
      </c>
      <c r="CO24" s="7">
        <f t="shared" si="8"/>
        <v>0.05</v>
      </c>
      <c r="CP24" s="12"/>
      <c r="CQ24" s="7">
        <v>2.85</v>
      </c>
      <c r="CR24" s="7">
        <v>0.2</v>
      </c>
      <c r="CS24" s="7">
        <v>0.2</v>
      </c>
      <c r="CT24" s="7">
        <v>0.2</v>
      </c>
      <c r="CU24" s="7">
        <f t="shared" si="9"/>
        <v>1.7100000000000004</v>
      </c>
      <c r="CW24" s="12"/>
      <c r="CX24" s="8" t="s">
        <v>67</v>
      </c>
      <c r="CY24" s="7">
        <v>0.3</v>
      </c>
      <c r="CZ24" s="7">
        <v>0.3</v>
      </c>
      <c r="DA24" s="13">
        <v>1.5</v>
      </c>
      <c r="DB24" s="7">
        <f t="shared" si="10"/>
        <v>0.13500000000000001</v>
      </c>
      <c r="DC24" s="12"/>
      <c r="DD24" s="8"/>
      <c r="DE24" s="7">
        <v>2.85</v>
      </c>
      <c r="DF24" s="7">
        <v>0.2</v>
      </c>
      <c r="DG24" s="7">
        <v>0.2</v>
      </c>
      <c r="DH24" s="7">
        <f t="shared" si="11"/>
        <v>0.11400000000000002</v>
      </c>
      <c r="DI24" s="12"/>
      <c r="DJ24" s="8" t="s">
        <v>67</v>
      </c>
      <c r="DK24" s="7">
        <v>0.3</v>
      </c>
      <c r="DL24" s="7">
        <v>0.3</v>
      </c>
      <c r="DN24" s="7">
        <f t="shared" si="12"/>
        <v>0</v>
      </c>
    </row>
    <row r="25" spans="1:118" x14ac:dyDescent="0.25">
      <c r="A25" s="7">
        <v>4</v>
      </c>
      <c r="D25" s="7">
        <f>A25+B25</f>
        <v>4</v>
      </c>
      <c r="E25" s="12"/>
      <c r="F25" s="7">
        <v>52.03</v>
      </c>
      <c r="I25" s="7">
        <f>F25+G25</f>
        <v>52.03</v>
      </c>
      <c r="J25" s="12"/>
      <c r="K25" s="18" t="s">
        <v>100</v>
      </c>
      <c r="L25" s="19">
        <v>1.2</v>
      </c>
      <c r="M25" s="19">
        <v>1.2</v>
      </c>
      <c r="N25" s="19">
        <v>1.2</v>
      </c>
      <c r="O25" s="24">
        <f t="shared" ref="O25:O34" si="21">L25*M25*N25</f>
        <v>1.728</v>
      </c>
      <c r="P25" s="12"/>
      <c r="Q25" s="20"/>
      <c r="R25" s="22"/>
      <c r="S25" s="22"/>
      <c r="T25" s="22"/>
      <c r="U25" s="22"/>
      <c r="V25" s="12"/>
      <c r="W25" s="30"/>
      <c r="X25" s="22" t="s">
        <v>21</v>
      </c>
      <c r="Y25" s="22" t="s">
        <v>20</v>
      </c>
      <c r="Z25" s="22" t="s">
        <v>22</v>
      </c>
      <c r="AA25" s="22"/>
      <c r="AB25" s="12"/>
      <c r="AC25" s="18" t="s">
        <v>100</v>
      </c>
      <c r="AD25" s="19">
        <v>1.2</v>
      </c>
      <c r="AE25" s="19">
        <v>1.2</v>
      </c>
      <c r="AF25" s="19"/>
      <c r="AG25" s="24">
        <f t="shared" ref="AG25:AG34" si="22">AD25*AE25</f>
        <v>1.44</v>
      </c>
      <c r="AI25" s="7">
        <v>2</v>
      </c>
      <c r="AJ25" s="7">
        <v>0.2</v>
      </c>
      <c r="AK25" s="7">
        <v>0.9</v>
      </c>
      <c r="AL25" s="7">
        <f t="shared" si="3"/>
        <v>0.36000000000000004</v>
      </c>
      <c r="AM25" s="12"/>
      <c r="AN25" s="20"/>
      <c r="AO25" s="22" t="s">
        <v>147</v>
      </c>
      <c r="AP25" s="22" t="s">
        <v>149</v>
      </c>
      <c r="AQ25" s="22" t="s">
        <v>148</v>
      </c>
      <c r="AR25" s="22"/>
      <c r="AS25" s="12"/>
      <c r="AT25" s="20"/>
      <c r="AU25" s="22" t="s">
        <v>151</v>
      </c>
      <c r="AV25" s="22" t="s">
        <v>153</v>
      </c>
      <c r="AW25" s="22" t="s">
        <v>152</v>
      </c>
      <c r="AX25" s="22"/>
      <c r="AY25" s="12"/>
      <c r="AZ25" s="20"/>
      <c r="BA25" s="22" t="s">
        <v>151</v>
      </c>
      <c r="BB25" s="22" t="s">
        <v>153</v>
      </c>
      <c r="BC25" s="22" t="s">
        <v>152</v>
      </c>
      <c r="BD25" s="22"/>
      <c r="BE25" s="12"/>
      <c r="BF25" s="20"/>
      <c r="BG25" s="22" t="s">
        <v>151</v>
      </c>
      <c r="BH25" s="22" t="s">
        <v>153</v>
      </c>
      <c r="BI25" s="22" t="s">
        <v>152</v>
      </c>
      <c r="BJ25" s="22"/>
      <c r="BK25" s="12"/>
      <c r="BM25" s="22" t="s">
        <v>21</v>
      </c>
      <c r="BN25" s="22" t="s">
        <v>20</v>
      </c>
      <c r="BO25" s="22" t="s">
        <v>22</v>
      </c>
      <c r="BP25" s="22"/>
      <c r="BQ25" s="12"/>
      <c r="BS25" s="20"/>
      <c r="BT25" s="22" t="s">
        <v>21</v>
      </c>
      <c r="BU25" s="22" t="s">
        <v>20</v>
      </c>
      <c r="BV25" s="22" t="s">
        <v>22</v>
      </c>
      <c r="BW25" s="22"/>
      <c r="BX25" s="12"/>
      <c r="BY25" s="115" t="s">
        <v>205</v>
      </c>
      <c r="BZ25" s="115"/>
      <c r="CA25" s="115"/>
      <c r="CB25" s="115"/>
      <c r="CC25" s="23">
        <f>CC3</f>
        <v>1.0125000000000002</v>
      </c>
      <c r="CD25" s="12"/>
      <c r="CE25" s="115" t="s">
        <v>204</v>
      </c>
      <c r="CF25" s="115"/>
      <c r="CG25" s="115"/>
      <c r="CH25" s="115"/>
      <c r="CI25" s="23">
        <f>CI3</f>
        <v>3.5</v>
      </c>
      <c r="CJ25" s="12"/>
      <c r="CK25" s="8" t="s">
        <v>68</v>
      </c>
      <c r="CL25" s="7">
        <v>1</v>
      </c>
      <c r="CM25" s="7">
        <v>1</v>
      </c>
      <c r="CN25" s="7">
        <v>0.05</v>
      </c>
      <c r="CO25" s="7">
        <f t="shared" si="8"/>
        <v>0.05</v>
      </c>
      <c r="CP25" s="12"/>
      <c r="CQ25" s="7">
        <v>1.27</v>
      </c>
      <c r="CR25" s="7">
        <v>0.2</v>
      </c>
      <c r="CS25" s="7">
        <v>0.2</v>
      </c>
      <c r="CT25" s="7">
        <v>0.2</v>
      </c>
      <c r="CU25" s="7">
        <f t="shared" si="9"/>
        <v>0.76200000000000012</v>
      </c>
      <c r="CW25" s="12"/>
      <c r="CX25" s="8" t="s">
        <v>69</v>
      </c>
      <c r="CY25" s="7">
        <v>0.3</v>
      </c>
      <c r="CZ25" s="7">
        <v>0.3</v>
      </c>
      <c r="DA25" s="13">
        <v>1.6</v>
      </c>
      <c r="DB25" s="7">
        <f t="shared" si="10"/>
        <v>0.14399999999999999</v>
      </c>
      <c r="DC25" s="12"/>
      <c r="DD25" s="8"/>
      <c r="DE25" s="113" t="s">
        <v>70</v>
      </c>
      <c r="DF25" s="113"/>
      <c r="DG25" s="113"/>
      <c r="DH25" s="7">
        <f>SUM(DH4:DH24)</f>
        <v>5.335600000000003</v>
      </c>
      <c r="DI25" s="12"/>
      <c r="DJ25" s="8" t="s">
        <v>69</v>
      </c>
      <c r="DK25" s="7">
        <v>0.3</v>
      </c>
      <c r="DL25" s="7">
        <v>0.3</v>
      </c>
      <c r="DN25" s="7">
        <f t="shared" si="12"/>
        <v>0</v>
      </c>
    </row>
    <row r="26" spans="1:118" x14ac:dyDescent="0.25">
      <c r="D26" s="7">
        <f>A26+B26</f>
        <v>0</v>
      </c>
      <c r="E26" s="12"/>
      <c r="I26" s="7">
        <f>F26+G26</f>
        <v>0</v>
      </c>
      <c r="J26" s="12"/>
      <c r="K26" s="18" t="s">
        <v>102</v>
      </c>
      <c r="L26" s="19">
        <v>1.2</v>
      </c>
      <c r="M26" s="19">
        <v>1.2</v>
      </c>
      <c r="N26" s="19">
        <v>1.2</v>
      </c>
      <c r="O26" s="24">
        <f t="shared" si="21"/>
        <v>1.728</v>
      </c>
      <c r="P26" s="12"/>
      <c r="Q26" s="18"/>
      <c r="R26" s="19"/>
      <c r="S26" s="19"/>
      <c r="T26" s="19"/>
      <c r="U26" s="24"/>
      <c r="V26" s="12"/>
      <c r="W26" s="26" t="s">
        <v>156</v>
      </c>
      <c r="X26" s="19">
        <v>0</v>
      </c>
      <c r="Y26" s="19">
        <v>0</v>
      </c>
      <c r="Z26" s="19">
        <v>0</v>
      </c>
      <c r="AA26" s="24">
        <f t="shared" ref="AA26:AA28" si="23">X26*Y26*Z26</f>
        <v>0</v>
      </c>
      <c r="AB26" s="12"/>
      <c r="AC26" s="18" t="s">
        <v>102</v>
      </c>
      <c r="AD26" s="19">
        <v>1.2</v>
      </c>
      <c r="AE26" s="19">
        <v>1.2</v>
      </c>
      <c r="AF26" s="19"/>
      <c r="AG26" s="24">
        <f t="shared" si="22"/>
        <v>1.44</v>
      </c>
      <c r="AI26" s="7">
        <v>2.5499999999999998</v>
      </c>
      <c r="AJ26" s="7">
        <v>0.2</v>
      </c>
      <c r="AK26" s="7">
        <v>0.9</v>
      </c>
      <c r="AL26" s="7">
        <f t="shared" si="3"/>
        <v>0.45900000000000002</v>
      </c>
      <c r="AM26" s="12"/>
      <c r="AN26" s="18" t="s">
        <v>100</v>
      </c>
      <c r="AO26" s="19">
        <v>9.36</v>
      </c>
      <c r="AP26" s="19">
        <v>0.61699999999999999</v>
      </c>
      <c r="AQ26" s="19">
        <f>AO26*AP26</f>
        <v>5.7751199999999994</v>
      </c>
      <c r="AR26" s="24"/>
      <c r="AS26" s="12"/>
      <c r="AT26" s="18" t="s">
        <v>156</v>
      </c>
      <c r="AU26" s="19">
        <v>133.97999999999999</v>
      </c>
      <c r="AV26" s="19">
        <v>0.154</v>
      </c>
      <c r="AW26" s="19">
        <f>AU26*AV26</f>
        <v>20.632919999999999</v>
      </c>
      <c r="AX26" s="24"/>
      <c r="AY26" s="12"/>
      <c r="AZ26" s="18" t="s">
        <v>27</v>
      </c>
      <c r="BA26" s="19">
        <v>17.399999999999999</v>
      </c>
      <c r="BB26" s="19">
        <v>0.154</v>
      </c>
      <c r="BC26" s="19">
        <f>BA26*BB26</f>
        <v>2.6795999999999998</v>
      </c>
      <c r="BD26" s="24"/>
      <c r="BE26" s="12"/>
      <c r="BF26" s="18" t="s">
        <v>27</v>
      </c>
      <c r="BG26" s="19">
        <v>26.1</v>
      </c>
      <c r="BH26" s="19">
        <v>0.154</v>
      </c>
      <c r="BI26" s="19">
        <f>BG26*BH26</f>
        <v>4.0194000000000001</v>
      </c>
      <c r="BJ26" s="24"/>
      <c r="BK26" s="12"/>
      <c r="BL26" s="18" t="s">
        <v>100</v>
      </c>
      <c r="BM26" s="19">
        <v>0.6</v>
      </c>
      <c r="BN26" s="19">
        <v>0.6</v>
      </c>
      <c r="BO26" s="19">
        <v>0.25</v>
      </c>
      <c r="BP26" s="24">
        <f t="shared" ref="BP26:BP35" si="24">BM26*BN26*BO26</f>
        <v>0.09</v>
      </c>
      <c r="BQ26" s="12"/>
      <c r="BS26" s="26" t="s">
        <v>156</v>
      </c>
      <c r="BT26" s="19">
        <v>0</v>
      </c>
      <c r="BU26" s="19">
        <v>0</v>
      </c>
      <c r="BV26" s="19">
        <v>0</v>
      </c>
      <c r="BW26" s="24">
        <f t="shared" ref="BW26:BW28" si="25">BT26*BU26*BV26</f>
        <v>0</v>
      </c>
      <c r="BX26" s="12"/>
      <c r="BY26" s="24"/>
      <c r="BZ26" s="24"/>
      <c r="CA26" s="24"/>
      <c r="CB26" s="24"/>
      <c r="CC26" s="24"/>
      <c r="CD26" s="12"/>
      <c r="CE26" s="24"/>
      <c r="CF26" s="24"/>
      <c r="CG26" s="24"/>
      <c r="CH26" s="24"/>
      <c r="CI26" s="24"/>
      <c r="CJ26" s="12"/>
      <c r="CK26" s="8" t="s">
        <v>71</v>
      </c>
      <c r="CL26" s="7">
        <v>1</v>
      </c>
      <c r="CM26" s="7">
        <v>1</v>
      </c>
      <c r="CN26" s="7">
        <v>0.05</v>
      </c>
      <c r="CO26" s="7">
        <f t="shared" si="8"/>
        <v>0.05</v>
      </c>
      <c r="CP26" s="12"/>
      <c r="CQ26" s="8">
        <v>1.27</v>
      </c>
      <c r="CR26" s="7">
        <v>0.2</v>
      </c>
      <c r="CS26" s="7">
        <v>0.2</v>
      </c>
      <c r="CT26" s="7">
        <v>0.2</v>
      </c>
      <c r="CU26" s="7">
        <f t="shared" si="9"/>
        <v>0.76200000000000012</v>
      </c>
      <c r="CW26" s="12"/>
      <c r="CX26" s="8" t="s">
        <v>72</v>
      </c>
      <c r="CY26" s="7">
        <v>0.3</v>
      </c>
      <c r="CZ26" s="7">
        <v>0.3</v>
      </c>
      <c r="DA26" s="13">
        <v>1</v>
      </c>
      <c r="DB26" s="7">
        <f t="shared" si="10"/>
        <v>0.09</v>
      </c>
      <c r="DC26" s="12"/>
      <c r="DD26" s="8"/>
      <c r="DI26" s="12"/>
      <c r="DJ26" s="8" t="s">
        <v>72</v>
      </c>
      <c r="DK26" s="7">
        <v>0.3</v>
      </c>
      <c r="DL26" s="7">
        <v>0.3</v>
      </c>
      <c r="DN26" s="7">
        <f t="shared" si="12"/>
        <v>0</v>
      </c>
    </row>
    <row r="27" spans="1:118" x14ac:dyDescent="0.25">
      <c r="E27" s="12"/>
      <c r="J27" s="12"/>
      <c r="K27" s="18" t="s">
        <v>104</v>
      </c>
      <c r="L27" s="19">
        <v>1.2</v>
      </c>
      <c r="M27" s="19">
        <v>1.2</v>
      </c>
      <c r="N27" s="19">
        <v>1.2</v>
      </c>
      <c r="O27" s="24">
        <f t="shared" si="21"/>
        <v>1.728</v>
      </c>
      <c r="P27" s="12"/>
      <c r="Q27" s="18"/>
      <c r="R27" s="19"/>
      <c r="S27" s="19"/>
      <c r="T27" s="19"/>
      <c r="U27" s="24"/>
      <c r="V27" s="12"/>
      <c r="W27" s="31" t="s">
        <v>157</v>
      </c>
      <c r="X27" s="19">
        <v>0</v>
      </c>
      <c r="Y27" s="19">
        <v>0</v>
      </c>
      <c r="Z27" s="19">
        <v>0</v>
      </c>
      <c r="AA27" s="24">
        <f t="shared" si="23"/>
        <v>0</v>
      </c>
      <c r="AB27" s="12"/>
      <c r="AC27" s="18" t="s">
        <v>104</v>
      </c>
      <c r="AD27" s="19">
        <v>1.2</v>
      </c>
      <c r="AE27" s="19">
        <v>1.2</v>
      </c>
      <c r="AF27" s="19"/>
      <c r="AG27" s="24">
        <f t="shared" si="22"/>
        <v>1.44</v>
      </c>
      <c r="AM27" s="12"/>
      <c r="AN27" s="18" t="s">
        <v>102</v>
      </c>
      <c r="AO27" s="19">
        <v>9.36</v>
      </c>
      <c r="AP27" s="19">
        <v>0.61699999999999999</v>
      </c>
      <c r="AQ27" s="19">
        <f t="shared" ref="AQ27:AQ35" si="26">AO27*AP27</f>
        <v>5.7751199999999994</v>
      </c>
      <c r="AR27" s="24"/>
      <c r="AS27" s="12"/>
      <c r="AT27" s="18" t="s">
        <v>157</v>
      </c>
      <c r="AU27" s="19">
        <v>133.97999999999999</v>
      </c>
      <c r="AV27" s="19">
        <v>0.154</v>
      </c>
      <c r="AW27" s="19">
        <f t="shared" ref="AW27:AW34" si="27">AU27*AV27</f>
        <v>20.632919999999999</v>
      </c>
      <c r="AX27" s="24"/>
      <c r="AY27" s="12"/>
      <c r="AZ27" s="18" t="s">
        <v>29</v>
      </c>
      <c r="BA27" s="19">
        <v>17.399999999999999</v>
      </c>
      <c r="BB27" s="19">
        <v>0.154</v>
      </c>
      <c r="BC27" s="19">
        <f t="shared" ref="BC27:BC43" si="28">BA27*BB27</f>
        <v>2.6795999999999998</v>
      </c>
      <c r="BD27" s="24"/>
      <c r="BE27" s="12"/>
      <c r="BF27" s="18" t="s">
        <v>29</v>
      </c>
      <c r="BG27" s="19">
        <v>26.1</v>
      </c>
      <c r="BH27" s="19">
        <v>0.154</v>
      </c>
      <c r="BI27" s="19">
        <f t="shared" ref="BI27:BI43" si="29">BG27*BH27</f>
        <v>4.0194000000000001</v>
      </c>
      <c r="BJ27" s="24"/>
      <c r="BK27" s="12"/>
      <c r="BL27" s="18" t="s">
        <v>102</v>
      </c>
      <c r="BM27" s="19">
        <v>0.6</v>
      </c>
      <c r="BN27" s="19">
        <v>0.6</v>
      </c>
      <c r="BO27" s="19">
        <v>0.25</v>
      </c>
      <c r="BP27" s="24">
        <f t="shared" si="24"/>
        <v>0.09</v>
      </c>
      <c r="BQ27" s="12"/>
      <c r="BS27" s="18" t="s">
        <v>157</v>
      </c>
      <c r="BT27" s="19">
        <v>0</v>
      </c>
      <c r="BU27" s="19">
        <v>0</v>
      </c>
      <c r="BV27" s="19">
        <v>0</v>
      </c>
      <c r="BW27" s="24">
        <f t="shared" si="25"/>
        <v>0</v>
      </c>
      <c r="BX27" s="12"/>
      <c r="BY27" s="24"/>
      <c r="BZ27" s="24"/>
      <c r="CA27" s="24"/>
      <c r="CB27" s="24"/>
      <c r="CC27" s="24"/>
      <c r="CD27" s="12"/>
      <c r="CE27" s="24"/>
      <c r="CF27" s="24"/>
      <c r="CG27" s="24"/>
      <c r="CH27" s="24"/>
      <c r="CI27" s="24"/>
      <c r="CJ27" s="12"/>
      <c r="CK27" s="8" t="s">
        <v>73</v>
      </c>
      <c r="CL27" s="7">
        <v>1</v>
      </c>
      <c r="CM27" s="7">
        <v>1</v>
      </c>
      <c r="CN27" s="7">
        <v>0.05</v>
      </c>
      <c r="CO27" s="7">
        <f t="shared" si="8"/>
        <v>0.05</v>
      </c>
      <c r="CP27" s="12"/>
      <c r="CQ27" s="8">
        <v>1.27</v>
      </c>
      <c r="CR27" s="7">
        <v>0.2</v>
      </c>
      <c r="CS27" s="7">
        <v>0.2</v>
      </c>
      <c r="CT27" s="7">
        <v>0.2</v>
      </c>
      <c r="CU27" s="7">
        <f t="shared" si="9"/>
        <v>0.76200000000000012</v>
      </c>
      <c r="CW27" s="12"/>
      <c r="CX27" s="8" t="s">
        <v>74</v>
      </c>
      <c r="CY27" s="7">
        <v>0.3</v>
      </c>
      <c r="CZ27" s="7">
        <v>0.3</v>
      </c>
      <c r="DA27" s="13">
        <v>0.6</v>
      </c>
      <c r="DB27" s="7">
        <f t="shared" si="10"/>
        <v>5.3999999999999999E-2</v>
      </c>
      <c r="DC27" s="12"/>
      <c r="DD27" s="8"/>
      <c r="DI27" s="12"/>
      <c r="DJ27" s="8" t="s">
        <v>74</v>
      </c>
      <c r="DK27" s="7">
        <v>0.3</v>
      </c>
      <c r="DL27" s="7">
        <v>0.3</v>
      </c>
      <c r="DN27" s="7">
        <f t="shared" si="12"/>
        <v>0</v>
      </c>
    </row>
    <row r="28" spans="1:118" x14ac:dyDescent="0.25">
      <c r="A28" s="121" t="s">
        <v>208</v>
      </c>
      <c r="B28" s="113"/>
      <c r="C28" s="113"/>
      <c r="D28" s="7">
        <f>SUM(D25:D27)</f>
        <v>4</v>
      </c>
      <c r="E28" s="12"/>
      <c r="F28" s="121" t="s">
        <v>207</v>
      </c>
      <c r="G28" s="113"/>
      <c r="H28" s="113"/>
      <c r="I28" s="7">
        <f>SUM(I25:I27)</f>
        <v>52.03</v>
      </c>
      <c r="J28" s="12"/>
      <c r="K28" s="18" t="s">
        <v>106</v>
      </c>
      <c r="L28" s="19">
        <v>1.2</v>
      </c>
      <c r="M28" s="19">
        <v>1.2</v>
      </c>
      <c r="N28" s="19">
        <v>1.2</v>
      </c>
      <c r="O28" s="24">
        <f t="shared" si="21"/>
        <v>1.728</v>
      </c>
      <c r="P28" s="12"/>
      <c r="Q28" s="18"/>
      <c r="R28" s="19"/>
      <c r="S28" s="19"/>
      <c r="T28" s="19"/>
      <c r="U28" s="24"/>
      <c r="V28" s="12"/>
      <c r="W28" s="31" t="s">
        <v>158</v>
      </c>
      <c r="X28" s="19">
        <v>0</v>
      </c>
      <c r="Y28" s="19">
        <v>0</v>
      </c>
      <c r="Z28" s="19">
        <v>0</v>
      </c>
      <c r="AA28" s="24">
        <f t="shared" si="23"/>
        <v>0</v>
      </c>
      <c r="AB28" s="12"/>
      <c r="AC28" s="18" t="s">
        <v>106</v>
      </c>
      <c r="AD28" s="19">
        <v>1.2</v>
      </c>
      <c r="AE28" s="19">
        <v>1.2</v>
      </c>
      <c r="AF28" s="19"/>
      <c r="AG28" s="24">
        <f t="shared" si="22"/>
        <v>1.44</v>
      </c>
      <c r="AI28" s="113" t="s">
        <v>70</v>
      </c>
      <c r="AJ28" s="113"/>
      <c r="AK28" s="113"/>
      <c r="AL28" s="7">
        <f>SUM(AL4:AL26)</f>
        <v>25.461100000000005</v>
      </c>
      <c r="AM28" s="12"/>
      <c r="AN28" s="18" t="s">
        <v>104</v>
      </c>
      <c r="AO28" s="19">
        <v>9.36</v>
      </c>
      <c r="AP28" s="19">
        <v>0.61699999999999999</v>
      </c>
      <c r="AQ28" s="19">
        <f t="shared" si="26"/>
        <v>5.7751199999999994</v>
      </c>
      <c r="AR28" s="24"/>
      <c r="AS28" s="12"/>
      <c r="AT28" s="18" t="s">
        <v>158</v>
      </c>
      <c r="AU28" s="19">
        <v>133.97999999999999</v>
      </c>
      <c r="AV28" s="19">
        <v>0.154</v>
      </c>
      <c r="AW28" s="19">
        <f t="shared" si="27"/>
        <v>20.632919999999999</v>
      </c>
      <c r="AX28" s="24"/>
      <c r="AY28" s="12"/>
      <c r="AZ28" s="18" t="s">
        <v>31</v>
      </c>
      <c r="BA28" s="19">
        <v>17.399999999999999</v>
      </c>
      <c r="BB28" s="19">
        <v>0.154</v>
      </c>
      <c r="BC28" s="19">
        <f t="shared" si="28"/>
        <v>2.6795999999999998</v>
      </c>
      <c r="BD28" s="24"/>
      <c r="BE28" s="12"/>
      <c r="BF28" s="18" t="s">
        <v>31</v>
      </c>
      <c r="BG28" s="19">
        <v>26.1</v>
      </c>
      <c r="BH28" s="19">
        <v>0.154</v>
      </c>
      <c r="BI28" s="19">
        <f t="shared" si="29"/>
        <v>4.0194000000000001</v>
      </c>
      <c r="BJ28" s="24"/>
      <c r="BK28" s="12"/>
      <c r="BL28" s="18" t="s">
        <v>104</v>
      </c>
      <c r="BM28" s="19">
        <v>0.6</v>
      </c>
      <c r="BN28" s="19">
        <v>0.6</v>
      </c>
      <c r="BO28" s="19">
        <v>0.25</v>
      </c>
      <c r="BP28" s="24">
        <f t="shared" si="24"/>
        <v>0.09</v>
      </c>
      <c r="BQ28" s="12"/>
      <c r="BS28" s="18" t="s">
        <v>158</v>
      </c>
      <c r="BT28" s="19">
        <v>0</v>
      </c>
      <c r="BU28" s="19">
        <v>0</v>
      </c>
      <c r="BV28" s="19">
        <v>0</v>
      </c>
      <c r="BW28" s="24">
        <f t="shared" si="25"/>
        <v>0</v>
      </c>
      <c r="BX28" s="12"/>
      <c r="BY28" s="24"/>
      <c r="BZ28" s="24"/>
      <c r="CA28" s="24"/>
      <c r="CB28" s="24"/>
      <c r="CC28" s="24"/>
      <c r="CD28" s="12"/>
      <c r="CE28" s="24"/>
      <c r="CF28" s="24"/>
      <c r="CG28" s="24"/>
      <c r="CH28" s="24"/>
      <c r="CI28" s="24"/>
      <c r="CJ28" s="12"/>
      <c r="CK28" s="8" t="s">
        <v>76</v>
      </c>
      <c r="CL28" s="7">
        <v>1</v>
      </c>
      <c r="CM28" s="7">
        <v>1</v>
      </c>
      <c r="CN28" s="7">
        <v>0.05</v>
      </c>
      <c r="CO28" s="7">
        <f t="shared" si="8"/>
        <v>0.05</v>
      </c>
      <c r="CP28" s="12"/>
      <c r="CQ28" s="8">
        <v>4.03</v>
      </c>
      <c r="CR28" s="7">
        <v>0.2</v>
      </c>
      <c r="CS28" s="7">
        <v>0.2</v>
      </c>
      <c r="CT28" s="7">
        <v>0.2</v>
      </c>
      <c r="CU28" s="7">
        <f t="shared" si="9"/>
        <v>2.4180000000000006</v>
      </c>
      <c r="CW28" s="12"/>
      <c r="CX28" s="8" t="s">
        <v>77</v>
      </c>
      <c r="CY28" s="7">
        <v>0.3</v>
      </c>
      <c r="CZ28" s="7">
        <v>0.3</v>
      </c>
      <c r="DA28" s="13">
        <v>0.55000000000000004</v>
      </c>
      <c r="DB28" s="7">
        <f t="shared" si="10"/>
        <v>4.9500000000000002E-2</v>
      </c>
      <c r="DC28" s="12"/>
      <c r="DD28" s="8"/>
      <c r="DI28" s="12"/>
      <c r="DJ28" s="8" t="s">
        <v>77</v>
      </c>
      <c r="DK28" s="7">
        <v>0.3</v>
      </c>
      <c r="DL28" s="7">
        <v>0.3</v>
      </c>
      <c r="DN28" s="7">
        <f t="shared" si="12"/>
        <v>0</v>
      </c>
    </row>
    <row r="29" spans="1:118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8" t="s">
        <v>108</v>
      </c>
      <c r="L29" s="19">
        <v>1.2</v>
      </c>
      <c r="M29" s="19">
        <v>1.2</v>
      </c>
      <c r="N29" s="19">
        <v>1.2</v>
      </c>
      <c r="O29" s="24">
        <f t="shared" si="21"/>
        <v>1.728</v>
      </c>
      <c r="P29" s="12"/>
      <c r="Q29" s="18"/>
      <c r="R29" s="19"/>
      <c r="S29" s="19"/>
      <c r="T29" s="19"/>
      <c r="U29" s="24"/>
      <c r="V29" s="12"/>
      <c r="W29" s="31"/>
      <c r="X29" s="19"/>
      <c r="Y29" s="19"/>
      <c r="Z29" s="19"/>
      <c r="AA29" s="24"/>
      <c r="AB29" s="12"/>
      <c r="AC29" s="18" t="s">
        <v>108</v>
      </c>
      <c r="AD29" s="19">
        <v>1.2</v>
      </c>
      <c r="AE29" s="19">
        <v>1.2</v>
      </c>
      <c r="AF29" s="19"/>
      <c r="AG29" s="24">
        <f t="shared" si="22"/>
        <v>1.44</v>
      </c>
      <c r="AM29" s="12"/>
      <c r="AN29" s="18" t="s">
        <v>106</v>
      </c>
      <c r="AO29" s="19">
        <v>9.36</v>
      </c>
      <c r="AP29" s="19">
        <v>0.61699999999999999</v>
      </c>
      <c r="AQ29" s="19">
        <f t="shared" si="26"/>
        <v>5.7751199999999994</v>
      </c>
      <c r="AR29" s="24"/>
      <c r="AS29" s="12"/>
      <c r="AT29" s="18" t="s">
        <v>159</v>
      </c>
      <c r="AU29" s="19">
        <v>38.5</v>
      </c>
      <c r="AV29" s="19">
        <v>0.154</v>
      </c>
      <c r="AW29" s="19">
        <f t="shared" si="27"/>
        <v>5.9290000000000003</v>
      </c>
      <c r="AX29" s="24"/>
      <c r="AY29" s="12"/>
      <c r="AZ29" s="18" t="s">
        <v>33</v>
      </c>
      <c r="BA29" s="19">
        <v>17.399999999999999</v>
      </c>
      <c r="BB29" s="19">
        <v>0.154</v>
      </c>
      <c r="BC29" s="19">
        <f t="shared" si="28"/>
        <v>2.6795999999999998</v>
      </c>
      <c r="BD29" s="24"/>
      <c r="BE29" s="12"/>
      <c r="BF29" s="18" t="s">
        <v>33</v>
      </c>
      <c r="BG29" s="19">
        <v>26.1</v>
      </c>
      <c r="BH29" s="19">
        <v>0.154</v>
      </c>
      <c r="BI29" s="19">
        <f t="shared" si="29"/>
        <v>4.0194000000000001</v>
      </c>
      <c r="BJ29" s="24"/>
      <c r="BK29" s="12"/>
      <c r="BL29" s="18" t="s">
        <v>106</v>
      </c>
      <c r="BM29" s="19">
        <v>0.6</v>
      </c>
      <c r="BN29" s="19">
        <v>0.6</v>
      </c>
      <c r="BO29" s="19">
        <v>0.25</v>
      </c>
      <c r="BP29" s="24">
        <f t="shared" si="24"/>
        <v>0.09</v>
      </c>
      <c r="BQ29" s="12"/>
      <c r="BS29" s="18"/>
      <c r="BW29" s="24"/>
      <c r="BX29" s="12"/>
      <c r="BY29" s="24"/>
      <c r="BZ29" s="24"/>
      <c r="CA29" s="24"/>
      <c r="CB29" s="24"/>
      <c r="CC29" s="24"/>
      <c r="CD29" s="12"/>
      <c r="CE29" s="24"/>
      <c r="CF29" s="24"/>
      <c r="CG29" s="24"/>
      <c r="CH29" s="24"/>
      <c r="CI29" s="24"/>
      <c r="CJ29" s="12"/>
      <c r="CK29" s="8" t="s">
        <v>78</v>
      </c>
      <c r="CL29" s="7">
        <v>1</v>
      </c>
      <c r="CM29" s="7">
        <v>1</v>
      </c>
      <c r="CN29" s="7">
        <v>0.05</v>
      </c>
      <c r="CO29" s="7">
        <f t="shared" si="8"/>
        <v>0.05</v>
      </c>
      <c r="CP29" s="12"/>
      <c r="CQ29" s="8">
        <v>4.03</v>
      </c>
      <c r="CR29" s="7">
        <v>0.2</v>
      </c>
      <c r="CS29" s="7">
        <v>0.2</v>
      </c>
      <c r="CT29" s="7">
        <v>0.2</v>
      </c>
      <c r="CU29" s="7">
        <f t="shared" si="9"/>
        <v>2.4180000000000006</v>
      </c>
      <c r="CW29" s="12"/>
      <c r="CX29" s="8" t="s">
        <v>79</v>
      </c>
      <c r="CY29" s="7">
        <v>0.3</v>
      </c>
      <c r="CZ29" s="7">
        <v>0.3</v>
      </c>
      <c r="DA29" s="13">
        <v>0.65</v>
      </c>
      <c r="DB29" s="7">
        <f t="shared" si="10"/>
        <v>5.8499999999999996E-2</v>
      </c>
      <c r="DC29" s="12"/>
      <c r="DD29" s="8"/>
      <c r="DI29" s="12"/>
      <c r="DJ29" s="8" t="s">
        <v>79</v>
      </c>
      <c r="DK29" s="7">
        <v>0.3</v>
      </c>
      <c r="DL29" s="7">
        <v>0.3</v>
      </c>
      <c r="DN29" s="7">
        <f t="shared" si="12"/>
        <v>0</v>
      </c>
    </row>
    <row r="30" spans="1:118" x14ac:dyDescent="0.25">
      <c r="A30" s="123" t="s">
        <v>173</v>
      </c>
      <c r="B30" s="123"/>
      <c r="C30" s="123"/>
      <c r="D30" s="123"/>
      <c r="E30" s="12"/>
      <c r="F30" s="122" t="s">
        <v>183</v>
      </c>
      <c r="G30" s="122"/>
      <c r="H30" s="122"/>
      <c r="I30" s="122"/>
      <c r="J30" s="12"/>
      <c r="K30" s="18" t="s">
        <v>120</v>
      </c>
      <c r="L30" s="19">
        <v>1.2</v>
      </c>
      <c r="M30" s="19">
        <v>1.2</v>
      </c>
      <c r="N30" s="19">
        <v>1.2</v>
      </c>
      <c r="O30" s="24">
        <f t="shared" si="21"/>
        <v>1.728</v>
      </c>
      <c r="P30" s="12"/>
      <c r="Q30" s="18"/>
      <c r="R30" s="19"/>
      <c r="S30" s="19"/>
      <c r="T30" s="19"/>
      <c r="U30" s="24"/>
      <c r="V30" s="12"/>
      <c r="W30" s="31"/>
      <c r="X30" s="19"/>
      <c r="Y30" s="19"/>
      <c r="Z30" s="19"/>
      <c r="AA30" s="24"/>
      <c r="AB30" s="12"/>
      <c r="AC30" s="18" t="s">
        <v>120</v>
      </c>
      <c r="AD30" s="19">
        <v>1.2</v>
      </c>
      <c r="AE30" s="19">
        <v>1.2</v>
      </c>
      <c r="AF30" s="19"/>
      <c r="AG30" s="24">
        <f t="shared" si="22"/>
        <v>1.44</v>
      </c>
      <c r="AM30" s="12"/>
      <c r="AN30" s="18" t="s">
        <v>108</v>
      </c>
      <c r="AO30" s="19">
        <v>10.56</v>
      </c>
      <c r="AP30" s="19">
        <v>0.61699999999999999</v>
      </c>
      <c r="AQ30" s="19">
        <f t="shared" si="26"/>
        <v>6.5155200000000004</v>
      </c>
      <c r="AR30" s="24"/>
      <c r="AS30" s="12"/>
      <c r="AT30" s="18" t="s">
        <v>160</v>
      </c>
      <c r="AU30" s="19">
        <v>38.5</v>
      </c>
      <c r="AV30" s="19">
        <v>0.154</v>
      </c>
      <c r="AW30" s="19">
        <f t="shared" si="27"/>
        <v>5.9290000000000003</v>
      </c>
      <c r="AX30" s="24"/>
      <c r="AY30" s="12"/>
      <c r="AZ30" s="18" t="s">
        <v>35</v>
      </c>
      <c r="BA30" s="19">
        <v>17.399999999999999</v>
      </c>
      <c r="BB30" s="19">
        <v>0.154</v>
      </c>
      <c r="BC30" s="19">
        <f t="shared" si="28"/>
        <v>2.6795999999999998</v>
      </c>
      <c r="BD30" s="24"/>
      <c r="BE30" s="12"/>
      <c r="BF30" s="18" t="s">
        <v>35</v>
      </c>
      <c r="BG30" s="19">
        <v>26.1</v>
      </c>
      <c r="BH30" s="19">
        <v>0.154</v>
      </c>
      <c r="BI30" s="19">
        <f t="shared" si="29"/>
        <v>4.0194000000000001</v>
      </c>
      <c r="BJ30" s="24"/>
      <c r="BK30" s="12"/>
      <c r="BL30" s="18" t="s">
        <v>108</v>
      </c>
      <c r="BM30" s="19">
        <v>0.7</v>
      </c>
      <c r="BN30" s="19">
        <v>0.7</v>
      </c>
      <c r="BO30" s="19">
        <v>0.25</v>
      </c>
      <c r="BP30" s="24">
        <f t="shared" si="24"/>
        <v>0.12249999999999998</v>
      </c>
      <c r="BQ30" s="12"/>
      <c r="BS30" s="18"/>
      <c r="BW30" s="24"/>
      <c r="BX30" s="12"/>
      <c r="BY30" s="24"/>
      <c r="BZ30" s="24"/>
      <c r="CA30" s="24"/>
      <c r="CB30" s="24"/>
      <c r="CC30" s="24"/>
      <c r="CD30" s="12"/>
      <c r="CE30" s="24"/>
      <c r="CF30" s="24"/>
      <c r="CG30" s="24"/>
      <c r="CH30" s="24"/>
      <c r="CI30" s="24"/>
      <c r="CJ30" s="12"/>
      <c r="CK30" s="8" t="s">
        <v>80</v>
      </c>
      <c r="CL30" s="7">
        <v>1</v>
      </c>
      <c r="CM30" s="7">
        <v>1</v>
      </c>
      <c r="CN30" s="7">
        <v>0.05</v>
      </c>
      <c r="CO30" s="7">
        <f t="shared" si="8"/>
        <v>0.05</v>
      </c>
      <c r="CP30" s="12"/>
      <c r="CQ30" s="8">
        <v>4.03</v>
      </c>
      <c r="CR30" s="7">
        <v>0.2</v>
      </c>
      <c r="CS30" s="7">
        <v>0.2</v>
      </c>
      <c r="CT30" s="7">
        <v>0.2</v>
      </c>
      <c r="CU30" s="7">
        <f t="shared" si="9"/>
        <v>2.4180000000000006</v>
      </c>
      <c r="CW30" s="12"/>
      <c r="CX30" s="8" t="s">
        <v>81</v>
      </c>
      <c r="CY30" s="7">
        <v>0.3</v>
      </c>
      <c r="CZ30" s="7">
        <v>0.3</v>
      </c>
      <c r="DA30" s="13">
        <v>0.5</v>
      </c>
      <c r="DB30" s="7">
        <f t="shared" si="10"/>
        <v>4.4999999999999998E-2</v>
      </c>
      <c r="DC30" s="12"/>
      <c r="DD30" s="8"/>
      <c r="DI30" s="12"/>
      <c r="DJ30" s="8" t="s">
        <v>81</v>
      </c>
      <c r="DK30" s="7">
        <v>0.3</v>
      </c>
      <c r="DL30" s="7">
        <v>0.3</v>
      </c>
      <c r="DN30" s="7">
        <f t="shared" si="12"/>
        <v>0</v>
      </c>
    </row>
    <row r="31" spans="1:118" x14ac:dyDescent="0.25">
      <c r="A31" s="10"/>
      <c r="B31" s="10"/>
      <c r="C31" s="10"/>
      <c r="D31" s="10"/>
      <c r="E31" s="12"/>
      <c r="F31" s="10"/>
      <c r="G31" s="10"/>
      <c r="H31" s="10"/>
      <c r="I31" s="10"/>
      <c r="J31" s="12"/>
      <c r="K31" s="18" t="s">
        <v>122</v>
      </c>
      <c r="L31" s="19">
        <v>1.2</v>
      </c>
      <c r="M31" s="19">
        <v>1.2</v>
      </c>
      <c r="N31" s="19">
        <v>1.2</v>
      </c>
      <c r="O31" s="24">
        <f t="shared" si="21"/>
        <v>1.728</v>
      </c>
      <c r="P31" s="12"/>
      <c r="Q31" s="18"/>
      <c r="R31" s="19"/>
      <c r="S31" s="19"/>
      <c r="T31" s="19"/>
      <c r="U31" s="24"/>
      <c r="V31" s="12"/>
      <c r="W31" s="31"/>
      <c r="X31" s="19"/>
      <c r="Y31" s="19"/>
      <c r="Z31" s="19"/>
      <c r="AA31" s="24"/>
      <c r="AB31" s="12"/>
      <c r="AC31" s="18" t="s">
        <v>122</v>
      </c>
      <c r="AD31" s="19">
        <v>1.2</v>
      </c>
      <c r="AE31" s="19">
        <v>1.2</v>
      </c>
      <c r="AF31" s="19"/>
      <c r="AG31" s="24">
        <f t="shared" si="22"/>
        <v>1.44</v>
      </c>
      <c r="AM31" s="12"/>
      <c r="AN31" s="18" t="s">
        <v>120</v>
      </c>
      <c r="AO31" s="19">
        <v>10.26</v>
      </c>
      <c r="AP31" s="19">
        <v>0.61699999999999999</v>
      </c>
      <c r="AQ31" s="19">
        <f t="shared" si="26"/>
        <v>6.3304200000000002</v>
      </c>
      <c r="AR31" s="24"/>
      <c r="AS31" s="12"/>
      <c r="AT31" s="18" t="s">
        <v>161</v>
      </c>
      <c r="AU31" s="19">
        <v>38.5</v>
      </c>
      <c r="AV31" s="19">
        <v>0.154</v>
      </c>
      <c r="AW31" s="19">
        <f t="shared" si="27"/>
        <v>5.9290000000000003</v>
      </c>
      <c r="AX31" s="24"/>
      <c r="AY31" s="12"/>
      <c r="AZ31" s="18" t="s">
        <v>41</v>
      </c>
      <c r="BA31" s="19">
        <v>17.399999999999999</v>
      </c>
      <c r="BB31" s="19">
        <v>0.154</v>
      </c>
      <c r="BC31" s="19">
        <f t="shared" si="28"/>
        <v>2.6795999999999998</v>
      </c>
      <c r="BD31" s="24"/>
      <c r="BE31" s="12"/>
      <c r="BF31" s="18" t="s">
        <v>41</v>
      </c>
      <c r="BG31" s="19">
        <v>26.1</v>
      </c>
      <c r="BH31" s="19">
        <v>0.154</v>
      </c>
      <c r="BI31" s="19">
        <f t="shared" si="29"/>
        <v>4.0194000000000001</v>
      </c>
      <c r="BJ31" s="24"/>
      <c r="BK31" s="12"/>
      <c r="BL31" s="18" t="s">
        <v>120</v>
      </c>
      <c r="BM31" s="19">
        <v>0.75</v>
      </c>
      <c r="BN31" s="19">
        <v>0.6</v>
      </c>
      <c r="BO31" s="19">
        <v>0.25</v>
      </c>
      <c r="BP31" s="24">
        <f t="shared" si="24"/>
        <v>0.11249999999999999</v>
      </c>
      <c r="BQ31" s="12"/>
      <c r="BS31" s="18"/>
      <c r="BW31" s="24"/>
      <c r="BX31" s="12"/>
      <c r="BY31" s="24"/>
      <c r="BZ31" s="24"/>
      <c r="CA31" s="24"/>
      <c r="CB31" s="24"/>
      <c r="CC31" s="24"/>
      <c r="CD31" s="12"/>
      <c r="CE31" s="24"/>
      <c r="CF31" s="24"/>
      <c r="CG31" s="24"/>
      <c r="CH31" s="24"/>
      <c r="CI31" s="24"/>
      <c r="CJ31" s="12"/>
      <c r="CK31" s="8" t="s">
        <v>82</v>
      </c>
      <c r="CL31" s="7">
        <v>1</v>
      </c>
      <c r="CM31" s="7">
        <v>1</v>
      </c>
      <c r="CN31" s="7">
        <v>0.05</v>
      </c>
      <c r="CO31" s="7">
        <f t="shared" si="8"/>
        <v>0.05</v>
      </c>
      <c r="CP31" s="12"/>
      <c r="CQ31" s="8">
        <v>4.03</v>
      </c>
      <c r="CR31" s="7">
        <v>0.2</v>
      </c>
      <c r="CS31" s="7">
        <v>0.2</v>
      </c>
      <c r="CT31" s="7">
        <v>0.2</v>
      </c>
      <c r="CU31" s="7">
        <f t="shared" si="9"/>
        <v>2.4180000000000006</v>
      </c>
      <c r="CW31" s="12"/>
      <c r="CX31" s="8" t="s">
        <v>83</v>
      </c>
      <c r="CY31" s="7">
        <v>0.3</v>
      </c>
      <c r="CZ31" s="7">
        <v>0.3</v>
      </c>
      <c r="DA31" s="13">
        <v>0.4</v>
      </c>
      <c r="DB31" s="7">
        <f t="shared" si="10"/>
        <v>3.5999999999999997E-2</v>
      </c>
      <c r="DC31" s="12"/>
      <c r="DD31" s="8"/>
      <c r="DI31" s="12"/>
      <c r="DJ31" s="8" t="s">
        <v>83</v>
      </c>
      <c r="DK31" s="7">
        <v>0.3</v>
      </c>
      <c r="DL31" s="7">
        <v>0.3</v>
      </c>
      <c r="DN31" s="7">
        <f t="shared" si="12"/>
        <v>0</v>
      </c>
    </row>
    <row r="32" spans="1:118" x14ac:dyDescent="0.25">
      <c r="A32" s="7">
        <v>107.89</v>
      </c>
      <c r="B32" s="7">
        <v>0.15</v>
      </c>
      <c r="D32" s="7">
        <v>16.18</v>
      </c>
      <c r="E32" s="12"/>
      <c r="F32" s="7">
        <v>64.099999999999994</v>
      </c>
      <c r="I32" s="7">
        <f>F32+G32</f>
        <v>64.099999999999994</v>
      </c>
      <c r="J32" s="12"/>
      <c r="K32" s="18" t="s">
        <v>124</v>
      </c>
      <c r="L32" s="19">
        <v>1.2</v>
      </c>
      <c r="M32" s="19">
        <v>1.2</v>
      </c>
      <c r="N32" s="19">
        <v>1.2</v>
      </c>
      <c r="O32" s="24">
        <f t="shared" si="21"/>
        <v>1.728</v>
      </c>
      <c r="P32" s="12"/>
      <c r="Q32" s="18"/>
      <c r="R32" s="19"/>
      <c r="S32" s="19"/>
      <c r="T32" s="19"/>
      <c r="U32" s="24"/>
      <c r="V32" s="12"/>
      <c r="W32" s="31"/>
      <c r="X32" s="19"/>
      <c r="Y32" s="19"/>
      <c r="Z32" s="19"/>
      <c r="AA32" s="24"/>
      <c r="AB32" s="12"/>
      <c r="AC32" s="18" t="s">
        <v>124</v>
      </c>
      <c r="AD32" s="19">
        <v>1.2</v>
      </c>
      <c r="AE32" s="19">
        <v>1.2</v>
      </c>
      <c r="AF32" s="19"/>
      <c r="AG32" s="24">
        <f t="shared" si="22"/>
        <v>1.44</v>
      </c>
      <c r="AM32" s="12"/>
      <c r="AN32" s="18" t="s">
        <v>122</v>
      </c>
      <c r="AO32" s="19">
        <v>13.26</v>
      </c>
      <c r="AP32" s="19">
        <v>0.61699999999999999</v>
      </c>
      <c r="AQ32" s="19">
        <f t="shared" si="26"/>
        <v>8.1814199999999992</v>
      </c>
      <c r="AR32" s="24"/>
      <c r="AS32" s="12"/>
      <c r="AT32" s="18" t="s">
        <v>162</v>
      </c>
      <c r="AU32" s="19">
        <v>38.5</v>
      </c>
      <c r="AV32" s="19">
        <v>0.154</v>
      </c>
      <c r="AW32" s="19">
        <f t="shared" si="27"/>
        <v>5.9290000000000003</v>
      </c>
      <c r="AX32" s="24"/>
      <c r="AY32" s="12"/>
      <c r="AZ32" s="18" t="s">
        <v>43</v>
      </c>
      <c r="BA32" s="19">
        <v>17.399999999999999</v>
      </c>
      <c r="BB32" s="19">
        <v>0.154</v>
      </c>
      <c r="BC32" s="19">
        <f t="shared" si="28"/>
        <v>2.6795999999999998</v>
      </c>
      <c r="BD32" s="24"/>
      <c r="BE32" s="12"/>
      <c r="BF32" s="18" t="s">
        <v>43</v>
      </c>
      <c r="BG32" s="19">
        <v>26.1</v>
      </c>
      <c r="BH32" s="19">
        <v>0.154</v>
      </c>
      <c r="BI32" s="19">
        <f t="shared" si="29"/>
        <v>4.0194000000000001</v>
      </c>
      <c r="BJ32" s="24"/>
      <c r="BK32" s="12"/>
      <c r="BL32" s="18" t="s">
        <v>122</v>
      </c>
      <c r="BM32" s="19">
        <v>1</v>
      </c>
      <c r="BN32" s="19">
        <v>0.85</v>
      </c>
      <c r="BO32" s="19">
        <v>0.25</v>
      </c>
      <c r="BP32" s="24">
        <f t="shared" si="24"/>
        <v>0.21249999999999999</v>
      </c>
      <c r="BQ32" s="12"/>
      <c r="BS32" s="18"/>
      <c r="BW32" s="24"/>
      <c r="BX32" s="12"/>
      <c r="BY32" s="24"/>
      <c r="BZ32" s="24"/>
      <c r="CA32" s="24"/>
      <c r="CB32" s="24"/>
      <c r="CC32" s="24"/>
      <c r="CD32" s="12"/>
      <c r="CE32" s="24"/>
      <c r="CF32" s="24"/>
      <c r="CG32" s="24"/>
      <c r="CH32" s="24"/>
      <c r="CI32" s="24"/>
      <c r="CJ32" s="12"/>
      <c r="CK32" s="8" t="s">
        <v>84</v>
      </c>
      <c r="CL32" s="7">
        <v>1</v>
      </c>
      <c r="CM32" s="7">
        <v>1</v>
      </c>
      <c r="CN32" s="7">
        <v>0.05</v>
      </c>
      <c r="CO32" s="7">
        <f t="shared" si="8"/>
        <v>0.05</v>
      </c>
      <c r="CP32" s="12"/>
      <c r="CQ32" s="8">
        <v>1.8</v>
      </c>
      <c r="CR32" s="7">
        <v>0.2</v>
      </c>
      <c r="CS32" s="7">
        <v>0.2</v>
      </c>
      <c r="CT32" s="7">
        <v>0.2</v>
      </c>
      <c r="CU32" s="7">
        <f t="shared" si="9"/>
        <v>1.0800000000000003</v>
      </c>
      <c r="CW32" s="12"/>
      <c r="CX32" s="8" t="s">
        <v>85</v>
      </c>
      <c r="CY32" s="7">
        <v>0.3</v>
      </c>
      <c r="CZ32" s="7">
        <v>0.3</v>
      </c>
      <c r="DA32" s="13">
        <v>1.39</v>
      </c>
      <c r="DB32" s="7">
        <f t="shared" si="10"/>
        <v>0.12509999999999999</v>
      </c>
      <c r="DC32" s="12"/>
      <c r="DD32" s="8"/>
      <c r="DI32" s="12"/>
      <c r="DJ32" s="8" t="s">
        <v>85</v>
      </c>
      <c r="DK32" s="7">
        <v>0.3</v>
      </c>
      <c r="DL32" s="7">
        <v>0.3</v>
      </c>
      <c r="DM32" s="7">
        <v>3.2</v>
      </c>
      <c r="DN32" s="7">
        <f t="shared" si="12"/>
        <v>0.28799999999999998</v>
      </c>
    </row>
    <row r="33" spans="1:118" x14ac:dyDescent="0.25">
      <c r="D33" s="7">
        <f>A33+B33</f>
        <v>0</v>
      </c>
      <c r="E33" s="12"/>
      <c r="I33" s="7">
        <f>F33+G33</f>
        <v>0</v>
      </c>
      <c r="J33" s="12"/>
      <c r="K33" s="18" t="s">
        <v>126</v>
      </c>
      <c r="L33" s="19">
        <v>1.2</v>
      </c>
      <c r="M33" s="19">
        <v>1.2</v>
      </c>
      <c r="N33" s="19">
        <v>1.2</v>
      </c>
      <c r="O33" s="24">
        <f t="shared" si="21"/>
        <v>1.728</v>
      </c>
      <c r="P33" s="12"/>
      <c r="Q33" s="18"/>
      <c r="R33" s="19"/>
      <c r="S33" s="19"/>
      <c r="T33" s="19"/>
      <c r="U33" s="24"/>
      <c r="V33" s="12"/>
      <c r="W33" s="31"/>
      <c r="X33" s="19"/>
      <c r="Y33" s="19"/>
      <c r="Z33" s="19"/>
      <c r="AA33" s="24"/>
      <c r="AB33" s="12"/>
      <c r="AC33" s="18" t="s">
        <v>126</v>
      </c>
      <c r="AD33" s="19">
        <v>1.2</v>
      </c>
      <c r="AE33" s="19">
        <v>1.2</v>
      </c>
      <c r="AF33" s="19"/>
      <c r="AG33" s="24">
        <f t="shared" si="22"/>
        <v>1.44</v>
      </c>
      <c r="AM33" s="12"/>
      <c r="AN33" s="18" t="s">
        <v>124</v>
      </c>
      <c r="AO33" s="19">
        <v>13.26</v>
      </c>
      <c r="AP33" s="19">
        <v>0.61699999999999999</v>
      </c>
      <c r="AQ33" s="19">
        <f t="shared" si="26"/>
        <v>8.1814199999999992</v>
      </c>
      <c r="AR33" s="24"/>
      <c r="AS33" s="12"/>
      <c r="AT33" s="18" t="s">
        <v>163</v>
      </c>
      <c r="AU33" s="19">
        <v>38.5</v>
      </c>
      <c r="AV33" s="19">
        <v>0.154</v>
      </c>
      <c r="AW33" s="19">
        <f t="shared" si="27"/>
        <v>5.9290000000000003</v>
      </c>
      <c r="AX33" s="24"/>
      <c r="AY33" s="12"/>
      <c r="AZ33" s="18" t="s">
        <v>45</v>
      </c>
      <c r="BA33" s="19">
        <v>17.399999999999999</v>
      </c>
      <c r="BB33" s="19">
        <v>0.154</v>
      </c>
      <c r="BC33" s="19">
        <f t="shared" si="28"/>
        <v>2.6795999999999998</v>
      </c>
      <c r="BD33" s="24"/>
      <c r="BE33" s="12"/>
      <c r="BF33" s="18" t="s">
        <v>45</v>
      </c>
      <c r="BG33" s="19">
        <v>26.1</v>
      </c>
      <c r="BH33" s="19">
        <v>0.154</v>
      </c>
      <c r="BI33" s="19">
        <f t="shared" si="29"/>
        <v>4.0194000000000001</v>
      </c>
      <c r="BJ33" s="24"/>
      <c r="BK33" s="12"/>
      <c r="BL33" s="18" t="s">
        <v>124</v>
      </c>
      <c r="BM33" s="19">
        <v>1</v>
      </c>
      <c r="BN33" s="19">
        <v>0.85</v>
      </c>
      <c r="BO33" s="19">
        <v>0.25</v>
      </c>
      <c r="BP33" s="24">
        <f t="shared" si="24"/>
        <v>0.21249999999999999</v>
      </c>
      <c r="BQ33" s="12"/>
      <c r="BS33" s="18"/>
      <c r="BW33" s="24"/>
      <c r="BX33" s="12"/>
      <c r="BY33" s="24"/>
      <c r="BZ33" s="24"/>
      <c r="CA33" s="24"/>
      <c r="CB33" s="24"/>
      <c r="CC33" s="24"/>
      <c r="CD33" s="12"/>
      <c r="CE33" s="24"/>
      <c r="CF33" s="24"/>
      <c r="CG33" s="24"/>
      <c r="CH33" s="24"/>
      <c r="CI33" s="24"/>
      <c r="CJ33" s="12"/>
      <c r="CK33" s="8" t="s">
        <v>86</v>
      </c>
      <c r="CL33" s="7">
        <v>1</v>
      </c>
      <c r="CM33" s="7">
        <v>1</v>
      </c>
      <c r="CN33" s="7">
        <v>0.05</v>
      </c>
      <c r="CO33" s="7">
        <f t="shared" si="8"/>
        <v>0.05</v>
      </c>
      <c r="CP33" s="12"/>
      <c r="CQ33" s="8">
        <v>8.93</v>
      </c>
      <c r="CR33" s="7">
        <v>0.2</v>
      </c>
      <c r="CS33" s="7">
        <v>0.2</v>
      </c>
      <c r="CT33" s="7">
        <v>0.2</v>
      </c>
      <c r="CU33" s="7">
        <f t="shared" si="9"/>
        <v>5.3580000000000005</v>
      </c>
      <c r="CW33" s="12"/>
      <c r="CX33" s="8" t="s">
        <v>87</v>
      </c>
      <c r="CY33" s="7">
        <v>0.3</v>
      </c>
      <c r="CZ33" s="7">
        <v>0.3</v>
      </c>
      <c r="DA33" s="13">
        <v>1.5</v>
      </c>
      <c r="DB33" s="7">
        <f t="shared" si="10"/>
        <v>0.13500000000000001</v>
      </c>
      <c r="DC33" s="12"/>
      <c r="DD33" s="8"/>
      <c r="DI33" s="12"/>
      <c r="DJ33" s="8" t="s">
        <v>87</v>
      </c>
      <c r="DK33" s="7">
        <v>0.3</v>
      </c>
      <c r="DL33" s="7">
        <v>0.3</v>
      </c>
      <c r="DN33" s="7">
        <f t="shared" si="12"/>
        <v>0</v>
      </c>
    </row>
    <row r="34" spans="1:118" x14ac:dyDescent="0.25">
      <c r="E34" s="12"/>
      <c r="J34" s="12"/>
      <c r="K34" s="18" t="s">
        <v>130</v>
      </c>
      <c r="L34" s="19">
        <v>1.2</v>
      </c>
      <c r="M34" s="19">
        <v>1.2</v>
      </c>
      <c r="N34" s="19">
        <v>1.2</v>
      </c>
      <c r="O34" s="24">
        <f t="shared" si="21"/>
        <v>1.728</v>
      </c>
      <c r="P34" s="12"/>
      <c r="Q34" s="18"/>
      <c r="R34" s="19"/>
      <c r="S34" s="19"/>
      <c r="T34" s="19"/>
      <c r="U34" s="24"/>
      <c r="V34" s="12"/>
      <c r="W34" s="31"/>
      <c r="X34" s="19"/>
      <c r="Y34" s="19"/>
      <c r="Z34" s="19"/>
      <c r="AA34" s="24"/>
      <c r="AB34" s="12"/>
      <c r="AC34" s="18" t="s">
        <v>130</v>
      </c>
      <c r="AD34" s="19">
        <v>1.2</v>
      </c>
      <c r="AE34" s="19">
        <v>1.2</v>
      </c>
      <c r="AF34" s="19"/>
      <c r="AG34" s="24">
        <f t="shared" si="22"/>
        <v>1.44</v>
      </c>
      <c r="AM34" s="12"/>
      <c r="AN34" s="18" t="s">
        <v>126</v>
      </c>
      <c r="AO34" s="19">
        <v>13.26</v>
      </c>
      <c r="AP34" s="19">
        <v>0.61699999999999999</v>
      </c>
      <c r="AQ34" s="19">
        <f t="shared" si="26"/>
        <v>8.1814199999999992</v>
      </c>
      <c r="AR34" s="24"/>
      <c r="AS34" s="12"/>
      <c r="AT34" s="18" t="s">
        <v>164</v>
      </c>
      <c r="AU34" s="19">
        <v>40.04</v>
      </c>
      <c r="AV34" s="19">
        <v>0.154</v>
      </c>
      <c r="AW34" s="19">
        <f t="shared" si="27"/>
        <v>6.1661599999999996</v>
      </c>
      <c r="AX34" s="24"/>
      <c r="AY34" s="12"/>
      <c r="AZ34" s="18" t="s">
        <v>47</v>
      </c>
      <c r="BA34" s="19">
        <v>17.399999999999999</v>
      </c>
      <c r="BB34" s="19">
        <v>0.154</v>
      </c>
      <c r="BC34" s="19">
        <f t="shared" si="28"/>
        <v>2.6795999999999998</v>
      </c>
      <c r="BD34" s="24"/>
      <c r="BE34" s="12"/>
      <c r="BF34" s="18" t="s">
        <v>47</v>
      </c>
      <c r="BG34" s="19">
        <v>26.1</v>
      </c>
      <c r="BH34" s="19">
        <v>0.154</v>
      </c>
      <c r="BI34" s="19">
        <f t="shared" si="29"/>
        <v>4.0194000000000001</v>
      </c>
      <c r="BJ34" s="24"/>
      <c r="BK34" s="12"/>
      <c r="BL34" s="18" t="s">
        <v>126</v>
      </c>
      <c r="BM34" s="19">
        <v>1</v>
      </c>
      <c r="BN34" s="19">
        <v>0.85</v>
      </c>
      <c r="BO34" s="19">
        <v>0.25</v>
      </c>
      <c r="BP34" s="24">
        <f t="shared" si="24"/>
        <v>0.21249999999999999</v>
      </c>
      <c r="BQ34" s="12"/>
      <c r="BS34" s="18"/>
      <c r="BW34" s="24"/>
      <c r="BX34" s="12"/>
      <c r="BY34" s="24"/>
      <c r="BZ34" s="24"/>
      <c r="CA34" s="24"/>
      <c r="CB34" s="24"/>
      <c r="CC34" s="24"/>
      <c r="CD34" s="12"/>
      <c r="CE34" s="24"/>
      <c r="CF34" s="24"/>
      <c r="CG34" s="24"/>
      <c r="CH34" s="24"/>
      <c r="CI34" s="24"/>
      <c r="CJ34" s="12"/>
      <c r="CK34" s="8" t="s">
        <v>88</v>
      </c>
      <c r="CL34" s="7">
        <v>1</v>
      </c>
      <c r="CM34" s="7">
        <v>1</v>
      </c>
      <c r="CN34" s="7">
        <v>0.05</v>
      </c>
      <c r="CO34" s="7">
        <f t="shared" si="8"/>
        <v>0.05</v>
      </c>
      <c r="CP34" s="12"/>
      <c r="CQ34" s="8">
        <v>8.93</v>
      </c>
      <c r="CR34" s="7">
        <v>0.2</v>
      </c>
      <c r="CS34" s="7">
        <v>0.2</v>
      </c>
      <c r="CT34" s="7">
        <v>0.2</v>
      </c>
      <c r="CU34" s="7">
        <f t="shared" si="9"/>
        <v>5.3580000000000005</v>
      </c>
      <c r="CW34" s="12"/>
      <c r="CX34" s="8" t="s">
        <v>89</v>
      </c>
      <c r="CY34" s="7">
        <v>0.3</v>
      </c>
      <c r="CZ34" s="7">
        <v>0.3</v>
      </c>
      <c r="DA34" s="13">
        <v>1.5</v>
      </c>
      <c r="DB34" s="7">
        <f t="shared" si="10"/>
        <v>0.13500000000000001</v>
      </c>
      <c r="DC34" s="12"/>
      <c r="DD34" s="8"/>
      <c r="DI34" s="12"/>
      <c r="DJ34" s="8" t="s">
        <v>89</v>
      </c>
      <c r="DK34" s="7">
        <v>0.3</v>
      </c>
      <c r="DL34" s="7">
        <v>0.3</v>
      </c>
      <c r="DN34" s="7">
        <f t="shared" si="12"/>
        <v>0</v>
      </c>
    </row>
    <row r="35" spans="1:118" x14ac:dyDescent="0.25">
      <c r="A35" s="121" t="s">
        <v>207</v>
      </c>
      <c r="B35" s="113"/>
      <c r="C35" s="113"/>
      <c r="D35" s="7">
        <f>SUM(D32:D34)</f>
        <v>16.18</v>
      </c>
      <c r="E35" s="12"/>
      <c r="F35" s="121" t="s">
        <v>208</v>
      </c>
      <c r="G35" s="113"/>
      <c r="H35" s="113"/>
      <c r="I35" s="7">
        <f>SUM(I32:I34)</f>
        <v>64.099999999999994</v>
      </c>
      <c r="J35" s="12"/>
      <c r="K35" s="18"/>
      <c r="L35" s="19"/>
      <c r="M35" s="19"/>
      <c r="N35" s="19"/>
      <c r="O35" s="19"/>
      <c r="P35" s="12"/>
      <c r="Q35" s="18"/>
      <c r="R35" s="19"/>
      <c r="S35" s="19"/>
      <c r="T35" s="19"/>
      <c r="U35" s="24"/>
      <c r="V35" s="12"/>
      <c r="W35" s="31"/>
      <c r="X35" s="19"/>
      <c r="Y35" s="19"/>
      <c r="Z35" s="19"/>
      <c r="AA35" s="24"/>
      <c r="AB35" s="12"/>
      <c r="AC35" s="18"/>
      <c r="AD35" s="19"/>
      <c r="AE35" s="19"/>
      <c r="AF35" s="19"/>
      <c r="AG35" s="19"/>
      <c r="AM35" s="12"/>
      <c r="AN35" s="18" t="s">
        <v>130</v>
      </c>
      <c r="AO35" s="19">
        <v>10.26</v>
      </c>
      <c r="AP35" s="19">
        <v>0.61699999999999999</v>
      </c>
      <c r="AQ35" s="19">
        <f t="shared" si="26"/>
        <v>6.3304200000000002</v>
      </c>
      <c r="AR35" s="24"/>
      <c r="AS35" s="12"/>
      <c r="AT35" s="18"/>
      <c r="AU35" s="19"/>
      <c r="AV35" s="19"/>
      <c r="AW35" s="19"/>
      <c r="AX35" s="24"/>
      <c r="AY35" s="12"/>
      <c r="AZ35" s="18" t="s">
        <v>51</v>
      </c>
      <c r="BA35" s="19">
        <v>17.399999999999999</v>
      </c>
      <c r="BB35" s="19">
        <v>0.154</v>
      </c>
      <c r="BC35" s="19">
        <f t="shared" si="28"/>
        <v>2.6795999999999998</v>
      </c>
      <c r="BD35" s="24"/>
      <c r="BE35" s="12"/>
      <c r="BF35" s="18" t="s">
        <v>51</v>
      </c>
      <c r="BG35" s="19">
        <v>26.1</v>
      </c>
      <c r="BH35" s="19">
        <v>0.154</v>
      </c>
      <c r="BI35" s="19">
        <f t="shared" si="29"/>
        <v>4.0194000000000001</v>
      </c>
      <c r="BJ35" s="24"/>
      <c r="BK35" s="12"/>
      <c r="BL35" s="18" t="s">
        <v>130</v>
      </c>
      <c r="BM35" s="19">
        <v>0.75</v>
      </c>
      <c r="BN35" s="19">
        <v>0.6</v>
      </c>
      <c r="BO35" s="19">
        <v>0.25</v>
      </c>
      <c r="BP35" s="24">
        <f t="shared" si="24"/>
        <v>0.11249999999999999</v>
      </c>
      <c r="BQ35" s="12"/>
      <c r="BS35" s="18"/>
      <c r="BW35" s="24"/>
      <c r="BX35" s="12"/>
      <c r="BY35" s="24"/>
      <c r="BZ35" s="24"/>
      <c r="CA35" s="24"/>
      <c r="CB35" s="24"/>
      <c r="CC35" s="24"/>
      <c r="CD35" s="12"/>
      <c r="CE35" s="24"/>
      <c r="CF35" s="24"/>
      <c r="CG35" s="24"/>
      <c r="CH35" s="24"/>
      <c r="CI35" s="24"/>
      <c r="CJ35" s="12"/>
      <c r="CK35" s="8" t="s">
        <v>90</v>
      </c>
      <c r="CL35" s="7">
        <v>1</v>
      </c>
      <c r="CM35" s="7">
        <v>1</v>
      </c>
      <c r="CN35" s="7">
        <v>0.05</v>
      </c>
      <c r="CO35" s="7">
        <f t="shared" si="8"/>
        <v>0.05</v>
      </c>
      <c r="CP35" s="12"/>
      <c r="CQ35" s="8">
        <v>3.15</v>
      </c>
      <c r="CR35" s="7">
        <v>0.2</v>
      </c>
      <c r="CS35" s="7">
        <v>0.2</v>
      </c>
      <c r="CT35" s="7">
        <v>0.2</v>
      </c>
      <c r="CU35" s="7">
        <f t="shared" si="9"/>
        <v>1.8900000000000001</v>
      </c>
      <c r="CW35" s="12"/>
      <c r="CX35" s="8" t="s">
        <v>91</v>
      </c>
      <c r="CY35" s="7">
        <v>0.3</v>
      </c>
      <c r="CZ35" s="7">
        <v>0.3</v>
      </c>
      <c r="DA35" s="13">
        <v>1.2</v>
      </c>
      <c r="DB35" s="7">
        <f t="shared" si="10"/>
        <v>0.108</v>
      </c>
      <c r="DC35" s="12"/>
      <c r="DD35" s="8"/>
      <c r="DI35" s="12"/>
      <c r="DJ35" s="8" t="s">
        <v>91</v>
      </c>
      <c r="DK35" s="7">
        <v>0.3</v>
      </c>
      <c r="DL35" s="7">
        <v>0.3</v>
      </c>
      <c r="DN35" s="7">
        <f t="shared" si="12"/>
        <v>0</v>
      </c>
    </row>
    <row r="36" spans="1:118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8"/>
      <c r="L36" s="19"/>
      <c r="M36" s="19"/>
      <c r="N36" s="19"/>
      <c r="O36" s="19"/>
      <c r="P36" s="12"/>
      <c r="Q36" s="18"/>
      <c r="R36" s="19"/>
      <c r="S36" s="19"/>
      <c r="T36" s="19"/>
      <c r="U36" s="24"/>
      <c r="V36" s="12"/>
      <c r="W36" s="31"/>
      <c r="X36" s="19"/>
      <c r="Y36" s="19"/>
      <c r="Z36" s="19"/>
      <c r="AA36" s="24"/>
      <c r="AB36" s="12"/>
      <c r="AC36" s="18"/>
      <c r="AD36" s="19"/>
      <c r="AE36" s="19"/>
      <c r="AF36" s="19"/>
      <c r="AG36" s="19"/>
      <c r="AM36" s="12"/>
      <c r="AN36" s="18"/>
      <c r="AO36" s="19"/>
      <c r="AP36" s="19"/>
      <c r="AQ36" s="19"/>
      <c r="AR36" s="24"/>
      <c r="AS36" s="12"/>
      <c r="AT36" s="18"/>
      <c r="AU36" s="19"/>
      <c r="AV36" s="19"/>
      <c r="AW36" s="19"/>
      <c r="AX36" s="24"/>
      <c r="AY36" s="12"/>
      <c r="AZ36" s="18" t="s">
        <v>53</v>
      </c>
      <c r="BA36" s="19">
        <v>17.399999999999999</v>
      </c>
      <c r="BB36" s="19">
        <v>0.154</v>
      </c>
      <c r="BC36" s="19">
        <f t="shared" si="28"/>
        <v>2.6795999999999998</v>
      </c>
      <c r="BD36" s="24"/>
      <c r="BE36" s="12"/>
      <c r="BF36" s="18" t="s">
        <v>53</v>
      </c>
      <c r="BG36" s="19">
        <v>26.1</v>
      </c>
      <c r="BH36" s="19">
        <v>0.154</v>
      </c>
      <c r="BI36" s="19">
        <f t="shared" si="29"/>
        <v>4.0194000000000001</v>
      </c>
      <c r="BJ36" s="24"/>
      <c r="BK36" s="12"/>
      <c r="BQ36" s="12"/>
      <c r="BS36" s="18"/>
      <c r="BW36" s="24"/>
      <c r="BX36" s="12"/>
      <c r="BY36" s="24"/>
      <c r="BZ36" s="24"/>
      <c r="CA36" s="24"/>
      <c r="CB36" s="24"/>
      <c r="CC36" s="24"/>
      <c r="CD36" s="12"/>
      <c r="CE36" s="24"/>
      <c r="CF36" s="24"/>
      <c r="CG36" s="24"/>
      <c r="CH36" s="24"/>
      <c r="CI36" s="24"/>
      <c r="CJ36" s="12"/>
      <c r="CK36" s="8" t="s">
        <v>92</v>
      </c>
      <c r="CL36" s="7">
        <v>1</v>
      </c>
      <c r="CM36" s="7">
        <v>1</v>
      </c>
      <c r="CN36" s="7">
        <v>0.05</v>
      </c>
      <c r="CO36" s="7">
        <f t="shared" si="8"/>
        <v>0.05</v>
      </c>
      <c r="CP36" s="12"/>
      <c r="CQ36" s="8">
        <v>9.76</v>
      </c>
      <c r="CR36" s="7">
        <v>0.2</v>
      </c>
      <c r="CS36" s="7">
        <v>0.2</v>
      </c>
      <c r="CT36" s="7">
        <v>0.2</v>
      </c>
      <c r="CU36" s="7">
        <f t="shared" si="9"/>
        <v>5.8560000000000008</v>
      </c>
      <c r="CW36" s="12"/>
      <c r="CX36" s="8" t="s">
        <v>93</v>
      </c>
      <c r="CY36" s="7">
        <v>0.3</v>
      </c>
      <c r="CZ36" s="7">
        <v>0.3</v>
      </c>
      <c r="DA36" s="13">
        <v>0.7</v>
      </c>
      <c r="DB36" s="7">
        <f t="shared" si="10"/>
        <v>6.3E-2</v>
      </c>
      <c r="DC36" s="12"/>
      <c r="DD36" s="8"/>
      <c r="DI36" s="12"/>
      <c r="DJ36" s="8" t="s">
        <v>93</v>
      </c>
      <c r="DK36" s="7">
        <v>0.3</v>
      </c>
      <c r="DL36" s="7">
        <v>0.3</v>
      </c>
      <c r="DN36" s="7">
        <f t="shared" si="12"/>
        <v>0</v>
      </c>
    </row>
    <row r="37" spans="1:118" x14ac:dyDescent="0.25">
      <c r="A37" s="123" t="s">
        <v>174</v>
      </c>
      <c r="B37" s="123"/>
      <c r="C37" s="123"/>
      <c r="D37" s="123"/>
      <c r="E37" s="12"/>
      <c r="F37" s="122" t="s">
        <v>190</v>
      </c>
      <c r="G37" s="122"/>
      <c r="H37" s="122"/>
      <c r="I37" s="122"/>
      <c r="J37" s="12"/>
      <c r="K37" s="115" t="s">
        <v>184</v>
      </c>
      <c r="L37" s="115"/>
      <c r="M37" s="115"/>
      <c r="N37" s="115"/>
      <c r="O37" s="24">
        <f>O24+O3</f>
        <v>46.656000000000013</v>
      </c>
      <c r="P37" s="12"/>
      <c r="Q37" s="18"/>
      <c r="R37" s="19"/>
      <c r="S37" s="19"/>
      <c r="T37" s="19"/>
      <c r="U37" s="24"/>
      <c r="V37" s="12"/>
      <c r="W37" s="31"/>
      <c r="X37" s="19"/>
      <c r="Y37" s="19"/>
      <c r="Z37" s="19"/>
      <c r="AA37" s="24"/>
      <c r="AB37" s="12"/>
      <c r="AC37" s="115" t="s">
        <v>188</v>
      </c>
      <c r="AD37" s="115"/>
      <c r="AE37" s="115"/>
      <c r="AF37" s="115"/>
      <c r="AG37" s="23">
        <f>AG24+AG3</f>
        <v>38.880000000000003</v>
      </c>
      <c r="AM37" s="12"/>
      <c r="AN37" s="115" t="s">
        <v>191</v>
      </c>
      <c r="AO37" s="115"/>
      <c r="AP37" s="115"/>
      <c r="AQ37" s="115"/>
      <c r="AR37" s="23">
        <f>AR24+AR3</f>
        <v>179.28785999999999</v>
      </c>
      <c r="AS37" s="12"/>
      <c r="AT37" s="18"/>
      <c r="AU37" s="19"/>
      <c r="AV37" s="19"/>
      <c r="AW37" s="19"/>
      <c r="AX37" s="24"/>
      <c r="AY37" s="12"/>
      <c r="AZ37" s="18" t="s">
        <v>55</v>
      </c>
      <c r="BA37" s="19">
        <v>17.399999999999999</v>
      </c>
      <c r="BB37" s="19">
        <v>0.154</v>
      </c>
      <c r="BC37" s="19">
        <f t="shared" si="28"/>
        <v>2.6795999999999998</v>
      </c>
      <c r="BD37" s="24"/>
      <c r="BE37" s="12"/>
      <c r="BF37" s="18" t="s">
        <v>55</v>
      </c>
      <c r="BG37" s="19">
        <v>26.1</v>
      </c>
      <c r="BH37" s="19">
        <v>0.154</v>
      </c>
      <c r="BI37" s="19">
        <f t="shared" si="29"/>
        <v>4.0194000000000001</v>
      </c>
      <c r="BJ37" s="24"/>
      <c r="BK37" s="12"/>
      <c r="BQ37" s="12"/>
      <c r="BS37" s="18"/>
      <c r="BW37" s="24"/>
      <c r="BX37" s="12"/>
      <c r="BY37" s="24"/>
      <c r="BZ37" s="24"/>
      <c r="CA37" s="24"/>
      <c r="CB37" s="24"/>
      <c r="CC37" s="24"/>
      <c r="CD37" s="12"/>
      <c r="CE37" s="24"/>
      <c r="CF37" s="24"/>
      <c r="CG37" s="24"/>
      <c r="CH37" s="24"/>
      <c r="CI37" s="24"/>
      <c r="CJ37" s="12"/>
      <c r="CK37" s="8" t="s">
        <v>94</v>
      </c>
      <c r="CL37" s="7">
        <v>1</v>
      </c>
      <c r="CM37" s="7">
        <v>1</v>
      </c>
      <c r="CN37" s="7">
        <v>0.05</v>
      </c>
      <c r="CO37" s="7">
        <f t="shared" si="8"/>
        <v>0.05</v>
      </c>
      <c r="CP37" s="12"/>
      <c r="CQ37" s="118" t="s">
        <v>70</v>
      </c>
      <c r="CR37" s="118"/>
      <c r="CS37" s="118"/>
      <c r="CT37" s="118"/>
      <c r="CU37" s="7">
        <f>SUM(CU4:CU36)</f>
        <v>111.53400000000003</v>
      </c>
      <c r="CW37" s="12"/>
      <c r="CX37" s="8" t="s">
        <v>95</v>
      </c>
      <c r="CY37" s="7">
        <v>0.3</v>
      </c>
      <c r="CZ37" s="7">
        <v>0.3</v>
      </c>
      <c r="DA37" s="13">
        <v>0.6</v>
      </c>
      <c r="DB37" s="7">
        <f t="shared" si="10"/>
        <v>5.3999999999999999E-2</v>
      </c>
      <c r="DC37" s="12"/>
      <c r="DD37" s="8"/>
      <c r="DE37" s="113"/>
      <c r="DF37" s="113"/>
      <c r="DG37" s="113"/>
      <c r="DI37" s="12"/>
      <c r="DJ37" s="8" t="s">
        <v>95</v>
      </c>
      <c r="DK37" s="7">
        <v>0.3</v>
      </c>
      <c r="DL37" s="7">
        <v>0.3</v>
      </c>
      <c r="DN37" s="7">
        <f t="shared" si="12"/>
        <v>0</v>
      </c>
    </row>
    <row r="38" spans="1:118" x14ac:dyDescent="0.25">
      <c r="A38" s="10"/>
      <c r="B38" s="10"/>
      <c r="C38" s="10"/>
      <c r="D38" s="10"/>
      <c r="E38" s="12"/>
      <c r="F38" s="10"/>
      <c r="G38" s="10"/>
      <c r="H38" s="10"/>
      <c r="I38" s="10"/>
      <c r="J38" s="12"/>
      <c r="K38" s="18"/>
      <c r="L38" s="19"/>
      <c r="M38" s="19"/>
      <c r="N38" s="19"/>
      <c r="O38" s="19"/>
      <c r="P38" s="12"/>
      <c r="Q38" s="18"/>
      <c r="R38" s="19"/>
      <c r="S38" s="19"/>
      <c r="T38" s="19"/>
      <c r="U38" s="24"/>
      <c r="V38" s="12"/>
      <c r="W38" s="115"/>
      <c r="X38" s="115"/>
      <c r="Y38" s="115"/>
      <c r="Z38" s="115"/>
      <c r="AA38" s="23"/>
      <c r="AB38" s="12"/>
      <c r="AC38" s="18"/>
      <c r="AD38" s="19"/>
      <c r="AE38" s="19"/>
      <c r="AF38" s="19"/>
      <c r="AG38" s="19"/>
      <c r="AM38" s="12"/>
      <c r="AN38" s="18"/>
      <c r="AO38" s="19"/>
      <c r="AP38" s="19"/>
      <c r="AQ38" s="19"/>
      <c r="AR38" s="24"/>
      <c r="AS38" s="12"/>
      <c r="AT38" s="18"/>
      <c r="AU38" s="19"/>
      <c r="AV38" s="19"/>
      <c r="AW38" s="19"/>
      <c r="AX38" s="24"/>
      <c r="AY38" s="12"/>
      <c r="AZ38" s="18" t="s">
        <v>57</v>
      </c>
      <c r="BA38" s="19">
        <v>17.399999999999999</v>
      </c>
      <c r="BB38" s="19">
        <v>0.154</v>
      </c>
      <c r="BC38" s="19">
        <f t="shared" si="28"/>
        <v>2.6795999999999998</v>
      </c>
      <c r="BD38" s="24"/>
      <c r="BE38" s="12"/>
      <c r="BF38" s="18" t="s">
        <v>57</v>
      </c>
      <c r="BG38" s="19">
        <v>26.1</v>
      </c>
      <c r="BH38" s="19">
        <v>0.154</v>
      </c>
      <c r="BI38" s="19">
        <f t="shared" si="29"/>
        <v>4.0194000000000001</v>
      </c>
      <c r="BJ38" s="24"/>
      <c r="BK38" s="12"/>
      <c r="BL38" s="115" t="s">
        <v>201</v>
      </c>
      <c r="BM38" s="115"/>
      <c r="BN38" s="115"/>
      <c r="BO38" s="115"/>
      <c r="BP38" s="23">
        <f>BP24+BP3</f>
        <v>3.3343750000000005</v>
      </c>
      <c r="BQ38" s="12"/>
      <c r="BS38" s="115" t="s">
        <v>202</v>
      </c>
      <c r="BT38" s="115"/>
      <c r="BU38" s="115"/>
      <c r="BV38" s="115"/>
      <c r="BW38" s="23">
        <f>BW16</f>
        <v>5.8751999999999995</v>
      </c>
      <c r="BX38" s="12"/>
      <c r="BY38" s="24"/>
      <c r="BZ38" s="24"/>
      <c r="CA38" s="24"/>
      <c r="CB38" s="24"/>
      <c r="CC38" s="24"/>
      <c r="CD38" s="12"/>
      <c r="CE38" s="24"/>
      <c r="CF38" s="24"/>
      <c r="CG38" s="24"/>
      <c r="CH38" s="24"/>
      <c r="CI38" s="24"/>
      <c r="CJ38" s="12"/>
      <c r="CK38" s="8" t="s">
        <v>96</v>
      </c>
      <c r="CL38" s="7">
        <v>1</v>
      </c>
      <c r="CM38" s="7">
        <v>1</v>
      </c>
      <c r="CN38" s="7">
        <v>0.05</v>
      </c>
      <c r="CO38" s="7">
        <f t="shared" si="8"/>
        <v>0.05</v>
      </c>
      <c r="CP38" s="12"/>
      <c r="CQ38" s="8"/>
      <c r="CU38" s="13"/>
      <c r="CW38" s="12"/>
      <c r="CX38" s="8" t="s">
        <v>97</v>
      </c>
      <c r="CY38" s="7">
        <v>0.3</v>
      </c>
      <c r="CZ38" s="7">
        <v>0.3</v>
      </c>
      <c r="DA38" s="13">
        <v>0.5</v>
      </c>
      <c r="DB38" s="7">
        <f t="shared" si="10"/>
        <v>4.4999999999999998E-2</v>
      </c>
      <c r="DC38" s="12"/>
      <c r="DD38" s="8"/>
      <c r="DI38" s="12"/>
      <c r="DJ38" s="8" t="s">
        <v>97</v>
      </c>
      <c r="DK38" s="7">
        <v>0.3</v>
      </c>
      <c r="DL38" s="7">
        <v>0.3</v>
      </c>
      <c r="DN38" s="7">
        <f t="shared" si="12"/>
        <v>0</v>
      </c>
    </row>
    <row r="39" spans="1:118" x14ac:dyDescent="0.25">
      <c r="A39" s="7">
        <v>6.89</v>
      </c>
      <c r="D39" s="7">
        <f>A39+B39</f>
        <v>6.89</v>
      </c>
      <c r="E39" s="12"/>
      <c r="F39" s="7">
        <v>250</v>
      </c>
      <c r="I39" s="7">
        <f>F39+G39</f>
        <v>250</v>
      </c>
      <c r="J39" s="12"/>
      <c r="K39" s="18"/>
      <c r="L39" s="19"/>
      <c r="M39" s="19"/>
      <c r="N39" s="19"/>
      <c r="O39" s="19"/>
      <c r="P39" s="12"/>
      <c r="Q39" s="18"/>
      <c r="R39" s="19"/>
      <c r="S39" s="19"/>
      <c r="T39" s="19"/>
      <c r="U39" s="24"/>
      <c r="V39" s="12"/>
      <c r="W39" s="115"/>
      <c r="X39" s="115"/>
      <c r="Y39" s="115"/>
      <c r="Z39" s="115"/>
      <c r="AA39" s="23"/>
      <c r="AB39" s="12"/>
      <c r="AC39" s="18"/>
      <c r="AD39" s="19"/>
      <c r="AE39" s="19"/>
      <c r="AF39" s="19"/>
      <c r="AG39" s="19"/>
      <c r="AM39" s="12"/>
      <c r="AN39" s="18"/>
      <c r="AO39" s="19"/>
      <c r="AP39" s="19"/>
      <c r="AQ39" s="19"/>
      <c r="AR39" s="24"/>
      <c r="AS39" s="12"/>
      <c r="AT39" s="18"/>
      <c r="AU39" s="19"/>
      <c r="AV39" s="19"/>
      <c r="AW39" s="19"/>
      <c r="AX39" s="24"/>
      <c r="AY39" s="12"/>
      <c r="AZ39" s="18" t="s">
        <v>59</v>
      </c>
      <c r="BA39" s="19">
        <v>17.399999999999999</v>
      </c>
      <c r="BB39" s="19">
        <v>0.154</v>
      </c>
      <c r="BC39" s="19">
        <f t="shared" si="28"/>
        <v>2.6795999999999998</v>
      </c>
      <c r="BD39" s="24"/>
      <c r="BE39" s="12"/>
      <c r="BF39" s="18" t="s">
        <v>59</v>
      </c>
      <c r="BG39" s="19">
        <v>26.1</v>
      </c>
      <c r="BH39" s="19">
        <v>0.154</v>
      </c>
      <c r="BI39" s="19">
        <f t="shared" si="29"/>
        <v>4.0194000000000001</v>
      </c>
      <c r="BJ39" s="24"/>
      <c r="BK39" s="12"/>
      <c r="BQ39" s="12"/>
      <c r="BS39" s="115" t="s">
        <v>201</v>
      </c>
      <c r="BT39" s="115"/>
      <c r="BU39" s="115"/>
      <c r="BV39" s="115"/>
      <c r="BW39" s="23">
        <f>BP38</f>
        <v>3.3343750000000005</v>
      </c>
      <c r="BX39" s="12"/>
      <c r="BY39" s="24"/>
      <c r="BZ39" s="24"/>
      <c r="CA39" s="24"/>
      <c r="CB39" s="24"/>
      <c r="CC39" s="24"/>
      <c r="CD39" s="12"/>
      <c r="CE39" s="24"/>
      <c r="CF39" s="24"/>
      <c r="CG39" s="24"/>
      <c r="CH39" s="24"/>
      <c r="CI39" s="24"/>
      <c r="CJ39" s="12"/>
      <c r="CK39" s="8" t="s">
        <v>98</v>
      </c>
      <c r="CL39" s="7">
        <v>1</v>
      </c>
      <c r="CM39" s="7">
        <v>1</v>
      </c>
      <c r="CN39" s="7">
        <v>0.05</v>
      </c>
      <c r="CO39" s="7">
        <f t="shared" si="8"/>
        <v>0.05</v>
      </c>
      <c r="CP39" s="12"/>
      <c r="CQ39" s="8"/>
      <c r="CU39" s="13"/>
      <c r="CW39" s="12"/>
      <c r="CX39" s="8" t="s">
        <v>99</v>
      </c>
      <c r="CY39" s="7">
        <v>0.3</v>
      </c>
      <c r="CZ39" s="7">
        <v>0.3</v>
      </c>
      <c r="DA39" s="13">
        <v>0.5</v>
      </c>
      <c r="DB39" s="7">
        <f t="shared" si="10"/>
        <v>4.4999999999999998E-2</v>
      </c>
      <c r="DC39" s="12"/>
      <c r="DD39" s="8"/>
      <c r="DI39" s="12"/>
      <c r="DJ39" s="8" t="s">
        <v>99</v>
      </c>
      <c r="DK39" s="7">
        <v>0.3</v>
      </c>
      <c r="DL39" s="7">
        <v>0.3</v>
      </c>
      <c r="DN39" s="7">
        <f t="shared" si="12"/>
        <v>0</v>
      </c>
    </row>
    <row r="40" spans="1:118" x14ac:dyDescent="0.25">
      <c r="D40" s="7">
        <f>A40+B40</f>
        <v>0</v>
      </c>
      <c r="E40" s="12"/>
      <c r="I40" s="7">
        <f>F40+G40</f>
        <v>0</v>
      </c>
      <c r="J40" s="12"/>
      <c r="K40" s="18"/>
      <c r="L40" s="19"/>
      <c r="M40" s="19"/>
      <c r="N40" s="19"/>
      <c r="O40" s="19"/>
      <c r="P40" s="12"/>
      <c r="Q40" s="18"/>
      <c r="R40" s="19"/>
      <c r="S40" s="19"/>
      <c r="T40" s="19"/>
      <c r="U40" s="24"/>
      <c r="V40" s="12"/>
      <c r="W40" s="119"/>
      <c r="X40" s="119"/>
      <c r="Y40" s="119"/>
      <c r="Z40" s="119"/>
      <c r="AA40" s="27"/>
      <c r="AB40" s="12"/>
      <c r="AC40" s="18"/>
      <c r="AD40" s="19"/>
      <c r="AE40" s="19"/>
      <c r="AF40" s="19"/>
      <c r="AG40" s="19"/>
      <c r="AM40" s="12"/>
      <c r="AN40" s="18"/>
      <c r="AO40" s="19"/>
      <c r="AP40" s="19"/>
      <c r="AQ40" s="19"/>
      <c r="AR40" s="24"/>
      <c r="AS40" s="12"/>
      <c r="AT40" s="18"/>
      <c r="AU40" s="19"/>
      <c r="AV40" s="19"/>
      <c r="AW40" s="19"/>
      <c r="AX40" s="24"/>
      <c r="AY40" s="12"/>
      <c r="AZ40" s="18" t="s">
        <v>37</v>
      </c>
      <c r="BA40" s="19">
        <v>13.4</v>
      </c>
      <c r="BB40" s="19">
        <v>0.154</v>
      </c>
      <c r="BC40" s="19">
        <f t="shared" si="28"/>
        <v>2.0636000000000001</v>
      </c>
      <c r="BD40" s="24"/>
      <c r="BE40" s="12"/>
      <c r="BF40" s="18" t="s">
        <v>37</v>
      </c>
      <c r="BG40" s="19">
        <v>20.100000000000001</v>
      </c>
      <c r="BH40" s="19">
        <v>0.154</v>
      </c>
      <c r="BI40" s="19">
        <f t="shared" si="29"/>
        <v>3.0954000000000002</v>
      </c>
      <c r="BJ40" s="24"/>
      <c r="BK40" s="12"/>
      <c r="BQ40" s="12"/>
      <c r="BS40" s="119" t="s">
        <v>203</v>
      </c>
      <c r="BT40" s="119"/>
      <c r="BU40" s="119"/>
      <c r="BV40" s="119"/>
      <c r="BW40" s="27">
        <f>BW38+BW39</f>
        <v>9.209575000000001</v>
      </c>
      <c r="BX40" s="12"/>
      <c r="BY40" s="24"/>
      <c r="BZ40" s="24"/>
      <c r="CA40" s="24"/>
      <c r="CB40" s="24"/>
      <c r="CC40" s="24"/>
      <c r="CD40" s="12"/>
      <c r="CE40" s="24"/>
      <c r="CF40" s="24"/>
      <c r="CG40" s="24"/>
      <c r="CH40" s="24"/>
      <c r="CI40" s="24"/>
      <c r="CJ40" s="12"/>
      <c r="CK40" s="8" t="s">
        <v>100</v>
      </c>
      <c r="CL40" s="7">
        <v>1</v>
      </c>
      <c r="CM40" s="7">
        <v>1</v>
      </c>
      <c r="CN40" s="7">
        <v>0.05</v>
      </c>
      <c r="CO40" s="7">
        <f t="shared" si="8"/>
        <v>0.05</v>
      </c>
      <c r="CP40" s="12"/>
      <c r="CQ40" s="8"/>
      <c r="CU40" s="13"/>
      <c r="CW40" s="12"/>
      <c r="CX40" s="8" t="s">
        <v>101</v>
      </c>
      <c r="CY40" s="7">
        <v>0.3</v>
      </c>
      <c r="CZ40" s="7">
        <v>0.3</v>
      </c>
      <c r="DA40" s="13">
        <v>0.45</v>
      </c>
      <c r="DB40" s="7">
        <f t="shared" si="10"/>
        <v>4.0500000000000001E-2</v>
      </c>
      <c r="DC40" s="12"/>
      <c r="DD40" s="8"/>
      <c r="DI40" s="12"/>
      <c r="DJ40" s="8" t="s">
        <v>101</v>
      </c>
      <c r="DK40" s="7">
        <v>0.3</v>
      </c>
      <c r="DL40" s="7">
        <v>0.3</v>
      </c>
      <c r="DN40" s="7">
        <f t="shared" si="12"/>
        <v>0</v>
      </c>
    </row>
    <row r="41" spans="1:118" x14ac:dyDescent="0.25">
      <c r="E41" s="12"/>
      <c r="J41" s="12"/>
      <c r="K41" s="18"/>
      <c r="L41" s="19"/>
      <c r="M41" s="19"/>
      <c r="N41" s="19"/>
      <c r="O41" s="19"/>
      <c r="P41" s="12"/>
      <c r="Q41" s="18"/>
      <c r="R41" s="19"/>
      <c r="S41" s="19"/>
      <c r="T41" s="19"/>
      <c r="U41" s="24"/>
      <c r="V41" s="12"/>
      <c r="W41" s="31"/>
      <c r="X41" s="19"/>
      <c r="Y41" s="19"/>
      <c r="Z41" s="19"/>
      <c r="AA41" s="24"/>
      <c r="AB41" s="12"/>
      <c r="AC41" s="18"/>
      <c r="AD41" s="19"/>
      <c r="AE41" s="19"/>
      <c r="AF41" s="19"/>
      <c r="AG41" s="19"/>
      <c r="AM41" s="12"/>
      <c r="AN41" s="18"/>
      <c r="AO41" s="19"/>
      <c r="AP41" s="19"/>
      <c r="AQ41" s="19"/>
      <c r="AR41" s="24"/>
      <c r="AS41" s="12"/>
      <c r="AT41" s="18"/>
      <c r="AU41" s="19"/>
      <c r="AV41" s="19"/>
      <c r="AW41" s="19"/>
      <c r="AX41" s="24"/>
      <c r="AY41" s="12"/>
      <c r="AZ41" s="18" t="s">
        <v>61</v>
      </c>
      <c r="BA41" s="19">
        <v>13.4</v>
      </c>
      <c r="BB41" s="19">
        <v>0.154</v>
      </c>
      <c r="BC41" s="19">
        <f t="shared" si="28"/>
        <v>2.0636000000000001</v>
      </c>
      <c r="BD41" s="24"/>
      <c r="BE41" s="12"/>
      <c r="BF41" s="18" t="s">
        <v>61</v>
      </c>
      <c r="BG41" s="19">
        <v>20.100000000000001</v>
      </c>
      <c r="BH41" s="19">
        <v>0.154</v>
      </c>
      <c r="BI41" s="19">
        <f t="shared" si="29"/>
        <v>3.0954000000000002</v>
      </c>
      <c r="BJ41" s="24"/>
      <c r="BK41" s="12"/>
      <c r="BQ41" s="12"/>
      <c r="BS41" s="18"/>
      <c r="BW41" s="24"/>
      <c r="BX41" s="12"/>
      <c r="BY41" s="24"/>
      <c r="BZ41" s="24"/>
      <c r="CA41" s="24"/>
      <c r="CB41" s="24"/>
      <c r="CC41" s="24"/>
      <c r="CD41" s="12"/>
      <c r="CE41" s="24"/>
      <c r="CF41" s="24"/>
      <c r="CG41" s="24"/>
      <c r="CH41" s="24"/>
      <c r="CI41" s="24"/>
      <c r="CJ41" s="12"/>
      <c r="CK41" s="8" t="s">
        <v>102</v>
      </c>
      <c r="CL41" s="7">
        <v>1</v>
      </c>
      <c r="CM41" s="7">
        <v>1</v>
      </c>
      <c r="CN41" s="7">
        <v>0.05</v>
      </c>
      <c r="CO41" s="7">
        <f t="shared" si="8"/>
        <v>0.05</v>
      </c>
      <c r="CP41" s="12"/>
      <c r="CQ41" s="8"/>
      <c r="CU41" s="13"/>
      <c r="CW41" s="12"/>
      <c r="CX41" s="8" t="s">
        <v>103</v>
      </c>
      <c r="CY41" s="7">
        <v>0.3</v>
      </c>
      <c r="CZ41" s="7">
        <v>0.3</v>
      </c>
      <c r="DA41" s="13">
        <v>0.3</v>
      </c>
      <c r="DB41" s="7">
        <f t="shared" si="10"/>
        <v>2.7E-2</v>
      </c>
      <c r="DC41" s="12"/>
      <c r="DD41" s="8"/>
      <c r="DI41" s="12"/>
      <c r="DJ41" s="8" t="s">
        <v>103</v>
      </c>
      <c r="DK41" s="7">
        <v>0.3</v>
      </c>
      <c r="DL41" s="7">
        <v>0.3</v>
      </c>
      <c r="DN41" s="7">
        <f t="shared" si="12"/>
        <v>0</v>
      </c>
    </row>
    <row r="42" spans="1:118" x14ac:dyDescent="0.25">
      <c r="A42" s="121" t="s">
        <v>207</v>
      </c>
      <c r="B42" s="113"/>
      <c r="C42" s="113"/>
      <c r="D42" s="7">
        <f>SUM(D39:D41)</f>
        <v>6.89</v>
      </c>
      <c r="E42" s="12"/>
      <c r="F42" s="121" t="s">
        <v>208</v>
      </c>
      <c r="G42" s="113"/>
      <c r="H42" s="113"/>
      <c r="I42" s="7">
        <f>SUM(I39:I41)</f>
        <v>250</v>
      </c>
      <c r="J42" s="12"/>
      <c r="K42" s="18"/>
      <c r="L42" s="19"/>
      <c r="M42" s="19"/>
      <c r="N42" s="19"/>
      <c r="O42" s="19"/>
      <c r="P42" s="12"/>
      <c r="Q42" s="18"/>
      <c r="R42" s="19"/>
      <c r="S42" s="19"/>
      <c r="T42" s="19"/>
      <c r="U42" s="24"/>
      <c r="V42" s="12"/>
      <c r="W42" s="31"/>
      <c r="X42" s="19"/>
      <c r="Y42" s="19"/>
      <c r="Z42" s="19"/>
      <c r="AA42" s="24"/>
      <c r="AB42" s="12"/>
      <c r="AC42" s="18"/>
      <c r="AD42" s="19"/>
      <c r="AE42" s="19"/>
      <c r="AF42" s="19"/>
      <c r="AG42" s="19"/>
      <c r="AM42" s="12"/>
      <c r="AN42" s="18"/>
      <c r="AO42" s="19"/>
      <c r="AP42" s="19"/>
      <c r="AQ42" s="19"/>
      <c r="AR42" s="24"/>
      <c r="AS42" s="12"/>
      <c r="AT42" s="18"/>
      <c r="AU42" s="19"/>
      <c r="AV42" s="19"/>
      <c r="AW42" s="19"/>
      <c r="AX42" s="24"/>
      <c r="AY42" s="12"/>
      <c r="AZ42" s="18" t="s">
        <v>39</v>
      </c>
      <c r="BA42" s="19">
        <v>17.399999999999999</v>
      </c>
      <c r="BB42" s="19">
        <v>0.154</v>
      </c>
      <c r="BC42" s="19">
        <f t="shared" si="28"/>
        <v>2.6795999999999998</v>
      </c>
      <c r="BD42" s="24"/>
      <c r="BE42" s="12"/>
      <c r="BF42" s="18" t="s">
        <v>39</v>
      </c>
      <c r="BG42" s="19">
        <v>26.1</v>
      </c>
      <c r="BH42" s="19">
        <v>0.154</v>
      </c>
      <c r="BI42" s="19">
        <f t="shared" si="29"/>
        <v>4.0194000000000001</v>
      </c>
      <c r="BJ42" s="24"/>
      <c r="BK42" s="12"/>
      <c r="BQ42" s="12"/>
      <c r="BS42" s="18"/>
      <c r="BW42" s="24"/>
      <c r="BX42" s="12"/>
      <c r="BY42" s="24"/>
      <c r="BZ42" s="24"/>
      <c r="CA42" s="24"/>
      <c r="CB42" s="24"/>
      <c r="CC42" s="24"/>
      <c r="CD42" s="12"/>
      <c r="CE42" s="24"/>
      <c r="CF42" s="24"/>
      <c r="CG42" s="24"/>
      <c r="CH42" s="24"/>
      <c r="CI42" s="24"/>
      <c r="CJ42" s="12"/>
      <c r="CK42" s="8" t="s">
        <v>104</v>
      </c>
      <c r="CL42" s="7">
        <v>1</v>
      </c>
      <c r="CM42" s="7">
        <v>1</v>
      </c>
      <c r="CN42" s="7">
        <v>0</v>
      </c>
      <c r="CO42" s="7">
        <f t="shared" si="8"/>
        <v>0</v>
      </c>
      <c r="CP42" s="12"/>
      <c r="CQ42" s="8"/>
      <c r="CR42" s="8"/>
      <c r="CS42" s="8"/>
      <c r="CT42" s="8"/>
      <c r="CW42" s="12"/>
      <c r="CX42" s="8" t="s">
        <v>105</v>
      </c>
      <c r="CY42" s="7">
        <v>0.3</v>
      </c>
      <c r="CZ42" s="7">
        <v>0.3</v>
      </c>
      <c r="DA42" s="13">
        <v>1.5</v>
      </c>
      <c r="DB42" s="7">
        <f t="shared" si="10"/>
        <v>0.13500000000000001</v>
      </c>
      <c r="DC42" s="12"/>
      <c r="DD42" s="8"/>
      <c r="DI42" s="12"/>
      <c r="DJ42" s="8" t="s">
        <v>105</v>
      </c>
      <c r="DK42" s="7">
        <v>0.3</v>
      </c>
      <c r="DL42" s="7">
        <v>0.3</v>
      </c>
      <c r="DN42" s="7">
        <f t="shared" si="12"/>
        <v>0</v>
      </c>
    </row>
    <row r="43" spans="1:118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8"/>
      <c r="L43" s="19"/>
      <c r="M43" s="19"/>
      <c r="N43" s="19"/>
      <c r="O43" s="19"/>
      <c r="P43" s="12"/>
      <c r="Q43" s="18"/>
      <c r="R43" s="19"/>
      <c r="S43" s="19"/>
      <c r="T43" s="19"/>
      <c r="U43" s="24"/>
      <c r="V43" s="12"/>
      <c r="W43" s="31"/>
      <c r="X43" s="19"/>
      <c r="Y43" s="19"/>
      <c r="Z43" s="19"/>
      <c r="AA43" s="24"/>
      <c r="AB43" s="12"/>
      <c r="AC43" s="18"/>
      <c r="AD43" s="19"/>
      <c r="AE43" s="19"/>
      <c r="AF43" s="19"/>
      <c r="AG43" s="19"/>
      <c r="AM43" s="12"/>
      <c r="AN43" s="18"/>
      <c r="AO43" s="19"/>
      <c r="AP43" s="19"/>
      <c r="AQ43" s="19"/>
      <c r="AR43" s="24"/>
      <c r="AS43" s="12"/>
      <c r="AT43" s="18"/>
      <c r="AU43" s="19"/>
      <c r="AV43" s="19"/>
      <c r="AW43" s="19"/>
      <c r="AX43" s="24"/>
      <c r="AY43" s="12"/>
      <c r="AZ43" s="18" t="s">
        <v>49</v>
      </c>
      <c r="BA43" s="19">
        <v>13.4</v>
      </c>
      <c r="BB43" s="19">
        <v>0.154</v>
      </c>
      <c r="BC43" s="19">
        <f t="shared" si="28"/>
        <v>2.0636000000000001</v>
      </c>
      <c r="BD43" s="24"/>
      <c r="BE43" s="12"/>
      <c r="BF43" s="18" t="s">
        <v>49</v>
      </c>
      <c r="BG43" s="19">
        <v>20.100000000000001</v>
      </c>
      <c r="BH43" s="19">
        <v>0.154</v>
      </c>
      <c r="BI43" s="19">
        <f t="shared" si="29"/>
        <v>3.0954000000000002</v>
      </c>
      <c r="BJ43" s="24"/>
      <c r="BK43" s="12"/>
      <c r="BQ43" s="12"/>
      <c r="BS43" s="18"/>
      <c r="BW43" s="24"/>
      <c r="BX43" s="12"/>
      <c r="BY43" s="24"/>
      <c r="BZ43" s="24"/>
      <c r="CA43" s="24"/>
      <c r="CB43" s="24"/>
      <c r="CC43" s="24"/>
      <c r="CD43" s="12"/>
      <c r="CE43" s="24"/>
      <c r="CF43" s="24"/>
      <c r="CG43" s="24"/>
      <c r="CH43" s="24"/>
      <c r="CI43" s="24"/>
      <c r="CJ43" s="12"/>
      <c r="CK43" s="8" t="s">
        <v>106</v>
      </c>
      <c r="CL43" s="7">
        <v>1</v>
      </c>
      <c r="CM43" s="7">
        <v>1</v>
      </c>
      <c r="CN43" s="7">
        <v>0.05</v>
      </c>
      <c r="CO43" s="7">
        <f t="shared" si="8"/>
        <v>0.05</v>
      </c>
      <c r="CP43" s="12"/>
      <c r="CQ43" s="8"/>
      <c r="CU43" s="13"/>
      <c r="CW43" s="12"/>
      <c r="CX43" s="8" t="s">
        <v>107</v>
      </c>
      <c r="CY43" s="7">
        <v>0.3</v>
      </c>
      <c r="CZ43" s="7">
        <v>0.3</v>
      </c>
      <c r="DA43" s="13">
        <v>1.5</v>
      </c>
      <c r="DB43" s="7">
        <f t="shared" si="10"/>
        <v>0.13500000000000001</v>
      </c>
      <c r="DC43" s="12"/>
      <c r="DD43" s="8"/>
      <c r="DI43" s="12"/>
      <c r="DJ43" s="8" t="s">
        <v>107</v>
      </c>
      <c r="DK43" s="7">
        <v>0.3</v>
      </c>
      <c r="DL43" s="7">
        <v>0.3</v>
      </c>
      <c r="DN43" s="7">
        <f t="shared" si="12"/>
        <v>0</v>
      </c>
    </row>
    <row r="44" spans="1:118" x14ac:dyDescent="0.25">
      <c r="A44" s="123" t="s">
        <v>175</v>
      </c>
      <c r="B44" s="123"/>
      <c r="C44" s="123"/>
      <c r="D44" s="123"/>
      <c r="E44" s="12"/>
      <c r="F44" s="122" t="s">
        <v>210</v>
      </c>
      <c r="G44" s="122"/>
      <c r="H44" s="122"/>
      <c r="I44" s="122"/>
      <c r="J44" s="12"/>
      <c r="K44" s="18"/>
      <c r="L44" s="19"/>
      <c r="M44" s="19"/>
      <c r="N44" s="19"/>
      <c r="O44" s="19"/>
      <c r="P44" s="12"/>
      <c r="Q44" s="19"/>
      <c r="R44" s="19"/>
      <c r="S44" s="19"/>
      <c r="T44" s="19"/>
      <c r="U44" s="19"/>
      <c r="V44" s="12"/>
      <c r="W44" s="19"/>
      <c r="X44" s="19"/>
      <c r="Y44" s="19"/>
      <c r="Z44" s="19"/>
      <c r="AA44" s="19"/>
      <c r="AB44" s="12"/>
      <c r="AC44" s="18"/>
      <c r="AD44" s="19"/>
      <c r="AE44" s="19"/>
      <c r="AF44" s="19"/>
      <c r="AG44" s="19"/>
      <c r="AM44" s="12"/>
      <c r="AN44" s="19"/>
      <c r="AO44" s="19"/>
      <c r="AP44" s="19"/>
      <c r="AQ44" s="19"/>
      <c r="AR44" s="19"/>
      <c r="AS44" s="12"/>
      <c r="AT44" s="19"/>
      <c r="AU44" s="19"/>
      <c r="AV44" s="19"/>
      <c r="AW44" s="19"/>
      <c r="AX44" s="19"/>
      <c r="AY44" s="12"/>
      <c r="BE44" s="12"/>
      <c r="BK44" s="12"/>
      <c r="BQ44" s="12"/>
      <c r="BX44" s="12"/>
      <c r="CD44" s="12"/>
      <c r="CJ44" s="12"/>
      <c r="CK44" s="8" t="s">
        <v>108</v>
      </c>
      <c r="CL44" s="7">
        <v>1</v>
      </c>
      <c r="CM44" s="7">
        <v>1</v>
      </c>
      <c r="CN44" s="7">
        <v>0.05</v>
      </c>
      <c r="CO44" s="7">
        <f t="shared" si="8"/>
        <v>0.05</v>
      </c>
      <c r="CP44" s="12"/>
      <c r="CQ44" s="8"/>
      <c r="CU44" s="13"/>
      <c r="CW44" s="12"/>
      <c r="CX44" s="8" t="s">
        <v>109</v>
      </c>
      <c r="CY44" s="7">
        <v>0.3</v>
      </c>
      <c r="CZ44" s="7">
        <v>0.3</v>
      </c>
      <c r="DA44" s="13">
        <v>1.5</v>
      </c>
      <c r="DB44" s="7">
        <f t="shared" si="10"/>
        <v>0.13500000000000001</v>
      </c>
      <c r="DC44" s="12"/>
      <c r="DD44" s="8"/>
      <c r="DI44" s="12"/>
      <c r="DJ44" s="8" t="s">
        <v>109</v>
      </c>
      <c r="DK44" s="7">
        <v>0.3</v>
      </c>
      <c r="DL44" s="7">
        <v>0.3</v>
      </c>
      <c r="DN44" s="7">
        <f t="shared" si="12"/>
        <v>0</v>
      </c>
    </row>
    <row r="45" spans="1:118" x14ac:dyDescent="0.25">
      <c r="A45" s="10"/>
      <c r="B45" s="10"/>
      <c r="C45" s="10"/>
      <c r="D45" s="10"/>
      <c r="E45" s="12"/>
      <c r="F45" s="10"/>
      <c r="G45" s="10"/>
      <c r="H45" s="10"/>
      <c r="I45" s="10"/>
      <c r="J45" s="12"/>
      <c r="K45" s="18"/>
      <c r="L45" s="19"/>
      <c r="M45" s="19"/>
      <c r="N45" s="19"/>
      <c r="O45" s="19"/>
      <c r="P45" s="12"/>
      <c r="Q45" s="112"/>
      <c r="R45" s="112"/>
      <c r="S45" s="22"/>
      <c r="T45" s="22"/>
      <c r="U45" s="23"/>
      <c r="V45" s="12"/>
      <c r="W45" s="112"/>
      <c r="X45" s="112"/>
      <c r="Y45" s="22"/>
      <c r="Z45" s="22"/>
      <c r="AA45" s="23"/>
      <c r="AB45" s="12"/>
      <c r="AC45" s="18"/>
      <c r="AD45" s="19"/>
      <c r="AE45" s="19"/>
      <c r="AF45" s="19"/>
      <c r="AG45" s="19"/>
      <c r="AM45" s="12"/>
      <c r="AN45" s="19"/>
      <c r="AO45" s="19"/>
      <c r="AP45" s="19"/>
      <c r="AQ45" s="19"/>
      <c r="AR45" s="19"/>
      <c r="AS45" s="12"/>
      <c r="AT45" s="112" t="s">
        <v>145</v>
      </c>
      <c r="AU45" s="112"/>
      <c r="AV45" s="22"/>
      <c r="AW45" s="22"/>
      <c r="AX45" s="23">
        <f>SUM(AW47:AW56)</f>
        <v>0</v>
      </c>
      <c r="AY45" s="12"/>
      <c r="AZ45" s="112" t="s">
        <v>145</v>
      </c>
      <c r="BA45" s="112"/>
      <c r="BB45" s="22"/>
      <c r="BC45" s="22"/>
      <c r="BD45" s="23">
        <f>SUM(BC47:BC56)</f>
        <v>49.36</v>
      </c>
      <c r="BE45" s="12"/>
      <c r="BF45" s="112" t="s">
        <v>145</v>
      </c>
      <c r="BG45" s="112"/>
      <c r="BH45" s="22"/>
      <c r="BI45" s="22"/>
      <c r="BJ45" s="23">
        <f>SUM(BI47:BI56)</f>
        <v>0</v>
      </c>
      <c r="BK45" s="12"/>
      <c r="BQ45" s="12"/>
      <c r="BS45" s="112"/>
      <c r="BT45" s="112"/>
      <c r="BU45" s="22"/>
      <c r="BV45" s="22"/>
      <c r="BW45" s="23"/>
      <c r="BX45" s="12"/>
      <c r="BY45" s="23"/>
      <c r="BZ45" s="23"/>
      <c r="CA45" s="23"/>
      <c r="CB45" s="23"/>
      <c r="CC45" s="23"/>
      <c r="CD45" s="12"/>
      <c r="CE45" s="23"/>
      <c r="CF45" s="23"/>
      <c r="CG45" s="23"/>
      <c r="CH45" s="23"/>
      <c r="CI45" s="23"/>
      <c r="CJ45" s="12"/>
      <c r="CK45" s="8" t="s">
        <v>110</v>
      </c>
      <c r="CL45" s="7">
        <v>1</v>
      </c>
      <c r="CM45" s="7">
        <v>1</v>
      </c>
      <c r="CN45" s="7">
        <v>0.05</v>
      </c>
      <c r="CO45" s="7">
        <f t="shared" si="8"/>
        <v>0.05</v>
      </c>
      <c r="CP45" s="12"/>
      <c r="CQ45" s="8"/>
      <c r="CU45" s="13"/>
      <c r="CW45" s="12"/>
      <c r="CX45" s="8" t="s">
        <v>111</v>
      </c>
      <c r="CY45" s="7">
        <v>0.3</v>
      </c>
      <c r="CZ45" s="7">
        <v>0.3</v>
      </c>
      <c r="DA45" s="13">
        <v>1.5</v>
      </c>
      <c r="DB45" s="7">
        <f t="shared" si="10"/>
        <v>0.13500000000000001</v>
      </c>
      <c r="DC45" s="12"/>
      <c r="DD45" s="8"/>
      <c r="DI45" s="12"/>
      <c r="DJ45" s="8" t="s">
        <v>111</v>
      </c>
      <c r="DK45" s="7">
        <v>0.3</v>
      </c>
      <c r="DL45" s="7">
        <v>0.3</v>
      </c>
      <c r="DN45" s="7">
        <f t="shared" si="12"/>
        <v>0</v>
      </c>
    </row>
    <row r="46" spans="1:118" x14ac:dyDescent="0.25">
      <c r="A46" s="7">
        <v>2.1</v>
      </c>
      <c r="D46" s="7">
        <f>A46+B46</f>
        <v>2.1</v>
      </c>
      <c r="E46" s="12"/>
      <c r="F46" s="7">
        <v>350</v>
      </c>
      <c r="I46" s="7">
        <f>F46+G46</f>
        <v>350</v>
      </c>
      <c r="J46" s="12"/>
      <c r="K46" s="18"/>
      <c r="L46" s="19"/>
      <c r="M46" s="19"/>
      <c r="N46" s="19"/>
      <c r="O46" s="19"/>
      <c r="P46" s="12"/>
      <c r="Q46" s="20"/>
      <c r="R46" s="22"/>
      <c r="S46" s="22"/>
      <c r="T46" s="22"/>
      <c r="U46" s="22"/>
      <c r="V46" s="12"/>
      <c r="W46" s="30"/>
      <c r="X46" s="22"/>
      <c r="Y46" s="22"/>
      <c r="Z46" s="22"/>
      <c r="AA46" s="22"/>
      <c r="AB46" s="12"/>
      <c r="AC46" s="18"/>
      <c r="AD46" s="19"/>
      <c r="AE46" s="19"/>
      <c r="AF46" s="19"/>
      <c r="AG46" s="19"/>
      <c r="AM46" s="12"/>
      <c r="AN46" s="19"/>
      <c r="AO46" s="19"/>
      <c r="AP46" s="19"/>
      <c r="AQ46" s="19"/>
      <c r="AR46" s="19"/>
      <c r="AS46" s="12"/>
      <c r="AT46" s="20"/>
      <c r="AU46" s="22" t="s">
        <v>147</v>
      </c>
      <c r="AV46" s="22" t="s">
        <v>149</v>
      </c>
      <c r="AW46" s="22" t="s">
        <v>148</v>
      </c>
      <c r="AX46" s="22"/>
      <c r="AY46" s="12"/>
      <c r="AZ46" s="20"/>
      <c r="BA46" s="22" t="s">
        <v>147</v>
      </c>
      <c r="BB46" s="22" t="s">
        <v>149</v>
      </c>
      <c r="BC46" s="22" t="s">
        <v>148</v>
      </c>
      <c r="BD46" s="22"/>
      <c r="BE46" s="12"/>
      <c r="BF46" s="20"/>
      <c r="BG46" s="22" t="s">
        <v>147</v>
      </c>
      <c r="BH46" s="22" t="s">
        <v>149</v>
      </c>
      <c r="BI46" s="22" t="s">
        <v>148</v>
      </c>
      <c r="BJ46" s="22"/>
      <c r="BK46" s="12"/>
      <c r="BQ46" s="12"/>
      <c r="BS46" s="20"/>
      <c r="BT46" s="22"/>
      <c r="BU46" s="22"/>
      <c r="BV46" s="22"/>
      <c r="BW46" s="22"/>
      <c r="BX46" s="12"/>
      <c r="BY46" s="22"/>
      <c r="BZ46" s="22"/>
      <c r="CA46" s="22"/>
      <c r="CB46" s="22"/>
      <c r="CC46" s="22"/>
      <c r="CD46" s="12"/>
      <c r="CE46" s="22"/>
      <c r="CF46" s="22"/>
      <c r="CG46" s="22"/>
      <c r="CH46" s="22"/>
      <c r="CI46" s="22"/>
      <c r="CJ46" s="12"/>
      <c r="CK46" s="8" t="s">
        <v>112</v>
      </c>
      <c r="CL46" s="7">
        <v>1</v>
      </c>
      <c r="CM46" s="7">
        <v>1</v>
      </c>
      <c r="CN46" s="7">
        <v>0.05</v>
      </c>
      <c r="CO46" s="7">
        <f t="shared" si="8"/>
        <v>0.05</v>
      </c>
      <c r="CP46" s="12"/>
      <c r="CQ46" s="8"/>
      <c r="CU46" s="13"/>
      <c r="CW46" s="12"/>
      <c r="CX46" s="8" t="s">
        <v>113</v>
      </c>
      <c r="CY46" s="7">
        <v>0.3</v>
      </c>
      <c r="CZ46" s="7">
        <v>0.3</v>
      </c>
      <c r="DA46" s="13">
        <v>1.5</v>
      </c>
      <c r="DB46" s="7">
        <f t="shared" si="10"/>
        <v>0.13500000000000001</v>
      </c>
      <c r="DC46" s="12"/>
      <c r="DD46" s="8"/>
      <c r="DI46" s="12"/>
      <c r="DJ46" s="8" t="s">
        <v>113</v>
      </c>
      <c r="DK46" s="7">
        <v>0.3</v>
      </c>
      <c r="DL46" s="7">
        <v>0.3</v>
      </c>
      <c r="DN46" s="7">
        <f t="shared" si="12"/>
        <v>0</v>
      </c>
    </row>
    <row r="47" spans="1:118" x14ac:dyDescent="0.25">
      <c r="D47" s="7">
        <f>A47+B47</f>
        <v>0</v>
      </c>
      <c r="E47" s="12"/>
      <c r="I47" s="7">
        <f>F47+G47</f>
        <v>0</v>
      </c>
      <c r="J47" s="12"/>
      <c r="K47" s="18"/>
      <c r="L47" s="19"/>
      <c r="M47" s="19"/>
      <c r="N47" s="19"/>
      <c r="O47" s="19"/>
      <c r="P47" s="12"/>
      <c r="Q47" s="18"/>
      <c r="R47" s="19"/>
      <c r="S47" s="19"/>
      <c r="T47" s="19"/>
      <c r="U47" s="24"/>
      <c r="V47" s="12"/>
      <c r="AB47" s="12"/>
      <c r="AC47" s="18"/>
      <c r="AD47" s="19"/>
      <c r="AE47" s="19"/>
      <c r="AF47" s="19"/>
      <c r="AG47" s="19"/>
      <c r="AM47" s="12"/>
      <c r="AN47" s="19"/>
      <c r="AO47" s="19"/>
      <c r="AP47" s="19"/>
      <c r="AQ47" s="19"/>
      <c r="AR47" s="19"/>
      <c r="AS47" s="12"/>
      <c r="AT47" s="18"/>
      <c r="AU47" s="19"/>
      <c r="AV47" s="19">
        <v>0.61699999999999999</v>
      </c>
      <c r="AW47" s="19">
        <f>AU47*AV47</f>
        <v>0</v>
      </c>
      <c r="AX47" s="24"/>
      <c r="AY47" s="12"/>
      <c r="AZ47" s="18" t="s">
        <v>101</v>
      </c>
      <c r="BA47" s="24">
        <f>2*4</f>
        <v>8</v>
      </c>
      <c r="BB47" s="19">
        <v>0.61699999999999999</v>
      </c>
      <c r="BC47" s="19">
        <f>BA47*BB47</f>
        <v>4.9359999999999999</v>
      </c>
      <c r="BD47" s="24"/>
      <c r="BE47" s="12"/>
      <c r="BF47" s="18"/>
      <c r="BH47" s="19">
        <v>0.61699999999999999</v>
      </c>
      <c r="BI47" s="19">
        <f>BG47*BH47</f>
        <v>0</v>
      </c>
      <c r="BJ47" s="24"/>
      <c r="BK47" s="12"/>
      <c r="BQ47" s="12"/>
      <c r="BS47" s="18"/>
      <c r="BW47" s="24"/>
      <c r="BX47" s="12"/>
      <c r="BY47" s="24"/>
      <c r="BZ47" s="24"/>
      <c r="CA47" s="24"/>
      <c r="CB47" s="24"/>
      <c r="CC47" s="24"/>
      <c r="CD47" s="12"/>
      <c r="CE47" s="24"/>
      <c r="CF47" s="24"/>
      <c r="CG47" s="24"/>
      <c r="CH47" s="24"/>
      <c r="CI47" s="24"/>
      <c r="CJ47" s="12"/>
      <c r="CK47" s="8" t="s">
        <v>114</v>
      </c>
      <c r="CL47" s="7">
        <v>1</v>
      </c>
      <c r="CM47" s="7">
        <v>1</v>
      </c>
      <c r="CN47" s="7">
        <v>0</v>
      </c>
      <c r="CO47" s="7">
        <f t="shared" si="8"/>
        <v>0</v>
      </c>
      <c r="CP47" s="12"/>
      <c r="CQ47" s="8"/>
      <c r="CU47" s="13"/>
      <c r="CW47" s="12"/>
      <c r="CX47" s="8" t="s">
        <v>115</v>
      </c>
      <c r="CY47" s="7">
        <v>0.3</v>
      </c>
      <c r="CZ47" s="7">
        <v>0.3</v>
      </c>
      <c r="DA47" s="13">
        <v>1.5</v>
      </c>
      <c r="DB47" s="7">
        <f t="shared" si="10"/>
        <v>0.13500000000000001</v>
      </c>
      <c r="DC47" s="12"/>
      <c r="DD47" s="8"/>
      <c r="DI47" s="12"/>
      <c r="DJ47" s="8" t="s">
        <v>115</v>
      </c>
      <c r="DK47" s="7">
        <v>0.3</v>
      </c>
      <c r="DL47" s="7">
        <v>0.3</v>
      </c>
      <c r="DN47" s="7">
        <f t="shared" si="12"/>
        <v>0</v>
      </c>
    </row>
    <row r="48" spans="1:118" x14ac:dyDescent="0.25">
      <c r="E48" s="12"/>
      <c r="J48" s="12"/>
      <c r="K48" s="18"/>
      <c r="L48" s="19"/>
      <c r="M48" s="19"/>
      <c r="N48" s="19"/>
      <c r="O48" s="19"/>
      <c r="P48" s="12"/>
      <c r="Q48" s="18"/>
      <c r="R48" s="19"/>
      <c r="S48" s="19"/>
      <c r="T48" s="19"/>
      <c r="U48" s="24"/>
      <c r="V48" s="12"/>
      <c r="AB48" s="12"/>
      <c r="AC48" s="18"/>
      <c r="AD48" s="19"/>
      <c r="AE48" s="19"/>
      <c r="AF48" s="19"/>
      <c r="AG48" s="19"/>
      <c r="AM48" s="12"/>
      <c r="AN48" s="19"/>
      <c r="AO48" s="19"/>
      <c r="AP48" s="19"/>
      <c r="AQ48" s="19"/>
      <c r="AR48" s="19"/>
      <c r="AS48" s="12"/>
      <c r="AT48" s="18"/>
      <c r="AU48" s="19"/>
      <c r="AV48" s="19">
        <v>0.61699999999999999</v>
      </c>
      <c r="AW48" s="19">
        <f t="shared" ref="AW48:AW56" si="30">AU48*AV48</f>
        <v>0</v>
      </c>
      <c r="AX48" s="24"/>
      <c r="AY48" s="12"/>
      <c r="AZ48" s="18" t="s">
        <v>103</v>
      </c>
      <c r="BA48" s="24">
        <f t="shared" ref="BA48:BA56" si="31">2*4</f>
        <v>8</v>
      </c>
      <c r="BB48" s="19">
        <v>0.61699999999999999</v>
      </c>
      <c r="BC48" s="19">
        <f t="shared" ref="BC48:BC56" si="32">BA48*BB48</f>
        <v>4.9359999999999999</v>
      </c>
      <c r="BD48" s="24"/>
      <c r="BE48" s="12"/>
      <c r="BF48" s="18"/>
      <c r="BH48" s="19">
        <v>0.61699999999999999</v>
      </c>
      <c r="BI48" s="19">
        <f t="shared" ref="BI48:BI56" si="33">BG48*BH48</f>
        <v>0</v>
      </c>
      <c r="BJ48" s="24"/>
      <c r="BK48" s="12"/>
      <c r="BQ48" s="12"/>
      <c r="BS48" s="18"/>
      <c r="BW48" s="24"/>
      <c r="BX48" s="12"/>
      <c r="BY48" s="24"/>
      <c r="BZ48" s="24"/>
      <c r="CA48" s="24"/>
      <c r="CB48" s="24"/>
      <c r="CC48" s="24"/>
      <c r="CD48" s="12"/>
      <c r="CE48" s="24"/>
      <c r="CF48" s="24"/>
      <c r="CG48" s="24"/>
      <c r="CH48" s="24"/>
      <c r="CI48" s="24"/>
      <c r="CJ48" s="12"/>
      <c r="CK48" s="8" t="s">
        <v>116</v>
      </c>
      <c r="CL48" s="7">
        <v>1</v>
      </c>
      <c r="CM48" s="7">
        <v>1</v>
      </c>
      <c r="CN48" s="7">
        <v>0.05</v>
      </c>
      <c r="CO48" s="7">
        <f t="shared" si="8"/>
        <v>0.05</v>
      </c>
      <c r="CP48" s="12"/>
      <c r="CQ48" s="8"/>
      <c r="CU48" s="13"/>
      <c r="CW48" s="12"/>
      <c r="CX48" s="8" t="s">
        <v>117</v>
      </c>
      <c r="CY48" s="7">
        <v>0.3</v>
      </c>
      <c r="CZ48" s="7">
        <v>0.3</v>
      </c>
      <c r="DA48" s="13">
        <v>1.5</v>
      </c>
      <c r="DB48" s="7">
        <f t="shared" si="10"/>
        <v>0.13500000000000001</v>
      </c>
      <c r="DC48" s="12"/>
      <c r="DD48" s="8"/>
      <c r="DI48" s="12"/>
      <c r="DJ48" s="8" t="s">
        <v>117</v>
      </c>
      <c r="DK48" s="7">
        <v>0.3</v>
      </c>
      <c r="DL48" s="7">
        <v>0.3</v>
      </c>
      <c r="DN48" s="7">
        <f t="shared" si="12"/>
        <v>0</v>
      </c>
    </row>
    <row r="49" spans="1:118" x14ac:dyDescent="0.25">
      <c r="A49" s="121" t="s">
        <v>208</v>
      </c>
      <c r="B49" s="113"/>
      <c r="C49" s="113"/>
      <c r="D49" s="7">
        <f>SUM(D46:D48)</f>
        <v>2.1</v>
      </c>
      <c r="E49" s="12"/>
      <c r="F49" s="121" t="s">
        <v>208</v>
      </c>
      <c r="G49" s="113"/>
      <c r="H49" s="113"/>
      <c r="I49" s="7">
        <f>SUM(I46:I48)</f>
        <v>350</v>
      </c>
      <c r="J49" s="12"/>
      <c r="K49" s="18"/>
      <c r="L49" s="19"/>
      <c r="M49" s="19"/>
      <c r="N49" s="19"/>
      <c r="O49" s="19"/>
      <c r="P49" s="12"/>
      <c r="Q49" s="18"/>
      <c r="R49" s="19"/>
      <c r="S49" s="19"/>
      <c r="T49" s="19"/>
      <c r="U49" s="24"/>
      <c r="V49" s="12"/>
      <c r="AB49" s="12"/>
      <c r="AC49" s="18"/>
      <c r="AD49" s="19"/>
      <c r="AE49" s="19"/>
      <c r="AF49" s="19"/>
      <c r="AG49" s="19"/>
      <c r="AM49" s="12"/>
      <c r="AN49" s="19"/>
      <c r="AO49" s="19"/>
      <c r="AP49" s="19"/>
      <c r="AQ49" s="19"/>
      <c r="AR49" s="19"/>
      <c r="AS49" s="12"/>
      <c r="AT49" s="18"/>
      <c r="AU49" s="19"/>
      <c r="AV49" s="19">
        <v>0.61699999999999999</v>
      </c>
      <c r="AW49" s="19">
        <f t="shared" si="30"/>
        <v>0</v>
      </c>
      <c r="AX49" s="24"/>
      <c r="AY49" s="12"/>
      <c r="AZ49" s="18" t="s">
        <v>105</v>
      </c>
      <c r="BA49" s="24">
        <f t="shared" si="31"/>
        <v>8</v>
      </c>
      <c r="BB49" s="19">
        <v>0.61699999999999999</v>
      </c>
      <c r="BC49" s="19">
        <f t="shared" si="32"/>
        <v>4.9359999999999999</v>
      </c>
      <c r="BD49" s="24"/>
      <c r="BE49" s="12"/>
      <c r="BF49" s="18"/>
      <c r="BH49" s="19">
        <v>0.61699999999999999</v>
      </c>
      <c r="BI49" s="19">
        <f t="shared" si="33"/>
        <v>0</v>
      </c>
      <c r="BJ49" s="24"/>
      <c r="BK49" s="12"/>
      <c r="BQ49" s="12"/>
      <c r="BS49" s="18"/>
      <c r="BW49" s="24"/>
      <c r="BX49" s="12"/>
      <c r="BY49" s="24"/>
      <c r="BZ49" s="24"/>
      <c r="CA49" s="24"/>
      <c r="CB49" s="24"/>
      <c r="CC49" s="24"/>
      <c r="CD49" s="12"/>
      <c r="CE49" s="24"/>
      <c r="CF49" s="24"/>
      <c r="CG49" s="24"/>
      <c r="CH49" s="24"/>
      <c r="CI49" s="24"/>
      <c r="CJ49" s="12"/>
      <c r="CK49" s="8" t="s">
        <v>118</v>
      </c>
      <c r="CL49" s="7">
        <v>1</v>
      </c>
      <c r="CM49" s="7">
        <v>1</v>
      </c>
      <c r="CN49" s="7">
        <v>0.05</v>
      </c>
      <c r="CO49" s="7">
        <f t="shared" si="8"/>
        <v>0.05</v>
      </c>
      <c r="CP49" s="12"/>
      <c r="CQ49" s="8"/>
      <c r="CU49" s="13"/>
      <c r="CW49" s="12"/>
      <c r="CX49" s="8" t="s">
        <v>119</v>
      </c>
      <c r="CY49" s="7">
        <v>0.3</v>
      </c>
      <c r="CZ49" s="7">
        <v>0.5</v>
      </c>
      <c r="DA49" s="13">
        <v>1.5</v>
      </c>
      <c r="DB49" s="7">
        <f t="shared" si="10"/>
        <v>0.22499999999999998</v>
      </c>
      <c r="DC49" s="12"/>
      <c r="DD49" s="8"/>
      <c r="DI49" s="12"/>
      <c r="DJ49" s="8" t="s">
        <v>119</v>
      </c>
      <c r="DK49" s="7">
        <v>0.3</v>
      </c>
      <c r="DL49" s="7">
        <v>0.3</v>
      </c>
      <c r="DN49" s="7">
        <f t="shared" si="12"/>
        <v>0</v>
      </c>
    </row>
    <row r="50" spans="1:118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8"/>
      <c r="L50" s="19"/>
      <c r="M50" s="19"/>
      <c r="N50" s="19"/>
      <c r="O50" s="19"/>
      <c r="P50" s="12"/>
      <c r="Q50" s="18"/>
      <c r="R50" s="19"/>
      <c r="S50" s="19"/>
      <c r="T50" s="19"/>
      <c r="U50" s="24"/>
      <c r="V50" s="12"/>
      <c r="AB50" s="12"/>
      <c r="AC50" s="18"/>
      <c r="AD50" s="19"/>
      <c r="AE50" s="19"/>
      <c r="AF50" s="19"/>
      <c r="AG50" s="19"/>
      <c r="AM50" s="12"/>
      <c r="AN50" s="19"/>
      <c r="AO50" s="19"/>
      <c r="AP50" s="19"/>
      <c r="AQ50" s="19"/>
      <c r="AR50" s="19"/>
      <c r="AS50" s="12"/>
      <c r="AT50" s="18"/>
      <c r="AU50" s="19"/>
      <c r="AV50" s="19">
        <v>0.61699999999999999</v>
      </c>
      <c r="AW50" s="19">
        <f t="shared" si="30"/>
        <v>0</v>
      </c>
      <c r="AX50" s="24"/>
      <c r="AY50" s="12"/>
      <c r="AZ50" s="18" t="s">
        <v>107</v>
      </c>
      <c r="BA50" s="24">
        <f t="shared" si="31"/>
        <v>8</v>
      </c>
      <c r="BB50" s="19">
        <v>0.61699999999999999</v>
      </c>
      <c r="BC50" s="19">
        <f t="shared" si="32"/>
        <v>4.9359999999999999</v>
      </c>
      <c r="BD50" s="24"/>
      <c r="BE50" s="12"/>
      <c r="BF50" s="18"/>
      <c r="BH50" s="19">
        <v>0.61699999999999999</v>
      </c>
      <c r="BI50" s="19">
        <f t="shared" si="33"/>
        <v>0</v>
      </c>
      <c r="BJ50" s="24"/>
      <c r="BK50" s="12"/>
      <c r="BQ50" s="12"/>
      <c r="BS50" s="18"/>
      <c r="BW50" s="24"/>
      <c r="BX50" s="12"/>
      <c r="BY50" s="24"/>
      <c r="BZ50" s="24"/>
      <c r="CA50" s="24"/>
      <c r="CB50" s="24"/>
      <c r="CC50" s="24"/>
      <c r="CD50" s="12"/>
      <c r="CE50" s="24"/>
      <c r="CF50" s="24"/>
      <c r="CG50" s="24"/>
      <c r="CH50" s="24"/>
      <c r="CI50" s="24"/>
      <c r="CJ50" s="12"/>
      <c r="CK50" s="8" t="s">
        <v>120</v>
      </c>
      <c r="CL50" s="7">
        <v>1</v>
      </c>
      <c r="CM50" s="7">
        <v>1</v>
      </c>
      <c r="CN50" s="7">
        <v>0.05</v>
      </c>
      <c r="CO50" s="7">
        <f t="shared" si="8"/>
        <v>0.05</v>
      </c>
      <c r="CP50" s="12"/>
      <c r="CQ50" s="8"/>
      <c r="CU50" s="13"/>
      <c r="CW50" s="12"/>
      <c r="CX50" s="8" t="s">
        <v>121</v>
      </c>
      <c r="CY50" s="7">
        <v>0.3</v>
      </c>
      <c r="CZ50" s="7">
        <v>0.5</v>
      </c>
      <c r="DA50" s="13">
        <v>1.5</v>
      </c>
      <c r="DB50" s="7">
        <f t="shared" si="10"/>
        <v>0.22499999999999998</v>
      </c>
      <c r="DC50" s="12"/>
      <c r="DD50" s="8"/>
      <c r="DI50" s="12"/>
      <c r="DJ50" s="8" t="s">
        <v>121</v>
      </c>
      <c r="DK50" s="7">
        <v>0.3</v>
      </c>
      <c r="DL50" s="7">
        <v>0.3</v>
      </c>
      <c r="DN50" s="7">
        <f t="shared" si="12"/>
        <v>0</v>
      </c>
    </row>
    <row r="51" spans="1:118" x14ac:dyDescent="0.25">
      <c r="A51" s="123" t="s">
        <v>176</v>
      </c>
      <c r="B51" s="123"/>
      <c r="C51" s="123"/>
      <c r="D51" s="123"/>
      <c r="E51" s="12"/>
      <c r="J51" s="12"/>
      <c r="K51" s="18"/>
      <c r="L51" s="19"/>
      <c r="M51" s="19"/>
      <c r="N51" s="19"/>
      <c r="O51" s="19"/>
      <c r="P51" s="12"/>
      <c r="Q51" s="18"/>
      <c r="R51" s="19"/>
      <c r="S51" s="19"/>
      <c r="T51" s="19"/>
      <c r="U51" s="24"/>
      <c r="V51" s="12"/>
      <c r="AB51" s="12"/>
      <c r="AC51" s="18"/>
      <c r="AD51" s="19"/>
      <c r="AE51" s="19"/>
      <c r="AF51" s="19"/>
      <c r="AG51" s="19"/>
      <c r="AM51" s="12"/>
      <c r="AN51" s="19"/>
      <c r="AO51" s="19"/>
      <c r="AP51" s="19"/>
      <c r="AQ51" s="19"/>
      <c r="AR51" s="19"/>
      <c r="AS51" s="12"/>
      <c r="AT51" s="18"/>
      <c r="AU51" s="19"/>
      <c r="AV51" s="19">
        <v>0.61699999999999999</v>
      </c>
      <c r="AW51" s="19">
        <f t="shared" si="30"/>
        <v>0</v>
      </c>
      <c r="AX51" s="24"/>
      <c r="AY51" s="12"/>
      <c r="AZ51" s="18" t="s">
        <v>109</v>
      </c>
      <c r="BA51" s="24">
        <f t="shared" si="31"/>
        <v>8</v>
      </c>
      <c r="BB51" s="19">
        <v>0.61699999999999999</v>
      </c>
      <c r="BC51" s="19">
        <f t="shared" si="32"/>
        <v>4.9359999999999999</v>
      </c>
      <c r="BD51" s="24"/>
      <c r="BE51" s="12"/>
      <c r="BF51" s="18"/>
      <c r="BH51" s="19">
        <v>0.61699999999999999</v>
      </c>
      <c r="BI51" s="19">
        <f t="shared" si="33"/>
        <v>0</v>
      </c>
      <c r="BJ51" s="24"/>
      <c r="BK51" s="12"/>
      <c r="BQ51" s="12"/>
      <c r="BS51" s="18"/>
      <c r="BW51" s="24"/>
      <c r="BX51" s="12"/>
      <c r="BY51" s="24"/>
      <c r="BZ51" s="24"/>
      <c r="CA51" s="24"/>
      <c r="CB51" s="24"/>
      <c r="CC51" s="24"/>
      <c r="CD51" s="12"/>
      <c r="CE51" s="24"/>
      <c r="CF51" s="24"/>
      <c r="CG51" s="24"/>
      <c r="CH51" s="24"/>
      <c r="CI51" s="24"/>
      <c r="CJ51" s="12"/>
      <c r="CK51" s="8" t="s">
        <v>122</v>
      </c>
      <c r="CL51" s="7">
        <v>1</v>
      </c>
      <c r="CM51" s="7">
        <v>1</v>
      </c>
      <c r="CN51" s="7">
        <v>0.05</v>
      </c>
      <c r="CO51" s="7">
        <f t="shared" si="8"/>
        <v>0.05</v>
      </c>
      <c r="CP51" s="12"/>
      <c r="CQ51" s="8"/>
      <c r="CU51" s="13"/>
      <c r="CW51" s="12"/>
      <c r="CX51" s="8" t="s">
        <v>123</v>
      </c>
      <c r="CY51" s="7">
        <v>0.3</v>
      </c>
      <c r="CZ51" s="7">
        <v>0.5</v>
      </c>
      <c r="DA51" s="13">
        <v>1.5</v>
      </c>
      <c r="DB51" s="7">
        <f t="shared" si="10"/>
        <v>0.22499999999999998</v>
      </c>
      <c r="DC51" s="12"/>
      <c r="DD51" s="8"/>
      <c r="DI51" s="12"/>
      <c r="DJ51" s="8" t="s">
        <v>123</v>
      </c>
      <c r="DK51" s="7">
        <v>0.3</v>
      </c>
      <c r="DL51" s="7">
        <v>0.3</v>
      </c>
      <c r="DN51" s="7">
        <f t="shared" si="12"/>
        <v>0</v>
      </c>
    </row>
    <row r="52" spans="1:118" x14ac:dyDescent="0.25">
      <c r="A52" s="10"/>
      <c r="B52" s="10"/>
      <c r="C52" s="10"/>
      <c r="D52" s="10"/>
      <c r="E52" s="12"/>
      <c r="J52" s="12"/>
      <c r="K52" s="18"/>
      <c r="L52" s="19"/>
      <c r="M52" s="19"/>
      <c r="N52" s="19"/>
      <c r="O52" s="19"/>
      <c r="P52" s="12"/>
      <c r="Q52" s="18"/>
      <c r="R52" s="19"/>
      <c r="S52" s="19"/>
      <c r="T52" s="19"/>
      <c r="U52" s="24"/>
      <c r="V52" s="12"/>
      <c r="AB52" s="12"/>
      <c r="AC52" s="18"/>
      <c r="AD52" s="19"/>
      <c r="AE52" s="19"/>
      <c r="AF52" s="19"/>
      <c r="AG52" s="19"/>
      <c r="AM52" s="12"/>
      <c r="AN52" s="19"/>
      <c r="AO52" s="19"/>
      <c r="AP52" s="19"/>
      <c r="AQ52" s="19"/>
      <c r="AR52" s="19"/>
      <c r="AS52" s="12"/>
      <c r="AT52" s="18"/>
      <c r="AU52" s="19"/>
      <c r="AV52" s="19">
        <v>0.61699999999999999</v>
      </c>
      <c r="AW52" s="19">
        <f t="shared" si="30"/>
        <v>0</v>
      </c>
      <c r="AX52" s="24"/>
      <c r="AY52" s="12"/>
      <c r="AZ52" s="18" t="s">
        <v>121</v>
      </c>
      <c r="BA52" s="24">
        <f t="shared" si="31"/>
        <v>8</v>
      </c>
      <c r="BB52" s="19">
        <v>0.61699999999999999</v>
      </c>
      <c r="BC52" s="19">
        <f t="shared" si="32"/>
        <v>4.9359999999999999</v>
      </c>
      <c r="BD52" s="24"/>
      <c r="BE52" s="12"/>
      <c r="BF52" s="18"/>
      <c r="BH52" s="19">
        <v>0.61699999999999999</v>
      </c>
      <c r="BI52" s="19">
        <f t="shared" si="33"/>
        <v>0</v>
      </c>
      <c r="BJ52" s="24"/>
      <c r="BK52" s="12"/>
      <c r="BQ52" s="12"/>
      <c r="BS52" s="18"/>
      <c r="BW52" s="24"/>
      <c r="BX52" s="12"/>
      <c r="BY52" s="24"/>
      <c r="BZ52" s="24"/>
      <c r="CA52" s="24"/>
      <c r="CB52" s="24"/>
      <c r="CC52" s="24"/>
      <c r="CD52" s="12"/>
      <c r="CE52" s="24"/>
      <c r="CF52" s="24"/>
      <c r="CG52" s="24"/>
      <c r="CH52" s="24"/>
      <c r="CI52" s="24"/>
      <c r="CJ52" s="12"/>
      <c r="CK52" s="8" t="s">
        <v>124</v>
      </c>
      <c r="CL52" s="7">
        <v>1</v>
      </c>
      <c r="CM52" s="7">
        <v>1</v>
      </c>
      <c r="CN52" s="7">
        <v>0.05</v>
      </c>
      <c r="CO52" s="7">
        <f t="shared" si="8"/>
        <v>0.05</v>
      </c>
      <c r="CP52" s="12"/>
      <c r="CQ52" s="8"/>
      <c r="CU52" s="13"/>
      <c r="CW52" s="12"/>
      <c r="CX52" s="8" t="s">
        <v>125</v>
      </c>
      <c r="CY52" s="7">
        <v>0.3</v>
      </c>
      <c r="CZ52" s="7">
        <v>0.3</v>
      </c>
      <c r="DA52" s="13">
        <v>1.1000000000000001</v>
      </c>
      <c r="DB52" s="7">
        <f t="shared" si="10"/>
        <v>9.9000000000000005E-2</v>
      </c>
      <c r="DC52" s="12"/>
      <c r="DD52" s="8"/>
      <c r="DI52" s="12"/>
      <c r="DJ52" s="8" t="s">
        <v>125</v>
      </c>
      <c r="DK52" s="7">
        <v>0.3</v>
      </c>
      <c r="DL52" s="7">
        <v>0.3</v>
      </c>
      <c r="DN52" s="7">
        <f t="shared" si="12"/>
        <v>0</v>
      </c>
    </row>
    <row r="53" spans="1:118" x14ac:dyDescent="0.25">
      <c r="A53" s="7">
        <v>25</v>
      </c>
      <c r="D53" s="7">
        <f>A53+B53</f>
        <v>25</v>
      </c>
      <c r="E53" s="12"/>
      <c r="J53" s="12"/>
      <c r="K53" s="18"/>
      <c r="L53" s="19"/>
      <c r="M53" s="19"/>
      <c r="N53" s="19"/>
      <c r="O53" s="19"/>
      <c r="P53" s="12"/>
      <c r="Q53" s="18"/>
      <c r="R53" s="19"/>
      <c r="S53" s="19"/>
      <c r="T53" s="19"/>
      <c r="U53" s="24"/>
      <c r="V53" s="12"/>
      <c r="AB53" s="12"/>
      <c r="AC53" s="18"/>
      <c r="AD53" s="19"/>
      <c r="AE53" s="19"/>
      <c r="AF53" s="19"/>
      <c r="AG53" s="19"/>
      <c r="AM53" s="12"/>
      <c r="AN53" s="19"/>
      <c r="AO53" s="19"/>
      <c r="AP53" s="19"/>
      <c r="AQ53" s="19"/>
      <c r="AR53" s="19"/>
      <c r="AS53" s="12"/>
      <c r="AT53" s="18"/>
      <c r="AU53" s="19"/>
      <c r="AV53" s="19">
        <v>0.61699999999999999</v>
      </c>
      <c r="AW53" s="19">
        <f t="shared" si="30"/>
        <v>0</v>
      </c>
      <c r="AX53" s="24"/>
      <c r="AY53" s="12"/>
      <c r="AZ53" s="18" t="s">
        <v>123</v>
      </c>
      <c r="BA53" s="24">
        <f t="shared" si="31"/>
        <v>8</v>
      </c>
      <c r="BB53" s="19">
        <v>0.61699999999999999</v>
      </c>
      <c r="BC53" s="19">
        <f t="shared" si="32"/>
        <v>4.9359999999999999</v>
      </c>
      <c r="BD53" s="24"/>
      <c r="BE53" s="12"/>
      <c r="BF53" s="18"/>
      <c r="BH53" s="19">
        <v>0.61699999999999999</v>
      </c>
      <c r="BI53" s="19">
        <f t="shared" si="33"/>
        <v>0</v>
      </c>
      <c r="BJ53" s="24"/>
      <c r="BK53" s="12"/>
      <c r="BQ53" s="12"/>
      <c r="BS53" s="18"/>
      <c r="BW53" s="24"/>
      <c r="BX53" s="12"/>
      <c r="BY53" s="24"/>
      <c r="BZ53" s="24"/>
      <c r="CA53" s="24"/>
      <c r="CB53" s="24"/>
      <c r="CC53" s="24"/>
      <c r="CD53" s="12"/>
      <c r="CE53" s="24"/>
      <c r="CF53" s="24"/>
      <c r="CG53" s="24"/>
      <c r="CH53" s="24"/>
      <c r="CI53" s="24"/>
      <c r="CJ53" s="12"/>
      <c r="CK53" s="8" t="s">
        <v>126</v>
      </c>
      <c r="CL53" s="7">
        <v>1</v>
      </c>
      <c r="CM53" s="7">
        <v>1</v>
      </c>
      <c r="CN53" s="7">
        <v>0.05</v>
      </c>
      <c r="CO53" s="7">
        <f t="shared" si="8"/>
        <v>0.05</v>
      </c>
      <c r="CP53" s="12"/>
      <c r="CQ53" s="8"/>
      <c r="CU53" s="13"/>
      <c r="CW53" s="12"/>
      <c r="CX53" s="8" t="s">
        <v>127</v>
      </c>
      <c r="CY53" s="7">
        <v>0.3</v>
      </c>
      <c r="CZ53" s="7">
        <v>0.3</v>
      </c>
      <c r="DA53" s="13">
        <v>1.4</v>
      </c>
      <c r="DB53" s="7">
        <f t="shared" si="10"/>
        <v>0.126</v>
      </c>
      <c r="DC53" s="12"/>
      <c r="DD53" s="8"/>
      <c r="DI53" s="12"/>
      <c r="DJ53" s="8" t="s">
        <v>127</v>
      </c>
      <c r="DK53" s="7">
        <v>0.3</v>
      </c>
      <c r="DL53" s="7">
        <v>0.3</v>
      </c>
      <c r="DM53" s="7">
        <v>3.2</v>
      </c>
      <c r="DN53" s="7">
        <f t="shared" si="12"/>
        <v>0.28799999999999998</v>
      </c>
    </row>
    <row r="54" spans="1:118" x14ac:dyDescent="0.25">
      <c r="D54" s="7">
        <f>A54+B54</f>
        <v>0</v>
      </c>
      <c r="E54" s="12"/>
      <c r="J54" s="12"/>
      <c r="K54" s="18"/>
      <c r="L54" s="19"/>
      <c r="M54" s="19"/>
      <c r="N54" s="19"/>
      <c r="O54" s="19"/>
      <c r="P54" s="12"/>
      <c r="Q54" s="18"/>
      <c r="R54" s="19"/>
      <c r="S54" s="19"/>
      <c r="T54" s="19"/>
      <c r="U54" s="24"/>
      <c r="V54" s="12"/>
      <c r="AB54" s="12"/>
      <c r="AC54" s="18"/>
      <c r="AD54" s="19"/>
      <c r="AE54" s="19"/>
      <c r="AF54" s="19"/>
      <c r="AG54" s="19"/>
      <c r="AM54" s="12"/>
      <c r="AN54" s="19"/>
      <c r="AO54" s="19"/>
      <c r="AP54" s="19"/>
      <c r="AQ54" s="19"/>
      <c r="AR54" s="19"/>
      <c r="AS54" s="12"/>
      <c r="AT54" s="18"/>
      <c r="AU54" s="19"/>
      <c r="AV54" s="19">
        <v>0.61699999999999999</v>
      </c>
      <c r="AW54" s="19">
        <f t="shared" si="30"/>
        <v>0</v>
      </c>
      <c r="AX54" s="24"/>
      <c r="AY54" s="12"/>
      <c r="AZ54" s="18" t="s">
        <v>125</v>
      </c>
      <c r="BA54" s="24">
        <f t="shared" si="31"/>
        <v>8</v>
      </c>
      <c r="BB54" s="19">
        <v>0.61699999999999999</v>
      </c>
      <c r="BC54" s="19">
        <f t="shared" si="32"/>
        <v>4.9359999999999999</v>
      </c>
      <c r="BD54" s="24"/>
      <c r="BE54" s="12"/>
      <c r="BF54" s="18"/>
      <c r="BH54" s="19">
        <v>0.61699999999999999</v>
      </c>
      <c r="BI54" s="19">
        <f t="shared" si="33"/>
        <v>0</v>
      </c>
      <c r="BJ54" s="24"/>
      <c r="BK54" s="12"/>
      <c r="BQ54" s="12"/>
      <c r="BS54" s="18"/>
      <c r="BW54" s="24"/>
      <c r="BX54" s="12"/>
      <c r="BY54" s="24"/>
      <c r="BZ54" s="24"/>
      <c r="CA54" s="24"/>
      <c r="CB54" s="24"/>
      <c r="CC54" s="24"/>
      <c r="CD54" s="12"/>
      <c r="CE54" s="24"/>
      <c r="CF54" s="24"/>
      <c r="CG54" s="24"/>
      <c r="CH54" s="24"/>
      <c r="CI54" s="24"/>
      <c r="CJ54" s="12"/>
      <c r="CK54" s="8" t="s">
        <v>128</v>
      </c>
      <c r="CL54" s="7">
        <v>1</v>
      </c>
      <c r="CM54" s="7">
        <v>1</v>
      </c>
      <c r="CN54" s="7">
        <v>0.05</v>
      </c>
      <c r="CO54" s="7">
        <f t="shared" si="8"/>
        <v>0.05</v>
      </c>
      <c r="CP54" s="12"/>
      <c r="CQ54" s="8"/>
      <c r="CU54" s="13"/>
      <c r="CW54" s="12"/>
      <c r="CX54" s="8" t="s">
        <v>129</v>
      </c>
      <c r="CY54" s="7">
        <v>0.3</v>
      </c>
      <c r="CZ54" s="7">
        <v>0.3</v>
      </c>
      <c r="DA54" s="13">
        <v>1.4</v>
      </c>
      <c r="DB54" s="7">
        <f t="shared" si="10"/>
        <v>0.126</v>
      </c>
      <c r="DC54" s="12"/>
      <c r="DD54" s="8"/>
      <c r="DI54" s="12"/>
      <c r="DJ54" s="8" t="s">
        <v>129</v>
      </c>
      <c r="DK54" s="7">
        <v>0.3</v>
      </c>
      <c r="DL54" s="7">
        <v>0.3</v>
      </c>
      <c r="DM54" s="7">
        <v>3.2</v>
      </c>
      <c r="DN54" s="7">
        <f t="shared" si="12"/>
        <v>0.28799999999999998</v>
      </c>
    </row>
    <row r="55" spans="1:118" x14ac:dyDescent="0.25">
      <c r="E55" s="12"/>
      <c r="J55" s="12"/>
      <c r="K55" s="18"/>
      <c r="L55" s="19"/>
      <c r="M55" s="19"/>
      <c r="N55" s="19"/>
      <c r="O55" s="19"/>
      <c r="P55" s="12"/>
      <c r="Q55" s="18"/>
      <c r="R55" s="19"/>
      <c r="S55" s="19"/>
      <c r="T55" s="19"/>
      <c r="U55" s="24"/>
      <c r="V55" s="12"/>
      <c r="AB55" s="12"/>
      <c r="AC55" s="18"/>
      <c r="AD55" s="19"/>
      <c r="AE55" s="19"/>
      <c r="AF55" s="19"/>
      <c r="AG55" s="19"/>
      <c r="AM55" s="12"/>
      <c r="AN55" s="19"/>
      <c r="AO55" s="19"/>
      <c r="AP55" s="19"/>
      <c r="AQ55" s="19"/>
      <c r="AR55" s="19"/>
      <c r="AS55" s="12"/>
      <c r="AT55" s="18"/>
      <c r="AU55" s="19"/>
      <c r="AV55" s="19">
        <v>0.61699999999999999</v>
      </c>
      <c r="AW55" s="19">
        <f t="shared" si="30"/>
        <v>0</v>
      </c>
      <c r="AX55" s="24"/>
      <c r="AY55" s="12"/>
      <c r="AZ55" s="18" t="s">
        <v>127</v>
      </c>
      <c r="BA55" s="24">
        <f t="shared" si="31"/>
        <v>8</v>
      </c>
      <c r="BB55" s="19">
        <v>0.61699999999999999</v>
      </c>
      <c r="BC55" s="19">
        <f t="shared" si="32"/>
        <v>4.9359999999999999</v>
      </c>
      <c r="BD55" s="24"/>
      <c r="BE55" s="12"/>
      <c r="BF55" s="18"/>
      <c r="BH55" s="19">
        <v>0.61699999999999999</v>
      </c>
      <c r="BI55" s="19">
        <f t="shared" si="33"/>
        <v>0</v>
      </c>
      <c r="BJ55" s="24"/>
      <c r="BK55" s="12"/>
      <c r="BQ55" s="12"/>
      <c r="BS55" s="18"/>
      <c r="BW55" s="24"/>
      <c r="BX55" s="12"/>
      <c r="BY55" s="24"/>
      <c r="BZ55" s="24"/>
      <c r="CA55" s="24"/>
      <c r="CB55" s="24"/>
      <c r="CC55" s="24"/>
      <c r="CD55" s="12"/>
      <c r="CE55" s="24"/>
      <c r="CF55" s="24"/>
      <c r="CG55" s="24"/>
      <c r="CH55" s="24"/>
      <c r="CI55" s="24"/>
      <c r="CJ55" s="12"/>
      <c r="CK55" s="8" t="s">
        <v>130</v>
      </c>
      <c r="CL55" s="7">
        <v>1</v>
      </c>
      <c r="CM55" s="7">
        <v>1</v>
      </c>
      <c r="CN55" s="7">
        <v>0</v>
      </c>
      <c r="CO55" s="7">
        <f t="shared" si="8"/>
        <v>0</v>
      </c>
      <c r="CP55" s="12"/>
      <c r="CQ55" s="8"/>
      <c r="CU55" s="13"/>
      <c r="CW55" s="12"/>
      <c r="CX55" s="8" t="s">
        <v>131</v>
      </c>
      <c r="CY55" s="7">
        <v>0.3</v>
      </c>
      <c r="CZ55" s="7">
        <v>0.3</v>
      </c>
      <c r="DA55" s="13">
        <v>0</v>
      </c>
      <c r="DB55" s="7">
        <f t="shared" si="10"/>
        <v>0</v>
      </c>
      <c r="DC55" s="12"/>
      <c r="DD55" s="8"/>
      <c r="DI55" s="12"/>
      <c r="DJ55" s="8" t="s">
        <v>131</v>
      </c>
      <c r="DK55" s="7">
        <v>0.3</v>
      </c>
      <c r="DL55" s="7">
        <v>0.3</v>
      </c>
      <c r="DN55" s="7">
        <f t="shared" si="12"/>
        <v>0</v>
      </c>
    </row>
    <row r="56" spans="1:118" x14ac:dyDescent="0.25">
      <c r="A56" s="121" t="s">
        <v>208</v>
      </c>
      <c r="B56" s="113"/>
      <c r="C56" s="113"/>
      <c r="D56" s="7">
        <f>SUM(D53:D55)</f>
        <v>25</v>
      </c>
      <c r="E56" s="12"/>
      <c r="J56" s="12"/>
      <c r="K56" s="18"/>
      <c r="L56" s="19"/>
      <c r="M56" s="19"/>
      <c r="N56" s="19"/>
      <c r="O56" s="19"/>
      <c r="P56" s="12"/>
      <c r="Q56" s="18"/>
      <c r="R56" s="19"/>
      <c r="S56" s="19"/>
      <c r="T56" s="19"/>
      <c r="U56" s="24"/>
      <c r="V56" s="12"/>
      <c r="AB56" s="12"/>
      <c r="AC56" s="18"/>
      <c r="AD56" s="19"/>
      <c r="AE56" s="19"/>
      <c r="AF56" s="19"/>
      <c r="AG56" s="19"/>
      <c r="AM56" s="12"/>
      <c r="AN56" s="19"/>
      <c r="AO56" s="19"/>
      <c r="AP56" s="19"/>
      <c r="AQ56" s="19"/>
      <c r="AR56" s="19"/>
      <c r="AS56" s="12"/>
      <c r="AT56" s="18"/>
      <c r="AU56" s="19"/>
      <c r="AV56" s="19">
        <v>0.61699999999999999</v>
      </c>
      <c r="AW56" s="19">
        <f t="shared" si="30"/>
        <v>0</v>
      </c>
      <c r="AX56" s="24"/>
      <c r="AY56" s="12"/>
      <c r="AZ56" s="18" t="s">
        <v>131</v>
      </c>
      <c r="BA56" s="24">
        <f t="shared" si="31"/>
        <v>8</v>
      </c>
      <c r="BB56" s="19">
        <v>0.61699999999999999</v>
      </c>
      <c r="BC56" s="19">
        <f t="shared" si="32"/>
        <v>4.9359999999999999</v>
      </c>
      <c r="BD56" s="24"/>
      <c r="BE56" s="12"/>
      <c r="BF56" s="18"/>
      <c r="BH56" s="19">
        <v>0.61699999999999999</v>
      </c>
      <c r="BI56" s="19">
        <f t="shared" si="33"/>
        <v>0</v>
      </c>
      <c r="BJ56" s="24"/>
      <c r="BK56" s="12"/>
      <c r="BQ56" s="12"/>
      <c r="BS56" s="18"/>
      <c r="BW56" s="24"/>
      <c r="BX56" s="12"/>
      <c r="BY56" s="24"/>
      <c r="BZ56" s="24"/>
      <c r="CA56" s="24"/>
      <c r="CB56" s="24"/>
      <c r="CC56" s="24"/>
      <c r="CD56" s="12"/>
      <c r="CE56" s="24"/>
      <c r="CF56" s="24"/>
      <c r="CG56" s="24"/>
      <c r="CH56" s="24"/>
      <c r="CI56" s="24"/>
      <c r="CJ56" s="12"/>
      <c r="CK56" s="8" t="s">
        <v>132</v>
      </c>
      <c r="CL56" s="7">
        <v>1</v>
      </c>
      <c r="CM56" s="7">
        <v>1</v>
      </c>
      <c r="CN56" s="7">
        <v>0.05</v>
      </c>
      <c r="CO56" s="7">
        <f t="shared" si="8"/>
        <v>0.05</v>
      </c>
      <c r="CP56" s="12"/>
      <c r="CQ56" s="8"/>
      <c r="CU56" s="13"/>
      <c r="CW56" s="12"/>
      <c r="CX56" s="8" t="s">
        <v>133</v>
      </c>
      <c r="CY56" s="7">
        <v>0.3</v>
      </c>
      <c r="CZ56" s="7">
        <v>0.3</v>
      </c>
      <c r="DA56" s="13">
        <v>1.35</v>
      </c>
      <c r="DB56" s="7">
        <f t="shared" si="10"/>
        <v>0.1215</v>
      </c>
      <c r="DC56" s="12"/>
      <c r="DD56" s="8"/>
      <c r="DI56" s="12"/>
      <c r="DJ56" s="8" t="s">
        <v>133</v>
      </c>
      <c r="DK56" s="7">
        <v>0.3</v>
      </c>
      <c r="DL56" s="7">
        <v>0.3</v>
      </c>
      <c r="DM56" s="7">
        <v>3.2</v>
      </c>
      <c r="DN56" s="7">
        <f t="shared" si="12"/>
        <v>0.28799999999999998</v>
      </c>
    </row>
    <row r="57" spans="1:118" x14ac:dyDescent="0.25">
      <c r="A57" s="12"/>
      <c r="B57" s="12"/>
      <c r="C57" s="12"/>
      <c r="D57" s="12"/>
      <c r="E57" s="12"/>
      <c r="J57" s="12"/>
      <c r="K57" s="18"/>
      <c r="L57" s="19"/>
      <c r="M57" s="19"/>
      <c r="N57" s="19"/>
      <c r="O57" s="19"/>
      <c r="P57" s="12"/>
      <c r="Q57" s="19"/>
      <c r="R57" s="19"/>
      <c r="S57" s="19"/>
      <c r="T57" s="19"/>
      <c r="U57" s="19"/>
      <c r="V57" s="12"/>
      <c r="AB57" s="12"/>
      <c r="AC57" s="18"/>
      <c r="AD57" s="19"/>
      <c r="AE57" s="19"/>
      <c r="AF57" s="19"/>
      <c r="AG57" s="19"/>
      <c r="AM57" s="12"/>
      <c r="AN57" s="19"/>
      <c r="AO57" s="19"/>
      <c r="AP57" s="19"/>
      <c r="AQ57" s="19"/>
      <c r="AR57" s="19"/>
      <c r="AS57" s="12"/>
      <c r="AT57" s="19"/>
      <c r="AU57" s="19"/>
      <c r="AV57" s="19"/>
      <c r="AW57" s="19"/>
      <c r="AX57" s="19"/>
      <c r="AY57" s="12"/>
      <c r="BE57" s="12"/>
      <c r="BK57" s="12"/>
      <c r="BQ57" s="12"/>
      <c r="BX57" s="12"/>
      <c r="CD57" s="12"/>
      <c r="CJ57" s="12"/>
      <c r="CK57" s="8" t="s">
        <v>134</v>
      </c>
      <c r="CL57" s="7">
        <v>1</v>
      </c>
      <c r="CM57" s="7">
        <v>1</v>
      </c>
      <c r="CN57" s="7">
        <v>0.05</v>
      </c>
      <c r="CO57" s="7">
        <f t="shared" si="8"/>
        <v>0.05</v>
      </c>
      <c r="CP57" s="12"/>
      <c r="CQ57" s="8"/>
      <c r="CU57" s="13"/>
      <c r="CW57" s="12"/>
      <c r="CX57" s="8" t="s">
        <v>135</v>
      </c>
      <c r="CY57" s="7">
        <v>0.3</v>
      </c>
      <c r="CZ57" s="7">
        <v>0.5</v>
      </c>
      <c r="DA57" s="13">
        <v>1.3</v>
      </c>
      <c r="DB57" s="7">
        <f t="shared" si="10"/>
        <v>0.19500000000000001</v>
      </c>
      <c r="DC57" s="12"/>
      <c r="DD57" s="8"/>
      <c r="DI57" s="12"/>
      <c r="DJ57" s="8" t="s">
        <v>135</v>
      </c>
      <c r="DK57" s="7">
        <v>0.3</v>
      </c>
      <c r="DL57" s="7">
        <v>0.3</v>
      </c>
      <c r="DN57" s="7">
        <f t="shared" si="12"/>
        <v>0</v>
      </c>
    </row>
    <row r="58" spans="1:118" x14ac:dyDescent="0.25">
      <c r="A58" s="123" t="s">
        <v>177</v>
      </c>
      <c r="B58" s="123"/>
      <c r="C58" s="123"/>
      <c r="D58" s="123"/>
      <c r="E58" s="12"/>
      <c r="J58" s="12"/>
      <c r="K58" s="18"/>
      <c r="L58" s="19"/>
      <c r="M58" s="19"/>
      <c r="N58" s="19"/>
      <c r="O58" s="19"/>
      <c r="P58" s="12"/>
      <c r="Q58" s="112"/>
      <c r="R58" s="112"/>
      <c r="S58" s="22"/>
      <c r="T58" s="22"/>
      <c r="U58" s="23"/>
      <c r="V58" s="12"/>
      <c r="AB58" s="12"/>
      <c r="AC58" s="18"/>
      <c r="AD58" s="19"/>
      <c r="AE58" s="19"/>
      <c r="AF58" s="19"/>
      <c r="AG58" s="19"/>
      <c r="AM58" s="12"/>
      <c r="AN58" s="19"/>
      <c r="AO58" s="19"/>
      <c r="AP58" s="19"/>
      <c r="AQ58" s="19"/>
      <c r="AR58" s="19"/>
      <c r="AS58" s="12"/>
      <c r="AT58" s="112" t="s">
        <v>145</v>
      </c>
      <c r="AU58" s="112"/>
      <c r="AV58" s="22"/>
      <c r="AW58" s="22"/>
      <c r="AX58" s="23">
        <f>SUM(AW60:AW69)</f>
        <v>0</v>
      </c>
      <c r="AY58" s="12"/>
      <c r="AZ58" s="112" t="s">
        <v>145</v>
      </c>
      <c r="BA58" s="112"/>
      <c r="BB58" s="22"/>
      <c r="BC58" s="22"/>
      <c r="BD58" s="23">
        <f>SUM(BC60:BC69)</f>
        <v>22.176000000000005</v>
      </c>
      <c r="BE58" s="12"/>
      <c r="BF58" s="112" t="s">
        <v>145</v>
      </c>
      <c r="BG58" s="112"/>
      <c r="BH58" s="22"/>
      <c r="BI58" s="22"/>
      <c r="BJ58" s="23">
        <f>SUM(BI60:BI69)</f>
        <v>0</v>
      </c>
      <c r="BK58" s="12"/>
      <c r="BQ58" s="12"/>
      <c r="BS58" s="112"/>
      <c r="BT58" s="112"/>
      <c r="BU58" s="22"/>
      <c r="BV58" s="22"/>
      <c r="BW58" s="23"/>
      <c r="BX58" s="12"/>
      <c r="BY58" s="23"/>
      <c r="BZ58" s="23"/>
      <c r="CA58" s="23"/>
      <c r="CB58" s="23"/>
      <c r="CC58" s="23"/>
      <c r="CD58" s="12"/>
      <c r="CE58" s="23"/>
      <c r="CF58" s="23"/>
      <c r="CG58" s="23"/>
      <c r="CH58" s="23"/>
      <c r="CI58" s="23"/>
      <c r="CJ58" s="12"/>
      <c r="CK58" s="8" t="s">
        <v>136</v>
      </c>
      <c r="CL58" s="7">
        <v>1</v>
      </c>
      <c r="CM58" s="7">
        <v>1</v>
      </c>
      <c r="CN58" s="7">
        <v>0.05</v>
      </c>
      <c r="CO58" s="7">
        <f t="shared" si="8"/>
        <v>0.05</v>
      </c>
      <c r="CP58" s="12"/>
      <c r="CQ58" s="8"/>
      <c r="CU58" s="13"/>
      <c r="CW58" s="12"/>
      <c r="CX58" s="8" t="s">
        <v>137</v>
      </c>
      <c r="CY58" s="7">
        <v>0.3</v>
      </c>
      <c r="CZ58" s="7">
        <v>0.5</v>
      </c>
      <c r="DA58" s="13">
        <v>1.25</v>
      </c>
      <c r="DB58" s="7">
        <f t="shared" si="10"/>
        <v>0.1875</v>
      </c>
      <c r="DC58" s="12"/>
      <c r="DD58" s="8"/>
      <c r="DI58" s="12"/>
      <c r="DJ58" s="8" t="s">
        <v>137</v>
      </c>
      <c r="DK58" s="7">
        <v>0.3</v>
      </c>
      <c r="DL58" s="7">
        <v>0.3</v>
      </c>
      <c r="DN58" s="7">
        <f t="shared" si="12"/>
        <v>0</v>
      </c>
    </row>
    <row r="59" spans="1:118" x14ac:dyDescent="0.25">
      <c r="A59" s="10"/>
      <c r="B59" s="10"/>
      <c r="C59" s="10"/>
      <c r="D59" s="10"/>
      <c r="E59" s="12"/>
      <c r="J59" s="12"/>
      <c r="K59" s="18"/>
      <c r="L59" s="19"/>
      <c r="M59" s="19"/>
      <c r="N59" s="19"/>
      <c r="O59" s="19"/>
      <c r="P59" s="12"/>
      <c r="Q59" s="20"/>
      <c r="R59" s="22"/>
      <c r="S59" s="22"/>
      <c r="T59" s="22"/>
      <c r="U59" s="22"/>
      <c r="V59" s="12"/>
      <c r="AB59" s="12"/>
      <c r="AC59" s="18"/>
      <c r="AD59" s="19"/>
      <c r="AE59" s="19"/>
      <c r="AF59" s="19"/>
      <c r="AG59" s="19"/>
      <c r="AM59" s="12"/>
      <c r="AN59" s="19"/>
      <c r="AO59" s="19"/>
      <c r="AP59" s="19"/>
      <c r="AQ59" s="19"/>
      <c r="AR59" s="19"/>
      <c r="AS59" s="12"/>
      <c r="AT59" s="20"/>
      <c r="AU59" s="22" t="s">
        <v>151</v>
      </c>
      <c r="AV59" s="22" t="s">
        <v>153</v>
      </c>
      <c r="AW59" s="22" t="s">
        <v>152</v>
      </c>
      <c r="AX59" s="22"/>
      <c r="AY59" s="12"/>
      <c r="AZ59" s="20"/>
      <c r="BA59" s="22" t="s">
        <v>151</v>
      </c>
      <c r="BB59" s="22" t="s">
        <v>153</v>
      </c>
      <c r="BC59" s="22" t="s">
        <v>152</v>
      </c>
      <c r="BD59" s="22"/>
      <c r="BE59" s="12"/>
      <c r="BF59" s="20"/>
      <c r="BG59" s="22" t="s">
        <v>151</v>
      </c>
      <c r="BH59" s="22" t="s">
        <v>153</v>
      </c>
      <c r="BI59" s="22" t="s">
        <v>152</v>
      </c>
      <c r="BJ59" s="22"/>
      <c r="BK59" s="12"/>
      <c r="BQ59" s="12"/>
      <c r="BS59" s="20"/>
      <c r="BT59" s="22"/>
      <c r="BU59" s="22"/>
      <c r="BV59" s="22"/>
      <c r="BW59" s="22"/>
      <c r="BX59" s="12"/>
      <c r="BY59" s="22"/>
      <c r="BZ59" s="22"/>
      <c r="CA59" s="22"/>
      <c r="CB59" s="22"/>
      <c r="CC59" s="22"/>
      <c r="CD59" s="12"/>
      <c r="CE59" s="22"/>
      <c r="CF59" s="22"/>
      <c r="CG59" s="22"/>
      <c r="CH59" s="22"/>
      <c r="CI59" s="22"/>
      <c r="CJ59" s="12"/>
      <c r="CK59" s="8" t="s">
        <v>138</v>
      </c>
      <c r="CL59" s="7">
        <v>1</v>
      </c>
      <c r="CM59" s="7">
        <v>1</v>
      </c>
      <c r="CN59" s="7">
        <v>0.05</v>
      </c>
      <c r="CO59" s="7">
        <f t="shared" si="8"/>
        <v>0.05</v>
      </c>
      <c r="CP59" s="12"/>
      <c r="CQ59" s="8"/>
      <c r="CU59" s="13"/>
      <c r="CW59" s="12"/>
      <c r="CX59" s="8" t="s">
        <v>139</v>
      </c>
      <c r="CY59" s="7">
        <v>0.3</v>
      </c>
      <c r="CZ59" s="7">
        <v>0.5</v>
      </c>
      <c r="DA59" s="13">
        <v>1.1000000000000001</v>
      </c>
      <c r="DB59" s="7">
        <f t="shared" si="10"/>
        <v>0.16500000000000001</v>
      </c>
      <c r="DC59" s="12"/>
      <c r="DD59" s="8"/>
      <c r="DI59" s="12"/>
      <c r="DJ59" s="8" t="s">
        <v>139</v>
      </c>
      <c r="DK59" s="7">
        <v>0.3</v>
      </c>
      <c r="DL59" s="7">
        <v>0.3</v>
      </c>
      <c r="DN59" s="7">
        <f t="shared" si="12"/>
        <v>0</v>
      </c>
    </row>
    <row r="60" spans="1:118" x14ac:dyDescent="0.25">
      <c r="A60" s="7">
        <v>10.99</v>
      </c>
      <c r="D60" s="7">
        <f>A60+B60</f>
        <v>10.99</v>
      </c>
      <c r="E60" s="12"/>
      <c r="J60" s="12"/>
      <c r="K60" s="18"/>
      <c r="L60" s="19"/>
      <c r="M60" s="19"/>
      <c r="N60" s="19"/>
      <c r="O60" s="19"/>
      <c r="P60" s="12"/>
      <c r="Q60" s="18"/>
      <c r="R60" s="19"/>
      <c r="S60" s="19"/>
      <c r="T60" s="19"/>
      <c r="U60" s="24"/>
      <c r="V60" s="12"/>
      <c r="AB60" s="12"/>
      <c r="AC60" s="18"/>
      <c r="AD60" s="19"/>
      <c r="AE60" s="19"/>
      <c r="AF60" s="19"/>
      <c r="AG60" s="19"/>
      <c r="AM60" s="12"/>
      <c r="AN60" s="19"/>
      <c r="AO60" s="19"/>
      <c r="AP60" s="19"/>
      <c r="AQ60" s="19"/>
      <c r="AR60" s="19"/>
      <c r="AS60" s="12"/>
      <c r="AT60" s="18"/>
      <c r="AU60" s="19"/>
      <c r="AV60" s="19">
        <v>0.154</v>
      </c>
      <c r="AW60" s="19">
        <f>AU60*AV60</f>
        <v>0</v>
      </c>
      <c r="AX60" s="24"/>
      <c r="AY60" s="12"/>
      <c r="AZ60" s="18" t="s">
        <v>101</v>
      </c>
      <c r="BA60" s="19">
        <v>13.4</v>
      </c>
      <c r="BB60" s="19">
        <v>0.154</v>
      </c>
      <c r="BC60" s="19">
        <f>BA60*BB60</f>
        <v>2.0636000000000001</v>
      </c>
      <c r="BD60" s="24"/>
      <c r="BE60" s="12"/>
      <c r="BF60" s="18"/>
      <c r="BH60" s="19">
        <v>0.154</v>
      </c>
      <c r="BI60" s="19">
        <f>BG60*BH60</f>
        <v>0</v>
      </c>
      <c r="BJ60" s="24"/>
      <c r="BK60" s="12"/>
      <c r="BQ60" s="12"/>
      <c r="BS60" s="18"/>
      <c r="BW60" s="24"/>
      <c r="BX60" s="12"/>
      <c r="BY60" s="24"/>
      <c r="BZ60" s="24"/>
      <c r="CA60" s="24"/>
      <c r="CB60" s="24"/>
      <c r="CC60" s="24"/>
      <c r="CD60" s="12"/>
      <c r="CE60" s="24"/>
      <c r="CF60" s="24"/>
      <c r="CG60" s="24"/>
      <c r="CH60" s="24"/>
      <c r="CI60" s="24"/>
      <c r="CJ60" s="12"/>
      <c r="CK60" s="8" t="s">
        <v>140</v>
      </c>
      <c r="CL60" s="7">
        <v>1</v>
      </c>
      <c r="CM60" s="7">
        <v>1</v>
      </c>
      <c r="CN60" s="7">
        <v>0.05</v>
      </c>
      <c r="CO60" s="7">
        <f t="shared" si="8"/>
        <v>0.05</v>
      </c>
      <c r="CP60" s="12"/>
      <c r="CQ60" s="8"/>
      <c r="CR60" s="8"/>
      <c r="CS60" s="8"/>
      <c r="CT60" s="8"/>
      <c r="CU60" s="8"/>
      <c r="CW60" s="12"/>
      <c r="CX60" s="8" t="s">
        <v>141</v>
      </c>
      <c r="CY60" s="7">
        <v>0.3</v>
      </c>
      <c r="CZ60" s="7">
        <v>0.3</v>
      </c>
      <c r="DA60" s="13">
        <v>1.1000000000000001</v>
      </c>
      <c r="DB60" s="7">
        <f t="shared" si="10"/>
        <v>9.9000000000000005E-2</v>
      </c>
      <c r="DC60" s="12"/>
      <c r="DD60" s="8"/>
      <c r="DI60" s="12"/>
      <c r="DJ60" s="8" t="s">
        <v>141</v>
      </c>
      <c r="DK60" s="7">
        <v>0.3</v>
      </c>
      <c r="DL60" s="7">
        <v>0.3</v>
      </c>
      <c r="DN60" s="7">
        <f t="shared" si="12"/>
        <v>0</v>
      </c>
    </row>
    <row r="61" spans="1:118" x14ac:dyDescent="0.25">
      <c r="D61" s="7">
        <f>A61+B61</f>
        <v>0</v>
      </c>
      <c r="E61" s="12"/>
      <c r="J61" s="12"/>
      <c r="K61" s="111"/>
      <c r="L61" s="111"/>
      <c r="M61" s="111"/>
      <c r="N61" s="111"/>
      <c r="O61" s="19"/>
      <c r="P61" s="12"/>
      <c r="Q61" s="18"/>
      <c r="R61" s="19"/>
      <c r="S61" s="19"/>
      <c r="T61" s="19"/>
      <c r="U61" s="24"/>
      <c r="V61" s="12"/>
      <c r="AB61" s="12"/>
      <c r="AC61" s="111"/>
      <c r="AD61" s="111"/>
      <c r="AE61" s="111"/>
      <c r="AF61" s="111"/>
      <c r="AG61" s="19"/>
      <c r="AN61" s="19"/>
      <c r="AO61" s="19"/>
      <c r="AP61" s="19"/>
      <c r="AQ61" s="19"/>
      <c r="AR61" s="19"/>
      <c r="AS61" s="12"/>
      <c r="AT61" s="18"/>
      <c r="AU61" s="19"/>
      <c r="AV61" s="19">
        <v>0.154</v>
      </c>
      <c r="AW61" s="19">
        <f t="shared" ref="AW61:AW69" si="34">AU61*AV61</f>
        <v>0</v>
      </c>
      <c r="AX61" s="24"/>
      <c r="AY61" s="12"/>
      <c r="AZ61" s="18" t="s">
        <v>103</v>
      </c>
      <c r="BA61" s="19">
        <v>13.4</v>
      </c>
      <c r="BB61" s="19">
        <v>0.154</v>
      </c>
      <c r="BC61" s="19">
        <f t="shared" ref="BC61:BC69" si="35">BA61*BB61</f>
        <v>2.0636000000000001</v>
      </c>
      <c r="BD61" s="24"/>
      <c r="BE61" s="12"/>
      <c r="BF61" s="18"/>
      <c r="BH61" s="19">
        <v>0.154</v>
      </c>
      <c r="BI61" s="19">
        <f t="shared" ref="BI61:BI69" si="36">BG61*BH61</f>
        <v>0</v>
      </c>
      <c r="BJ61" s="24"/>
      <c r="BK61" s="12"/>
      <c r="BL61" s="111"/>
      <c r="BM61" s="111"/>
      <c r="BN61" s="111"/>
      <c r="BO61" s="111"/>
      <c r="BQ61" s="12"/>
      <c r="BS61" s="18"/>
      <c r="BW61" s="24"/>
      <c r="BX61" s="12"/>
      <c r="BY61" s="24"/>
      <c r="BZ61" s="24"/>
      <c r="CA61" s="24"/>
      <c r="CB61" s="24"/>
      <c r="CC61" s="24"/>
      <c r="CD61" s="12"/>
      <c r="CE61" s="24"/>
      <c r="CF61" s="24"/>
      <c r="CG61" s="24"/>
      <c r="CH61" s="24"/>
      <c r="CI61" s="24"/>
      <c r="CJ61" s="12"/>
      <c r="CL61" s="7">
        <v>29.55</v>
      </c>
      <c r="CM61" s="7">
        <v>0.2</v>
      </c>
      <c r="CN61" s="7">
        <v>0.05</v>
      </c>
      <c r="CO61" s="7">
        <f t="shared" si="8"/>
        <v>0.29550000000000004</v>
      </c>
      <c r="CP61" s="12"/>
      <c r="CW61" s="12"/>
      <c r="CX61" s="113" t="s">
        <v>142</v>
      </c>
      <c r="CY61" s="113"/>
      <c r="CZ61" s="113"/>
      <c r="DA61" s="113"/>
      <c r="DB61" s="7">
        <f>SUM(DB4:DB60)</f>
        <v>4.5938999999999997</v>
      </c>
      <c r="DD61" s="8"/>
      <c r="DJ61" s="113" t="s">
        <v>143</v>
      </c>
      <c r="DK61" s="113"/>
      <c r="DL61" s="113"/>
      <c r="DM61" s="113"/>
      <c r="DN61" s="7">
        <f>SUM(DN4:DN60)</f>
        <v>4.0319999999999991</v>
      </c>
    </row>
    <row r="62" spans="1:118" x14ac:dyDescent="0.25">
      <c r="E62" s="12"/>
      <c r="J62" s="12"/>
      <c r="K62" s="111"/>
      <c r="L62" s="111"/>
      <c r="M62" s="111"/>
      <c r="N62" s="111"/>
      <c r="O62" s="19"/>
      <c r="P62" s="12"/>
      <c r="Q62" s="18"/>
      <c r="R62" s="19"/>
      <c r="S62" s="19"/>
      <c r="T62" s="19"/>
      <c r="U62" s="24"/>
      <c r="V62" s="12"/>
      <c r="AB62" s="12"/>
      <c r="AC62" s="111"/>
      <c r="AD62" s="111"/>
      <c r="AE62" s="111"/>
      <c r="AF62" s="111"/>
      <c r="AG62" s="19"/>
      <c r="AN62" s="19"/>
      <c r="AO62" s="19"/>
      <c r="AP62" s="19"/>
      <c r="AQ62" s="19"/>
      <c r="AR62" s="19"/>
      <c r="AS62" s="12"/>
      <c r="AT62" s="18"/>
      <c r="AU62" s="19"/>
      <c r="AV62" s="19">
        <v>0.154</v>
      </c>
      <c r="AW62" s="19">
        <f t="shared" si="34"/>
        <v>0</v>
      </c>
      <c r="AX62" s="24"/>
      <c r="AY62" s="12"/>
      <c r="AZ62" s="18" t="s">
        <v>105</v>
      </c>
      <c r="BA62" s="19">
        <v>13.4</v>
      </c>
      <c r="BB62" s="19">
        <v>0.154</v>
      </c>
      <c r="BC62" s="19">
        <f t="shared" si="35"/>
        <v>2.0636000000000001</v>
      </c>
      <c r="BD62" s="24"/>
      <c r="BE62" s="12"/>
      <c r="BF62" s="18"/>
      <c r="BH62" s="19">
        <v>0.154</v>
      </c>
      <c r="BI62" s="19">
        <f t="shared" si="36"/>
        <v>0</v>
      </c>
      <c r="BJ62" s="24"/>
      <c r="BK62" s="12"/>
      <c r="BL62" s="111"/>
      <c r="BM62" s="111"/>
      <c r="BN62" s="111"/>
      <c r="BO62" s="111"/>
      <c r="BQ62" s="12"/>
      <c r="BS62" s="18"/>
      <c r="BW62" s="24"/>
      <c r="BX62" s="12"/>
      <c r="BY62" s="24"/>
      <c r="BZ62" s="24"/>
      <c r="CA62" s="24"/>
      <c r="CB62" s="24"/>
      <c r="CC62" s="24"/>
      <c r="CD62" s="12"/>
      <c r="CE62" s="24"/>
      <c r="CF62" s="24"/>
      <c r="CG62" s="24"/>
      <c r="CH62" s="24"/>
      <c r="CI62" s="24"/>
      <c r="CJ62" s="12"/>
      <c r="CL62" s="7">
        <v>20.88</v>
      </c>
      <c r="CM62" s="7">
        <v>0.2</v>
      </c>
      <c r="CN62" s="7">
        <v>0.05</v>
      </c>
      <c r="CO62" s="7">
        <f t="shared" si="8"/>
        <v>0.20880000000000001</v>
      </c>
      <c r="CP62" s="12"/>
      <c r="CW62" s="12"/>
      <c r="DJ62" s="113" t="s">
        <v>142</v>
      </c>
      <c r="DK62" s="113"/>
      <c r="DL62" s="113"/>
      <c r="DM62" s="113"/>
      <c r="DN62" s="7">
        <f>DB61</f>
        <v>4.5938999999999997</v>
      </c>
    </row>
    <row r="63" spans="1:118" x14ac:dyDescent="0.25">
      <c r="A63" s="121" t="s">
        <v>207</v>
      </c>
      <c r="B63" s="113"/>
      <c r="C63" s="113"/>
      <c r="D63" s="7">
        <f>SUM(D60:D62)</f>
        <v>10.99</v>
      </c>
      <c r="E63" s="12"/>
      <c r="F63" s="13"/>
      <c r="G63" s="13"/>
      <c r="H63" s="13"/>
      <c r="I63" s="13"/>
      <c r="J63" s="12"/>
      <c r="K63" s="18"/>
      <c r="L63" s="19"/>
      <c r="M63" s="19"/>
      <c r="N63" s="19"/>
      <c r="O63" s="19"/>
      <c r="P63" s="12"/>
      <c r="Q63" s="18"/>
      <c r="R63" s="19"/>
      <c r="S63" s="19"/>
      <c r="T63" s="19"/>
      <c r="U63" s="24"/>
      <c r="V63" s="12"/>
      <c r="AB63" s="12"/>
      <c r="AC63" s="18"/>
      <c r="AD63" s="19"/>
      <c r="AE63" s="19"/>
      <c r="AF63" s="19"/>
      <c r="AG63" s="19"/>
      <c r="AN63" s="19"/>
      <c r="AO63" s="19"/>
      <c r="AP63" s="19"/>
      <c r="AQ63" s="19"/>
      <c r="AR63" s="19"/>
      <c r="AS63" s="12"/>
      <c r="AT63" s="18"/>
      <c r="AU63" s="19"/>
      <c r="AV63" s="19">
        <v>0.154</v>
      </c>
      <c r="AW63" s="19">
        <f t="shared" si="34"/>
        <v>0</v>
      </c>
      <c r="AX63" s="24"/>
      <c r="AY63" s="12"/>
      <c r="AZ63" s="18" t="s">
        <v>107</v>
      </c>
      <c r="BA63" s="19">
        <v>13.4</v>
      </c>
      <c r="BB63" s="19">
        <v>0.154</v>
      </c>
      <c r="BC63" s="19">
        <f t="shared" si="35"/>
        <v>2.0636000000000001</v>
      </c>
      <c r="BD63" s="24"/>
      <c r="BE63" s="12"/>
      <c r="BF63" s="18"/>
      <c r="BH63" s="19">
        <v>0.154</v>
      </c>
      <c r="BI63" s="19">
        <f t="shared" si="36"/>
        <v>0</v>
      </c>
      <c r="BJ63" s="24"/>
      <c r="BK63" s="12"/>
      <c r="BQ63" s="12"/>
      <c r="BS63" s="18"/>
      <c r="BW63" s="24"/>
      <c r="BX63" s="12"/>
      <c r="BY63" s="24"/>
      <c r="BZ63" s="24"/>
      <c r="CA63" s="24"/>
      <c r="CB63" s="24"/>
      <c r="CC63" s="24"/>
      <c r="CD63" s="12"/>
      <c r="CE63" s="24"/>
      <c r="CF63" s="24"/>
      <c r="CG63" s="24"/>
      <c r="CH63" s="24"/>
      <c r="CI63" s="24"/>
      <c r="CJ63" s="12"/>
      <c r="CL63" s="7">
        <v>3.75</v>
      </c>
      <c r="CM63" s="7">
        <v>0.2</v>
      </c>
      <c r="CN63" s="7">
        <v>0.05</v>
      </c>
      <c r="CO63" s="7">
        <f t="shared" si="8"/>
        <v>3.7500000000000006E-2</v>
      </c>
      <c r="CP63" s="12"/>
      <c r="CW63" s="12"/>
      <c r="DJ63" s="113" t="s">
        <v>70</v>
      </c>
      <c r="DK63" s="113"/>
      <c r="DL63" s="113"/>
      <c r="DM63" s="113"/>
      <c r="DN63" s="7">
        <f>DN61+DN62</f>
        <v>8.6258999999999979</v>
      </c>
    </row>
    <row r="64" spans="1:118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AB64" s="12"/>
      <c r="AC64" s="12"/>
      <c r="AD64" s="12"/>
      <c r="AE64" s="12"/>
      <c r="AF64" s="12"/>
      <c r="AG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8"/>
      <c r="AU64" s="19"/>
      <c r="AV64" s="19">
        <v>0.154</v>
      </c>
      <c r="AW64" s="19">
        <f t="shared" si="34"/>
        <v>0</v>
      </c>
      <c r="AX64" s="24"/>
      <c r="AY64" s="12"/>
      <c r="AZ64" s="18" t="s">
        <v>109</v>
      </c>
      <c r="BA64" s="19">
        <v>13.4</v>
      </c>
      <c r="BB64" s="19">
        <v>0.154</v>
      </c>
      <c r="BC64" s="19">
        <f t="shared" si="35"/>
        <v>2.0636000000000001</v>
      </c>
      <c r="BD64" s="24"/>
      <c r="BE64" s="12"/>
      <c r="BF64" s="18"/>
      <c r="BH64" s="19">
        <v>0.154</v>
      </c>
      <c r="BI64" s="19">
        <f t="shared" si="36"/>
        <v>0</v>
      </c>
      <c r="BJ64" s="24"/>
      <c r="BK64" s="12"/>
      <c r="BQ64" s="12"/>
      <c r="BS64" s="18"/>
      <c r="BW64" s="24"/>
      <c r="BX64" s="12"/>
      <c r="BY64" s="24"/>
      <c r="BZ64" s="24"/>
      <c r="CA64" s="24"/>
      <c r="CB64" s="24"/>
      <c r="CC64" s="24"/>
      <c r="CD64" s="12"/>
      <c r="CE64" s="24"/>
      <c r="CF64" s="24"/>
      <c r="CG64" s="24"/>
      <c r="CH64" s="24"/>
      <c r="CI64" s="24"/>
      <c r="CJ64" s="12"/>
      <c r="CL64" s="7">
        <v>2.85</v>
      </c>
      <c r="CM64" s="7">
        <v>0.2</v>
      </c>
      <c r="CN64" s="7">
        <v>0.05</v>
      </c>
      <c r="CO64" s="7">
        <f t="shared" si="8"/>
        <v>2.8500000000000004E-2</v>
      </c>
      <c r="CP64" s="12"/>
      <c r="CW64" s="12"/>
    </row>
    <row r="65" spans="1:101" x14ac:dyDescent="0.25">
      <c r="A65" s="15"/>
      <c r="B65" s="15"/>
      <c r="C65" s="15"/>
      <c r="D65" s="15"/>
      <c r="K65" s="18"/>
      <c r="L65" s="19"/>
      <c r="M65" s="19"/>
      <c r="N65" s="19"/>
      <c r="O65" s="19"/>
      <c r="Q65" s="18"/>
      <c r="R65" s="19"/>
      <c r="S65" s="19"/>
      <c r="T65" s="19"/>
      <c r="U65" s="24"/>
      <c r="AC65" s="18"/>
      <c r="AD65" s="19"/>
      <c r="AE65" s="19"/>
      <c r="AF65" s="19"/>
      <c r="AG65" s="19"/>
      <c r="AN65" s="19"/>
      <c r="AO65" s="19"/>
      <c r="AP65" s="19"/>
      <c r="AQ65" s="19"/>
      <c r="AR65" s="19"/>
      <c r="AS65" s="12"/>
      <c r="AT65" s="18"/>
      <c r="AU65" s="19"/>
      <c r="AV65" s="19">
        <v>0.154</v>
      </c>
      <c r="AW65" s="19">
        <f t="shared" si="34"/>
        <v>0</v>
      </c>
      <c r="AX65" s="24"/>
      <c r="AY65" s="12"/>
      <c r="AZ65" s="18" t="s">
        <v>121</v>
      </c>
      <c r="BA65" s="19">
        <v>15.4</v>
      </c>
      <c r="BB65" s="19">
        <v>0.154</v>
      </c>
      <c r="BC65" s="19">
        <f t="shared" si="35"/>
        <v>2.3715999999999999</v>
      </c>
      <c r="BD65" s="24"/>
      <c r="BE65" s="12"/>
      <c r="BF65" s="18"/>
      <c r="BH65" s="19">
        <v>0.154</v>
      </c>
      <c r="BI65" s="19">
        <f t="shared" si="36"/>
        <v>0</v>
      </c>
      <c r="BJ65" s="24"/>
      <c r="BK65" s="12"/>
      <c r="BQ65" s="12"/>
      <c r="BS65" s="18"/>
      <c r="BW65" s="24"/>
      <c r="BX65" s="12"/>
      <c r="BY65" s="24"/>
      <c r="BZ65" s="24"/>
      <c r="CA65" s="24"/>
      <c r="CB65" s="24"/>
      <c r="CC65" s="24"/>
      <c r="CD65" s="12"/>
      <c r="CE65" s="24"/>
      <c r="CF65" s="24"/>
      <c r="CG65" s="24"/>
      <c r="CH65" s="24"/>
      <c r="CI65" s="24"/>
      <c r="CJ65" s="12"/>
      <c r="CL65" s="7">
        <v>3.75</v>
      </c>
      <c r="CM65" s="7">
        <v>0.2</v>
      </c>
      <c r="CN65" s="7">
        <v>0.05</v>
      </c>
      <c r="CO65" s="7">
        <f t="shared" si="8"/>
        <v>3.7500000000000006E-2</v>
      </c>
      <c r="CP65" s="12"/>
      <c r="CW65" s="12"/>
    </row>
    <row r="66" spans="1:101" x14ac:dyDescent="0.25">
      <c r="A66" s="10"/>
      <c r="B66" s="10"/>
      <c r="C66" s="10"/>
      <c r="D66" s="10"/>
      <c r="K66" s="18"/>
      <c r="L66" s="19"/>
      <c r="M66" s="19"/>
      <c r="N66" s="19"/>
      <c r="O66" s="19"/>
      <c r="Q66" s="18"/>
      <c r="R66" s="19"/>
      <c r="S66" s="19"/>
      <c r="T66" s="19"/>
      <c r="U66" s="24"/>
      <c r="AC66" s="18"/>
      <c r="AD66" s="19"/>
      <c r="AE66" s="19"/>
      <c r="AF66" s="19"/>
      <c r="AG66" s="19"/>
      <c r="AN66" s="19"/>
      <c r="AO66" s="19"/>
      <c r="AP66" s="19"/>
      <c r="AQ66" s="19"/>
      <c r="AR66" s="19"/>
      <c r="AS66" s="12"/>
      <c r="AT66" s="18"/>
      <c r="AU66" s="19"/>
      <c r="AV66" s="19">
        <v>0.154</v>
      </c>
      <c r="AW66" s="19">
        <f t="shared" si="34"/>
        <v>0</v>
      </c>
      <c r="AX66" s="24"/>
      <c r="AY66" s="12"/>
      <c r="AZ66" s="18" t="s">
        <v>123</v>
      </c>
      <c r="BA66" s="19">
        <v>15.4</v>
      </c>
      <c r="BB66" s="19">
        <v>0.154</v>
      </c>
      <c r="BC66" s="19">
        <f t="shared" si="35"/>
        <v>2.3715999999999999</v>
      </c>
      <c r="BD66" s="24"/>
      <c r="BE66" s="12"/>
      <c r="BF66" s="18"/>
      <c r="BH66" s="19">
        <v>0.154</v>
      </c>
      <c r="BI66" s="19">
        <f t="shared" si="36"/>
        <v>0</v>
      </c>
      <c r="BJ66" s="24"/>
      <c r="BK66" s="12"/>
      <c r="BQ66" s="12"/>
      <c r="BS66" s="18"/>
      <c r="BW66" s="24"/>
      <c r="BX66" s="12"/>
      <c r="BY66" s="24"/>
      <c r="BZ66" s="24"/>
      <c r="CA66" s="24"/>
      <c r="CB66" s="24"/>
      <c r="CC66" s="24"/>
      <c r="CD66" s="12"/>
      <c r="CE66" s="24"/>
      <c r="CF66" s="24"/>
      <c r="CG66" s="24"/>
      <c r="CH66" s="24"/>
      <c r="CI66" s="24"/>
      <c r="CJ66" s="12"/>
      <c r="CL66" s="7">
        <v>5.25</v>
      </c>
      <c r="CM66" s="7">
        <v>0.2</v>
      </c>
      <c r="CN66" s="7">
        <v>0.05</v>
      </c>
      <c r="CO66" s="7">
        <f t="shared" si="8"/>
        <v>5.2500000000000005E-2</v>
      </c>
      <c r="CP66" s="12"/>
      <c r="CW66" s="12"/>
    </row>
    <row r="67" spans="1:101" x14ac:dyDescent="0.25">
      <c r="K67" s="18"/>
      <c r="L67" s="19"/>
      <c r="M67" s="19"/>
      <c r="N67" s="19"/>
      <c r="O67" s="19"/>
      <c r="Q67" s="18"/>
      <c r="R67" s="19"/>
      <c r="S67" s="19"/>
      <c r="T67" s="19"/>
      <c r="U67" s="24"/>
      <c r="AC67" s="18"/>
      <c r="AD67" s="19"/>
      <c r="AE67" s="19"/>
      <c r="AF67" s="19"/>
      <c r="AG67" s="19"/>
      <c r="AN67" s="19"/>
      <c r="AO67" s="19"/>
      <c r="AP67" s="19"/>
      <c r="AQ67" s="19"/>
      <c r="AR67" s="19"/>
      <c r="AS67" s="12"/>
      <c r="AT67" s="18"/>
      <c r="AU67" s="19"/>
      <c r="AV67" s="19">
        <v>0.154</v>
      </c>
      <c r="AW67" s="19">
        <f t="shared" si="34"/>
        <v>0</v>
      </c>
      <c r="AX67" s="24"/>
      <c r="AY67" s="12"/>
      <c r="AZ67" s="18" t="s">
        <v>125</v>
      </c>
      <c r="BA67" s="19">
        <v>15.4</v>
      </c>
      <c r="BB67" s="19">
        <v>0.154</v>
      </c>
      <c r="BC67" s="19">
        <f t="shared" si="35"/>
        <v>2.3715999999999999</v>
      </c>
      <c r="BD67" s="24"/>
      <c r="BE67" s="12"/>
      <c r="BF67" s="18"/>
      <c r="BH67" s="19">
        <v>0.154</v>
      </c>
      <c r="BI67" s="19">
        <f t="shared" si="36"/>
        <v>0</v>
      </c>
      <c r="BJ67" s="24"/>
      <c r="BK67" s="12"/>
      <c r="BQ67" s="12"/>
      <c r="BS67" s="18"/>
      <c r="BW67" s="24"/>
      <c r="BX67" s="12"/>
      <c r="BY67" s="24"/>
      <c r="BZ67" s="24"/>
      <c r="CA67" s="24"/>
      <c r="CB67" s="24"/>
      <c r="CC67" s="24"/>
      <c r="CD67" s="12"/>
      <c r="CE67" s="24"/>
      <c r="CF67" s="24"/>
      <c r="CG67" s="24"/>
      <c r="CH67" s="24"/>
      <c r="CI67" s="24"/>
      <c r="CJ67" s="12"/>
      <c r="CL67" s="7">
        <v>6.5</v>
      </c>
      <c r="CM67" s="7">
        <v>0.2</v>
      </c>
      <c r="CN67" s="7">
        <v>0.05</v>
      </c>
      <c r="CO67" s="7">
        <f t="shared" si="8"/>
        <v>6.5000000000000002E-2</v>
      </c>
      <c r="CP67" s="12"/>
      <c r="CW67" s="12"/>
    </row>
    <row r="68" spans="1:101" x14ac:dyDescent="0.25">
      <c r="K68" s="18"/>
      <c r="L68" s="19"/>
      <c r="M68" s="19"/>
      <c r="N68" s="19"/>
      <c r="O68" s="19"/>
      <c r="Q68" s="18"/>
      <c r="R68" s="19"/>
      <c r="S68" s="19"/>
      <c r="T68" s="19"/>
      <c r="U68" s="24"/>
      <c r="AC68" s="18"/>
      <c r="AD68" s="19"/>
      <c r="AE68" s="19"/>
      <c r="AF68" s="19"/>
      <c r="AG68" s="19"/>
      <c r="AN68" s="19"/>
      <c r="AO68" s="19"/>
      <c r="AP68" s="19"/>
      <c r="AQ68" s="19"/>
      <c r="AR68" s="19"/>
      <c r="AS68" s="12"/>
      <c r="AT68" s="18"/>
      <c r="AU68" s="19"/>
      <c r="AV68" s="19">
        <v>0.154</v>
      </c>
      <c r="AW68" s="19">
        <f t="shared" si="34"/>
        <v>0</v>
      </c>
      <c r="AX68" s="24"/>
      <c r="AY68" s="12"/>
      <c r="AZ68" s="18" t="s">
        <v>127</v>
      </c>
      <c r="BA68" s="19">
        <v>15.4</v>
      </c>
      <c r="BB68" s="19">
        <v>0.154</v>
      </c>
      <c r="BC68" s="19">
        <f t="shared" si="35"/>
        <v>2.3715999999999999</v>
      </c>
      <c r="BD68" s="24"/>
      <c r="BE68" s="12"/>
      <c r="BF68" s="18"/>
      <c r="BH68" s="19">
        <v>0.154</v>
      </c>
      <c r="BI68" s="19">
        <f t="shared" si="36"/>
        <v>0</v>
      </c>
      <c r="BJ68" s="24"/>
      <c r="BK68" s="12"/>
      <c r="BQ68" s="12"/>
      <c r="BS68" s="18"/>
      <c r="BW68" s="24"/>
      <c r="BX68" s="12"/>
      <c r="BY68" s="24"/>
      <c r="BZ68" s="24"/>
      <c r="CA68" s="24"/>
      <c r="CB68" s="24"/>
      <c r="CC68" s="24"/>
      <c r="CD68" s="12"/>
      <c r="CE68" s="24"/>
      <c r="CF68" s="24"/>
      <c r="CG68" s="24"/>
      <c r="CH68" s="24"/>
      <c r="CI68" s="24"/>
      <c r="CJ68" s="12"/>
      <c r="CL68" s="7">
        <v>6.5</v>
      </c>
      <c r="CM68" s="7">
        <v>0.2</v>
      </c>
      <c r="CN68" s="7">
        <v>0.05</v>
      </c>
      <c r="CO68" s="7">
        <f t="shared" si="8"/>
        <v>6.5000000000000002E-2</v>
      </c>
      <c r="CP68" s="12"/>
      <c r="CW68" s="12"/>
    </row>
    <row r="69" spans="1:101" x14ac:dyDescent="0.25">
      <c r="K69" s="18"/>
      <c r="L69" s="19"/>
      <c r="M69" s="19"/>
      <c r="N69" s="19"/>
      <c r="O69" s="19"/>
      <c r="Q69" s="18"/>
      <c r="R69" s="19"/>
      <c r="S69" s="19"/>
      <c r="T69" s="19"/>
      <c r="U69" s="24"/>
      <c r="AC69" s="18"/>
      <c r="AD69" s="19"/>
      <c r="AE69" s="19"/>
      <c r="AF69" s="19"/>
      <c r="AG69" s="19"/>
      <c r="AN69" s="19"/>
      <c r="AO69" s="19"/>
      <c r="AP69" s="19"/>
      <c r="AQ69" s="19"/>
      <c r="AR69" s="19"/>
      <c r="AS69" s="12"/>
      <c r="AT69" s="18"/>
      <c r="AU69" s="19"/>
      <c r="AV69" s="19">
        <v>0.154</v>
      </c>
      <c r="AW69" s="19">
        <f t="shared" si="34"/>
        <v>0</v>
      </c>
      <c r="AX69" s="24"/>
      <c r="AY69" s="12"/>
      <c r="AZ69" s="18" t="s">
        <v>131</v>
      </c>
      <c r="BA69" s="19">
        <v>15.4</v>
      </c>
      <c r="BB69" s="19">
        <v>0.154</v>
      </c>
      <c r="BC69" s="19">
        <f t="shared" si="35"/>
        <v>2.3715999999999999</v>
      </c>
      <c r="BD69" s="24"/>
      <c r="BE69" s="12"/>
      <c r="BF69" s="18"/>
      <c r="BH69" s="19">
        <v>0.154</v>
      </c>
      <c r="BI69" s="19">
        <f t="shared" si="36"/>
        <v>0</v>
      </c>
      <c r="BJ69" s="24"/>
      <c r="BK69" s="12"/>
      <c r="BQ69" s="12"/>
      <c r="BS69" s="18"/>
      <c r="BW69" s="24"/>
      <c r="BX69" s="12"/>
      <c r="BY69" s="24"/>
      <c r="BZ69" s="24"/>
      <c r="CA69" s="24"/>
      <c r="CB69" s="24"/>
      <c r="CC69" s="24"/>
      <c r="CD69" s="12"/>
      <c r="CE69" s="24"/>
      <c r="CF69" s="24"/>
      <c r="CG69" s="24"/>
      <c r="CH69" s="24"/>
      <c r="CI69" s="24"/>
      <c r="CJ69" s="12"/>
      <c r="CL69" s="7">
        <v>5.25</v>
      </c>
      <c r="CM69" s="7">
        <v>0.2</v>
      </c>
      <c r="CN69" s="7">
        <v>0.05</v>
      </c>
      <c r="CO69" s="7">
        <f t="shared" ref="CO69:CO83" si="37">CL69*CM69*CN69</f>
        <v>5.2500000000000005E-2</v>
      </c>
      <c r="CP69" s="12"/>
      <c r="CW69" s="12"/>
    </row>
    <row r="70" spans="1:101" x14ac:dyDescent="0.25">
      <c r="A70" s="17"/>
      <c r="B70" s="16"/>
      <c r="C70" s="16"/>
      <c r="K70" s="18"/>
      <c r="L70" s="19"/>
      <c r="M70" s="19"/>
      <c r="N70" s="19"/>
      <c r="O70" s="19"/>
      <c r="Q70" s="19"/>
      <c r="R70" s="19"/>
      <c r="S70" s="19"/>
      <c r="T70" s="19"/>
      <c r="U70" s="19"/>
      <c r="AC70" s="18"/>
      <c r="AD70" s="19"/>
      <c r="AE70" s="19"/>
      <c r="AF70" s="19"/>
      <c r="AG70" s="19"/>
      <c r="AN70" s="19"/>
      <c r="AO70" s="19"/>
      <c r="AP70" s="19"/>
      <c r="AQ70" s="19"/>
      <c r="AR70" s="19"/>
      <c r="AS70" s="12"/>
      <c r="AT70" s="19"/>
      <c r="AU70" s="19"/>
      <c r="AV70" s="19"/>
      <c r="AW70" s="19"/>
      <c r="AX70" s="19"/>
      <c r="AY70" s="12"/>
      <c r="BE70" s="12"/>
      <c r="BK70" s="12"/>
      <c r="BQ70" s="12"/>
      <c r="BX70" s="12"/>
      <c r="CD70" s="12"/>
      <c r="CJ70" s="12"/>
      <c r="CL70" s="7">
        <v>11.25</v>
      </c>
      <c r="CM70" s="7">
        <v>0.2</v>
      </c>
      <c r="CN70" s="7">
        <v>0.05</v>
      </c>
      <c r="CO70" s="7">
        <f t="shared" si="37"/>
        <v>0.1125</v>
      </c>
      <c r="CP70" s="12"/>
      <c r="CW70" s="12"/>
    </row>
    <row r="71" spans="1:101" x14ac:dyDescent="0.25">
      <c r="K71" s="18"/>
      <c r="L71" s="19"/>
      <c r="M71" s="19"/>
      <c r="N71" s="19"/>
      <c r="O71" s="19"/>
      <c r="Q71" s="19"/>
      <c r="R71" s="19"/>
      <c r="S71" s="19"/>
      <c r="T71" s="19"/>
      <c r="U71" s="19"/>
      <c r="AC71" s="18"/>
      <c r="AD71" s="19"/>
      <c r="AE71" s="19"/>
      <c r="AF71" s="19"/>
      <c r="AG71" s="19"/>
      <c r="AN71" s="19"/>
      <c r="AO71" s="19"/>
      <c r="AP71" s="19"/>
      <c r="AQ71" s="19"/>
      <c r="AR71" s="19"/>
      <c r="AS71" s="12"/>
      <c r="AT71" s="19"/>
      <c r="AU71" s="19"/>
      <c r="AV71" s="120" t="s">
        <v>196</v>
      </c>
      <c r="AW71" s="120"/>
      <c r="AX71" s="19"/>
      <c r="AY71" s="12"/>
      <c r="BE71" s="12"/>
      <c r="BK71" s="12"/>
      <c r="BQ71" s="12"/>
      <c r="BX71" s="12"/>
      <c r="CD71" s="12"/>
      <c r="CJ71" s="12"/>
      <c r="CL71" s="7">
        <v>6.78</v>
      </c>
      <c r="CM71" s="7">
        <v>0.2</v>
      </c>
      <c r="CN71" s="7">
        <v>0.05</v>
      </c>
      <c r="CO71" s="7">
        <f t="shared" si="37"/>
        <v>6.7800000000000013E-2</v>
      </c>
      <c r="CP71" s="12"/>
      <c r="CW71" s="12"/>
    </row>
    <row r="72" spans="1:101" x14ac:dyDescent="0.25">
      <c r="K72" s="18"/>
      <c r="L72" s="19"/>
      <c r="M72" s="19"/>
      <c r="N72" s="19"/>
      <c r="O72" s="19"/>
      <c r="Q72" s="19"/>
      <c r="R72" s="19"/>
      <c r="S72" s="19"/>
      <c r="T72" s="19"/>
      <c r="U72" s="19"/>
      <c r="AC72" s="18"/>
      <c r="AD72" s="19"/>
      <c r="AE72" s="19"/>
      <c r="AF72" s="19"/>
      <c r="AG72" s="19"/>
      <c r="AN72" s="19"/>
      <c r="AO72" s="19"/>
      <c r="AP72" s="19"/>
      <c r="AQ72" s="19"/>
      <c r="AR72" s="19"/>
      <c r="AS72" s="12"/>
      <c r="AT72" s="119" t="s">
        <v>197</v>
      </c>
      <c r="AU72" s="119"/>
      <c r="AV72" s="119"/>
      <c r="AW72" s="119"/>
      <c r="AX72" s="27">
        <f>AX24+AX58</f>
        <v>97.709920000000011</v>
      </c>
      <c r="AY72" s="12"/>
      <c r="AZ72" s="115" t="s">
        <v>193</v>
      </c>
      <c r="BA72" s="115"/>
      <c r="BB72" s="115"/>
      <c r="BC72" s="115"/>
      <c r="BD72" s="23">
        <f>BD24+BD58</f>
        <v>68.560800000000015</v>
      </c>
      <c r="BE72" s="12"/>
      <c r="BF72" s="115" t="s">
        <v>194</v>
      </c>
      <c r="BG72" s="115"/>
      <c r="BH72" s="115"/>
      <c r="BI72" s="115"/>
      <c r="BJ72" s="23">
        <f>BJ24+BJ58</f>
        <v>69.577199999999976</v>
      </c>
      <c r="BK72" s="12"/>
      <c r="BQ72" s="12"/>
      <c r="BX72" s="12"/>
      <c r="CD72" s="12"/>
      <c r="CJ72" s="12"/>
      <c r="CL72" s="7">
        <v>6.78</v>
      </c>
      <c r="CM72" s="7">
        <v>0.2</v>
      </c>
      <c r="CN72" s="7">
        <v>0.05</v>
      </c>
      <c r="CO72" s="7">
        <f t="shared" si="37"/>
        <v>6.7800000000000013E-2</v>
      </c>
      <c r="CP72" s="12"/>
      <c r="CW72" s="12"/>
    </row>
    <row r="73" spans="1:101" x14ac:dyDescent="0.25">
      <c r="K73" s="18"/>
      <c r="L73" s="19"/>
      <c r="M73" s="19"/>
      <c r="N73" s="19"/>
      <c r="O73" s="19"/>
      <c r="Q73" s="19"/>
      <c r="R73" s="19"/>
      <c r="S73" s="19"/>
      <c r="T73" s="19"/>
      <c r="U73" s="19"/>
      <c r="AC73" s="18"/>
      <c r="AD73" s="19"/>
      <c r="AE73" s="19"/>
      <c r="AF73" s="19"/>
      <c r="AG73" s="19"/>
      <c r="AN73" s="19"/>
      <c r="AO73" s="19"/>
      <c r="AP73" s="19"/>
      <c r="AQ73" s="19"/>
      <c r="AR73" s="19"/>
      <c r="AS73" s="12"/>
      <c r="AT73" s="115" t="s">
        <v>198</v>
      </c>
      <c r="AU73" s="115"/>
      <c r="AV73" s="115"/>
      <c r="AW73" s="115"/>
      <c r="AX73" s="23">
        <f>AX3+AX45</f>
        <v>321.64210000000003</v>
      </c>
      <c r="AY73" s="12"/>
      <c r="AZ73" s="115" t="s">
        <v>192</v>
      </c>
      <c r="BA73" s="115"/>
      <c r="BB73" s="115"/>
      <c r="BC73" s="115"/>
      <c r="BD73" s="23">
        <f>BD3+BD45</f>
        <v>143.14400000000006</v>
      </c>
      <c r="BE73" s="12"/>
      <c r="BF73" s="115" t="s">
        <v>195</v>
      </c>
      <c r="BG73" s="115"/>
      <c r="BH73" s="115"/>
      <c r="BI73" s="115"/>
      <c r="BJ73" s="23">
        <f>BJ3+BJ45</f>
        <v>142.15679999999998</v>
      </c>
      <c r="BK73" s="12"/>
      <c r="BQ73" s="12"/>
      <c r="BX73" s="12"/>
      <c r="CD73" s="12"/>
      <c r="CJ73" s="12"/>
      <c r="CL73" s="7">
        <v>3.15</v>
      </c>
      <c r="CM73" s="7">
        <v>0.2</v>
      </c>
      <c r="CN73" s="7">
        <v>0.05</v>
      </c>
      <c r="CO73" s="7">
        <f t="shared" si="37"/>
        <v>3.15E-2</v>
      </c>
      <c r="CP73" s="12"/>
      <c r="CW73" s="12"/>
    </row>
    <row r="74" spans="1:101" x14ac:dyDescent="0.25">
      <c r="K74" s="18"/>
      <c r="L74" s="19"/>
      <c r="M74" s="19"/>
      <c r="N74" s="19"/>
      <c r="O74" s="19"/>
      <c r="Q74" s="19"/>
      <c r="R74" s="19"/>
      <c r="S74" s="19"/>
      <c r="T74" s="19"/>
      <c r="U74" s="19"/>
      <c r="AC74" s="18"/>
      <c r="AD74" s="19"/>
      <c r="AE74" s="19"/>
      <c r="AF74" s="19"/>
      <c r="AG74" s="19"/>
      <c r="AN74" s="19"/>
      <c r="AO74" s="19"/>
      <c r="AP74" s="19"/>
      <c r="AQ74" s="19"/>
      <c r="AR74" s="19"/>
      <c r="AS74" s="12"/>
      <c r="AT74" s="115" t="s">
        <v>199</v>
      </c>
      <c r="AU74" s="115"/>
      <c r="AV74" s="115"/>
      <c r="AW74" s="115"/>
      <c r="AX74" s="23">
        <f>AR37</f>
        <v>179.28785999999999</v>
      </c>
      <c r="AY74" s="12"/>
      <c r="BE74" s="12"/>
      <c r="BK74" s="12"/>
      <c r="BQ74" s="12"/>
      <c r="BX74" s="12"/>
      <c r="CD74" s="12"/>
      <c r="CJ74" s="12"/>
      <c r="CL74" s="7">
        <v>3.15</v>
      </c>
      <c r="CM74" s="7">
        <v>0.2</v>
      </c>
      <c r="CN74" s="7">
        <v>0.05</v>
      </c>
      <c r="CO74" s="7">
        <f t="shared" si="37"/>
        <v>3.15E-2</v>
      </c>
      <c r="CP74" s="12"/>
      <c r="CW74" s="12"/>
    </row>
    <row r="75" spans="1:101" x14ac:dyDescent="0.25">
      <c r="K75" s="18"/>
      <c r="L75" s="19"/>
      <c r="M75" s="19"/>
      <c r="N75" s="19"/>
      <c r="O75" s="19"/>
      <c r="Q75" s="19"/>
      <c r="R75" s="19"/>
      <c r="S75" s="19"/>
      <c r="T75" s="19"/>
      <c r="U75" s="19"/>
      <c r="AC75" s="18"/>
      <c r="AD75" s="19"/>
      <c r="AE75" s="19"/>
      <c r="AF75" s="19"/>
      <c r="AG75" s="19"/>
      <c r="AN75" s="19"/>
      <c r="AO75" s="19"/>
      <c r="AP75" s="19"/>
      <c r="AQ75" s="19"/>
      <c r="AR75" s="19"/>
      <c r="AS75" s="12"/>
      <c r="AT75" s="116" t="s">
        <v>200</v>
      </c>
      <c r="AU75" s="116"/>
      <c r="AV75" s="116"/>
      <c r="AW75" s="116"/>
      <c r="AX75" s="117">
        <f>AX73+AX74</f>
        <v>500.92996000000005</v>
      </c>
      <c r="AY75" s="12"/>
      <c r="BE75" s="12"/>
      <c r="BK75" s="12"/>
      <c r="BQ75" s="12"/>
      <c r="BX75" s="12"/>
      <c r="CD75" s="12"/>
      <c r="CJ75" s="12"/>
      <c r="CL75" s="7">
        <v>3.15</v>
      </c>
      <c r="CM75" s="7">
        <v>0.2</v>
      </c>
      <c r="CN75" s="7">
        <v>0.05</v>
      </c>
      <c r="CO75" s="7">
        <f t="shared" si="37"/>
        <v>3.15E-2</v>
      </c>
      <c r="CP75" s="12"/>
      <c r="CW75" s="12"/>
    </row>
    <row r="76" spans="1:101" x14ac:dyDescent="0.25">
      <c r="K76" s="18"/>
      <c r="L76" s="19"/>
      <c r="M76" s="19"/>
      <c r="N76" s="19"/>
      <c r="O76" s="19"/>
      <c r="Q76" s="19"/>
      <c r="R76" s="19"/>
      <c r="S76" s="19"/>
      <c r="T76" s="19"/>
      <c r="U76" s="19"/>
      <c r="AC76" s="18"/>
      <c r="AD76" s="19"/>
      <c r="AE76" s="19"/>
      <c r="AF76" s="19"/>
      <c r="AG76" s="19"/>
      <c r="AN76" s="19"/>
      <c r="AO76" s="19"/>
      <c r="AP76" s="19"/>
      <c r="AQ76" s="19"/>
      <c r="AR76" s="19"/>
      <c r="AS76" s="12"/>
      <c r="AT76" s="116"/>
      <c r="AU76" s="116"/>
      <c r="AV76" s="116"/>
      <c r="AW76" s="116"/>
      <c r="AX76" s="117"/>
      <c r="AY76" s="12"/>
      <c r="BE76" s="12"/>
      <c r="BK76" s="12"/>
      <c r="BQ76" s="12"/>
      <c r="BX76" s="12"/>
      <c r="CD76" s="12"/>
      <c r="CJ76" s="12"/>
      <c r="CL76" s="7">
        <v>3.15</v>
      </c>
      <c r="CM76" s="7">
        <v>0.2</v>
      </c>
      <c r="CN76" s="7">
        <v>0.05</v>
      </c>
      <c r="CO76" s="7">
        <f t="shared" si="37"/>
        <v>3.15E-2</v>
      </c>
      <c r="CP76" s="12"/>
      <c r="CW76" s="12"/>
    </row>
    <row r="77" spans="1:101" x14ac:dyDescent="0.25">
      <c r="K77" s="18"/>
      <c r="L77" s="19"/>
      <c r="M77" s="19"/>
      <c r="N77" s="19"/>
      <c r="O77" s="19"/>
      <c r="Q77" s="19"/>
      <c r="R77" s="19"/>
      <c r="S77" s="19"/>
      <c r="T77" s="19"/>
      <c r="U77" s="19"/>
      <c r="AC77" s="18"/>
      <c r="AD77" s="19"/>
      <c r="AE77" s="19"/>
      <c r="AF77" s="19"/>
      <c r="AG77" s="19"/>
      <c r="AN77" s="19"/>
      <c r="AO77" s="19"/>
      <c r="AP77" s="19"/>
      <c r="AQ77" s="19"/>
      <c r="AR77" s="19"/>
      <c r="AS77" s="12"/>
      <c r="AT77" s="19"/>
      <c r="AU77" s="19"/>
      <c r="AV77" s="19"/>
      <c r="AW77" s="19"/>
      <c r="AX77" s="19"/>
      <c r="AY77" s="12"/>
      <c r="BE77" s="12"/>
      <c r="BK77" s="12"/>
      <c r="BQ77" s="12"/>
      <c r="BX77" s="12"/>
      <c r="CD77" s="12"/>
      <c r="CJ77" s="12"/>
      <c r="CL77" s="7">
        <v>2.4</v>
      </c>
      <c r="CM77" s="7">
        <v>0.2</v>
      </c>
      <c r="CN77" s="7">
        <v>0.05</v>
      </c>
      <c r="CO77" s="7">
        <f t="shared" si="37"/>
        <v>2.4E-2</v>
      </c>
      <c r="CP77" s="12"/>
      <c r="CW77" s="12"/>
    </row>
    <row r="78" spans="1:101" x14ac:dyDescent="0.25">
      <c r="K78" s="18"/>
      <c r="L78" s="19"/>
      <c r="M78" s="19"/>
      <c r="N78" s="19"/>
      <c r="O78" s="19"/>
      <c r="Q78" s="19"/>
      <c r="R78" s="19"/>
      <c r="S78" s="19"/>
      <c r="T78" s="19"/>
      <c r="U78" s="19"/>
      <c r="AC78" s="18"/>
      <c r="AD78" s="19"/>
      <c r="AE78" s="19"/>
      <c r="AF78" s="19"/>
      <c r="AG78" s="19"/>
      <c r="AN78" s="19"/>
      <c r="AO78" s="19"/>
      <c r="AP78" s="19"/>
      <c r="AQ78" s="19"/>
      <c r="AR78" s="19"/>
      <c r="AS78" s="12"/>
      <c r="AT78" s="19"/>
      <c r="AU78" s="19"/>
      <c r="AV78" s="19"/>
      <c r="AW78" s="19"/>
      <c r="AX78" s="19"/>
      <c r="AY78" s="12"/>
      <c r="BE78" s="12"/>
      <c r="BK78" s="12"/>
      <c r="BQ78" s="12"/>
      <c r="BX78" s="12"/>
      <c r="CD78" s="12"/>
      <c r="CJ78" s="12"/>
      <c r="CL78" s="7">
        <v>2.15</v>
      </c>
      <c r="CM78" s="7">
        <v>0.2</v>
      </c>
      <c r="CN78" s="7">
        <v>0.05</v>
      </c>
      <c r="CO78" s="7">
        <f t="shared" si="37"/>
        <v>2.1500000000000002E-2</v>
      </c>
      <c r="CP78" s="12"/>
      <c r="CW78" s="12"/>
    </row>
    <row r="79" spans="1:101" x14ac:dyDescent="0.25">
      <c r="K79" s="18"/>
      <c r="L79" s="19"/>
      <c r="M79" s="19"/>
      <c r="N79" s="19"/>
      <c r="O79" s="19"/>
      <c r="Q79" s="19"/>
      <c r="R79" s="19"/>
      <c r="S79" s="19"/>
      <c r="T79" s="19"/>
      <c r="U79" s="19"/>
      <c r="AC79" s="18"/>
      <c r="AD79" s="19"/>
      <c r="AE79" s="19"/>
      <c r="AF79" s="19"/>
      <c r="AG79" s="19"/>
      <c r="AN79" s="19"/>
      <c r="AO79" s="19"/>
      <c r="AP79" s="19"/>
      <c r="AQ79" s="19"/>
      <c r="AR79" s="19"/>
      <c r="AS79" s="12"/>
      <c r="AT79" s="19"/>
      <c r="AU79" s="19"/>
      <c r="AV79" s="19"/>
      <c r="AW79" s="19"/>
      <c r="AX79" s="19"/>
      <c r="AY79" s="12"/>
      <c r="BE79" s="12"/>
      <c r="BK79" s="12"/>
      <c r="BQ79" s="12"/>
      <c r="BX79" s="12"/>
      <c r="CD79" s="12"/>
      <c r="CJ79" s="12"/>
      <c r="CL79" s="7">
        <v>2.15</v>
      </c>
      <c r="CM79" s="7">
        <v>0.2</v>
      </c>
      <c r="CN79" s="7">
        <v>0.05</v>
      </c>
      <c r="CO79" s="7">
        <f t="shared" si="37"/>
        <v>2.1500000000000002E-2</v>
      </c>
      <c r="CP79" s="12"/>
      <c r="CW79" s="12"/>
    </row>
    <row r="80" spans="1:101" x14ac:dyDescent="0.25">
      <c r="K80" s="18"/>
      <c r="L80" s="19"/>
      <c r="M80" s="19"/>
      <c r="N80" s="19"/>
      <c r="O80" s="19"/>
      <c r="Q80" s="19"/>
      <c r="R80" s="19"/>
      <c r="S80" s="19"/>
      <c r="T80" s="19"/>
      <c r="U80" s="19"/>
      <c r="AC80" s="18"/>
      <c r="AD80" s="19"/>
      <c r="AE80" s="19"/>
      <c r="AF80" s="19"/>
      <c r="AG80" s="19"/>
      <c r="AN80" s="19"/>
      <c r="AO80" s="19"/>
      <c r="AP80" s="19"/>
      <c r="AQ80" s="19"/>
      <c r="AR80" s="19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L80" s="7">
        <v>2.15</v>
      </c>
      <c r="CM80" s="7">
        <v>0.2</v>
      </c>
      <c r="CN80" s="7">
        <v>0.05</v>
      </c>
      <c r="CO80" s="7">
        <f t="shared" si="37"/>
        <v>2.1500000000000002E-2</v>
      </c>
      <c r="CP80" s="12"/>
      <c r="CW80" s="12"/>
    </row>
    <row r="81" spans="11:101" x14ac:dyDescent="0.25">
      <c r="K81" s="18"/>
      <c r="L81" s="19"/>
      <c r="M81" s="19"/>
      <c r="N81" s="19"/>
      <c r="O81" s="19"/>
      <c r="Q81" s="19"/>
      <c r="R81" s="19"/>
      <c r="S81" s="19"/>
      <c r="T81" s="19"/>
      <c r="U81" s="19"/>
      <c r="AC81" s="18"/>
      <c r="AD81" s="19"/>
      <c r="AE81" s="19"/>
      <c r="AF81" s="19"/>
      <c r="AG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BE81" s="19"/>
      <c r="BK81" s="19"/>
      <c r="BL81" s="25"/>
      <c r="BQ81" s="19"/>
      <c r="BX81" s="19"/>
      <c r="CD81" s="19"/>
      <c r="CJ81" s="19"/>
      <c r="CK81" s="25"/>
      <c r="CL81" s="19">
        <v>2.85</v>
      </c>
      <c r="CM81" s="19">
        <v>0.2</v>
      </c>
      <c r="CN81" s="19">
        <v>0.05</v>
      </c>
      <c r="CO81" s="7">
        <f t="shared" si="37"/>
        <v>2.8500000000000004E-2</v>
      </c>
      <c r="CP81" s="12"/>
      <c r="CW81" s="12"/>
    </row>
    <row r="82" spans="11:101" x14ac:dyDescent="0.25">
      <c r="K82" s="18"/>
      <c r="L82" s="19"/>
      <c r="M82" s="19"/>
      <c r="N82" s="19"/>
      <c r="O82" s="19"/>
      <c r="Q82" s="19"/>
      <c r="R82" s="19"/>
      <c r="S82" s="19"/>
      <c r="T82" s="19"/>
      <c r="U82" s="19"/>
      <c r="AC82" s="18"/>
      <c r="AD82" s="19"/>
      <c r="AE82" s="19"/>
      <c r="AF82" s="19"/>
      <c r="AG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BE82" s="19"/>
      <c r="BK82" s="19"/>
      <c r="BL82" s="25"/>
      <c r="BQ82" s="19"/>
      <c r="BX82" s="19"/>
      <c r="CD82" s="19"/>
      <c r="CJ82" s="19"/>
      <c r="CK82" s="25"/>
      <c r="CL82" s="19"/>
      <c r="CM82" s="19">
        <v>0.2</v>
      </c>
      <c r="CN82" s="19">
        <v>0.05</v>
      </c>
      <c r="CO82" s="7">
        <f t="shared" si="37"/>
        <v>0</v>
      </c>
      <c r="CP82" s="12"/>
      <c r="CW82" s="12"/>
    </row>
    <row r="83" spans="11:101" x14ac:dyDescent="0.25">
      <c r="K83" s="18"/>
      <c r="L83" s="19"/>
      <c r="M83" s="19"/>
      <c r="N83" s="19"/>
      <c r="O83" s="19"/>
      <c r="Q83" s="19"/>
      <c r="R83" s="19"/>
      <c r="S83" s="19"/>
      <c r="T83" s="19"/>
      <c r="U83" s="19"/>
      <c r="AC83" s="18"/>
      <c r="AD83" s="19"/>
      <c r="AE83" s="19"/>
      <c r="AF83" s="19"/>
      <c r="AG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BE83" s="19"/>
      <c r="BK83" s="19"/>
      <c r="BL83" s="25"/>
      <c r="BQ83" s="19"/>
      <c r="BX83" s="19"/>
      <c r="CD83" s="19"/>
      <c r="CJ83" s="19"/>
      <c r="CK83" s="25"/>
      <c r="CL83" s="19"/>
      <c r="CM83" s="19">
        <v>0.2</v>
      </c>
      <c r="CN83" s="19">
        <v>0.05</v>
      </c>
      <c r="CO83" s="7">
        <f t="shared" si="37"/>
        <v>0</v>
      </c>
      <c r="CP83" s="12"/>
      <c r="CW83" s="12"/>
    </row>
    <row r="84" spans="11:101" x14ac:dyDescent="0.25">
      <c r="K84" s="18"/>
      <c r="L84" s="19"/>
      <c r="M84" s="19"/>
      <c r="N84" s="19"/>
      <c r="O84" s="19"/>
      <c r="Q84" s="19"/>
      <c r="R84" s="19"/>
      <c r="S84" s="19"/>
      <c r="T84" s="19"/>
      <c r="U84" s="19"/>
      <c r="AC84" s="18"/>
      <c r="AD84" s="19"/>
      <c r="AE84" s="19"/>
      <c r="AF84" s="19"/>
      <c r="AG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BE84" s="19"/>
      <c r="BK84" s="19"/>
      <c r="BL84" s="25"/>
      <c r="BQ84" s="19"/>
      <c r="BX84" s="19"/>
      <c r="CD84" s="19"/>
      <c r="CJ84" s="19"/>
      <c r="CK84" s="25"/>
      <c r="CL84" s="111" t="s">
        <v>70</v>
      </c>
      <c r="CM84" s="111"/>
      <c r="CN84" s="111"/>
      <c r="CO84" s="7">
        <f>SUM(CO4:CO83)</f>
        <v>3.4839000000000011</v>
      </c>
      <c r="CP84" s="12"/>
      <c r="CW84" s="12"/>
    </row>
    <row r="85" spans="11:101" x14ac:dyDescent="0.25">
      <c r="AR85" s="19"/>
      <c r="AS85" s="19"/>
      <c r="AT85" s="19"/>
      <c r="AU85" s="19"/>
      <c r="AV85" s="19"/>
      <c r="AW85" s="19"/>
      <c r="AX85" s="19"/>
      <c r="AY85" s="19"/>
      <c r="BE85" s="19"/>
      <c r="BK85" s="19"/>
      <c r="BL85" s="25"/>
      <c r="BQ85" s="19"/>
      <c r="BX85" s="19"/>
      <c r="CD85" s="19"/>
      <c r="CJ85" s="19"/>
      <c r="CK85" s="25"/>
      <c r="CL85" s="19"/>
      <c r="CM85" s="19"/>
      <c r="CN85" s="19"/>
    </row>
  </sheetData>
  <mergeCells count="115">
    <mergeCell ref="A30:D30"/>
    <mergeCell ref="AN23:AO23"/>
    <mergeCell ref="AZ23:BA23"/>
    <mergeCell ref="AN24:AO24"/>
    <mergeCell ref="BY25:CB25"/>
    <mergeCell ref="F21:H21"/>
    <mergeCell ref="F23:I23"/>
    <mergeCell ref="F28:H28"/>
    <mergeCell ref="F30:I30"/>
    <mergeCell ref="W23:X23"/>
    <mergeCell ref="W24:X24"/>
    <mergeCell ref="Q20:T21"/>
    <mergeCell ref="U20:U21"/>
    <mergeCell ref="AT23:AU23"/>
    <mergeCell ref="DD2:DH2"/>
    <mergeCell ref="DJ2:DN2"/>
    <mergeCell ref="AO2:AR2"/>
    <mergeCell ref="BA2:BD2"/>
    <mergeCell ref="BM2:BP2"/>
    <mergeCell ref="BZ2:CC2"/>
    <mergeCell ref="CF2:CI2"/>
    <mergeCell ref="AU2:AX2"/>
    <mergeCell ref="X2:AA2"/>
    <mergeCell ref="CK2:CO2"/>
    <mergeCell ref="CQ2:CV2"/>
    <mergeCell ref="CX2:DB2"/>
    <mergeCell ref="AI2:AL2"/>
    <mergeCell ref="A9:D9"/>
    <mergeCell ref="A14:C14"/>
    <mergeCell ref="F2:I2"/>
    <mergeCell ref="F7:H7"/>
    <mergeCell ref="F9:I9"/>
    <mergeCell ref="F14:H14"/>
    <mergeCell ref="BT2:BW2"/>
    <mergeCell ref="BG2:BJ2"/>
    <mergeCell ref="BS16:BV16"/>
    <mergeCell ref="AD2:AG2"/>
    <mergeCell ref="Q15:T15"/>
    <mergeCell ref="W16:Z16"/>
    <mergeCell ref="A49:C49"/>
    <mergeCell ref="A56:C56"/>
    <mergeCell ref="A63:C63"/>
    <mergeCell ref="F49:H49"/>
    <mergeCell ref="A1:J1"/>
    <mergeCell ref="A2:D2"/>
    <mergeCell ref="L2:O2"/>
    <mergeCell ref="R2:U2"/>
    <mergeCell ref="A16:D16"/>
    <mergeCell ref="F16:I16"/>
    <mergeCell ref="A44:D44"/>
    <mergeCell ref="A21:C21"/>
    <mergeCell ref="A23:D23"/>
    <mergeCell ref="A28:C28"/>
    <mergeCell ref="F35:H35"/>
    <mergeCell ref="A51:D51"/>
    <mergeCell ref="A58:D58"/>
    <mergeCell ref="Q18:T19"/>
    <mergeCell ref="U18:U19"/>
    <mergeCell ref="A35:C35"/>
    <mergeCell ref="A37:D37"/>
    <mergeCell ref="K61:N61"/>
    <mergeCell ref="K62:N62"/>
    <mergeCell ref="A7:C7"/>
    <mergeCell ref="A42:C42"/>
    <mergeCell ref="BS38:BV38"/>
    <mergeCell ref="BS39:BV39"/>
    <mergeCell ref="BS40:BV40"/>
    <mergeCell ref="F44:I44"/>
    <mergeCell ref="F37:I37"/>
    <mergeCell ref="F42:H42"/>
    <mergeCell ref="K37:N37"/>
    <mergeCell ref="W38:Z38"/>
    <mergeCell ref="W39:Z39"/>
    <mergeCell ref="W40:Z40"/>
    <mergeCell ref="AC37:AF37"/>
    <mergeCell ref="AN37:AQ37"/>
    <mergeCell ref="CL84:CN84"/>
    <mergeCell ref="AT74:AW74"/>
    <mergeCell ref="AT75:AW76"/>
    <mergeCell ref="AX75:AX76"/>
    <mergeCell ref="DE25:DG25"/>
    <mergeCell ref="DJ61:DM61"/>
    <mergeCell ref="DJ62:DM62"/>
    <mergeCell ref="AZ72:BC72"/>
    <mergeCell ref="AZ73:BC73"/>
    <mergeCell ref="BF72:BI72"/>
    <mergeCell ref="BF73:BI73"/>
    <mergeCell ref="BS45:BT45"/>
    <mergeCell ref="BS58:BT58"/>
    <mergeCell ref="BL38:BO38"/>
    <mergeCell ref="CQ37:CT37"/>
    <mergeCell ref="DE37:DG37"/>
    <mergeCell ref="AT72:AW72"/>
    <mergeCell ref="AT73:AW73"/>
    <mergeCell ref="AV71:AW71"/>
    <mergeCell ref="CE25:CH25"/>
    <mergeCell ref="AT45:AU45"/>
    <mergeCell ref="AT58:AU58"/>
    <mergeCell ref="DJ63:DM63"/>
    <mergeCell ref="CX61:DA61"/>
    <mergeCell ref="AC61:AF61"/>
    <mergeCell ref="AC62:AF62"/>
    <mergeCell ref="Q45:R45"/>
    <mergeCell ref="Q58:R58"/>
    <mergeCell ref="W45:X45"/>
    <mergeCell ref="AI28:AK28"/>
    <mergeCell ref="BL61:BO61"/>
    <mergeCell ref="BL62:BO62"/>
    <mergeCell ref="BS23:BT23"/>
    <mergeCell ref="BS24:BT24"/>
    <mergeCell ref="AZ45:BA45"/>
    <mergeCell ref="AZ58:BA58"/>
    <mergeCell ref="BF23:BG23"/>
    <mergeCell ref="BF45:BG45"/>
    <mergeCell ref="BF58:BG58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0" fitToWidth="60" orientation="landscape" horizontalDpi="0" verticalDpi="0" r:id="rId1"/>
  <headerFooter>
    <oddFooter>&amp;L&amp;10RESPONSÁVEL TÉCNICO: LÚCIO LAURO BARBOSA     CREA Nº 160.594.868-3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99"/>
  <sheetViews>
    <sheetView showGridLines="0" tabSelected="1" zoomScale="115" zoomScaleNormal="115" zoomScaleSheetLayoutView="130" workbookViewId="0">
      <selection activeCell="B3" sqref="B3"/>
    </sheetView>
  </sheetViews>
  <sheetFormatPr defaultRowHeight="15" x14ac:dyDescent="0.25"/>
  <cols>
    <col min="1" max="1" width="6.5" style="1" customWidth="1"/>
    <col min="2" max="2" width="43.375" style="1" customWidth="1"/>
    <col min="3" max="3" width="8.75" style="1" customWidth="1"/>
    <col min="4" max="4" width="6.5" style="1" customWidth="1"/>
    <col min="5" max="7" width="8.75" style="1" customWidth="1"/>
    <col min="8" max="16384" width="9" style="1"/>
  </cols>
  <sheetData>
    <row r="1" spans="1:9" ht="8.25" customHeight="1" x14ac:dyDescent="0.25"/>
    <row r="2" spans="1:9" ht="24.95" customHeight="1" x14ac:dyDescent="0.25">
      <c r="A2" s="129" t="s">
        <v>1</v>
      </c>
      <c r="B2" s="129"/>
      <c r="C2" s="129"/>
      <c r="D2" s="129"/>
      <c r="E2" s="129"/>
      <c r="F2" s="129"/>
      <c r="G2" s="129"/>
    </row>
    <row r="3" spans="1:9" ht="21.75" customHeight="1" x14ac:dyDescent="0.25">
      <c r="A3" s="2"/>
      <c r="B3" s="135" t="s">
        <v>470</v>
      </c>
      <c r="C3" s="107"/>
      <c r="D3" s="107"/>
      <c r="E3" s="107"/>
      <c r="F3" s="107"/>
      <c r="G3" s="107"/>
    </row>
    <row r="4" spans="1:9" ht="15" customHeight="1" x14ac:dyDescent="0.25">
      <c r="A4" s="3"/>
      <c r="B4" s="106" t="s">
        <v>0</v>
      </c>
      <c r="C4" s="105"/>
      <c r="D4" s="105"/>
      <c r="E4" s="105"/>
      <c r="F4" s="108" t="s">
        <v>468</v>
      </c>
      <c r="G4" s="109">
        <v>0.25119999999999998</v>
      </c>
    </row>
    <row r="5" spans="1:9" ht="10.7" hidden="1" customHeight="1" x14ac:dyDescent="0.25">
      <c r="A5" s="4"/>
      <c r="B5" s="4"/>
      <c r="C5" s="4"/>
      <c r="D5" s="4"/>
      <c r="E5" s="4"/>
      <c r="F5" s="4"/>
      <c r="G5" s="4" t="s">
        <v>2</v>
      </c>
    </row>
    <row r="6" spans="1:9" ht="10.7" customHeight="1" x14ac:dyDescent="0.25">
      <c r="A6" s="39" t="s">
        <v>234</v>
      </c>
      <c r="B6" s="133" t="s">
        <v>3</v>
      </c>
      <c r="C6" s="133" t="s">
        <v>4</v>
      </c>
      <c r="D6" s="133" t="s">
        <v>5</v>
      </c>
      <c r="E6" s="133" t="s">
        <v>6</v>
      </c>
      <c r="F6" s="130" t="s">
        <v>7</v>
      </c>
      <c r="G6" s="132" t="s">
        <v>467</v>
      </c>
    </row>
    <row r="7" spans="1:9" ht="10.7" customHeight="1" x14ac:dyDescent="0.25">
      <c r="A7" s="40"/>
      <c r="B7" s="134"/>
      <c r="C7" s="134"/>
      <c r="D7" s="134"/>
      <c r="E7" s="134"/>
      <c r="F7" s="131"/>
      <c r="G7" s="131"/>
    </row>
    <row r="8" spans="1:9" ht="10.7" customHeight="1" x14ac:dyDescent="0.25">
      <c r="A8" s="40"/>
      <c r="B8" s="110" t="s">
        <v>235</v>
      </c>
      <c r="C8" s="103"/>
      <c r="D8" s="103"/>
      <c r="E8" s="104"/>
      <c r="F8" s="32"/>
      <c r="G8" s="41">
        <f>G10+G15+G20</f>
        <v>346927.78999999992</v>
      </c>
    </row>
    <row r="9" spans="1:9" ht="10.7" customHeight="1" x14ac:dyDescent="0.25">
      <c r="A9" s="42"/>
      <c r="B9" s="76"/>
      <c r="C9" s="77"/>
      <c r="D9" s="77"/>
      <c r="E9" s="78"/>
      <c r="F9" s="5"/>
      <c r="G9" s="5"/>
    </row>
    <row r="10" spans="1:9" ht="10.7" customHeight="1" x14ac:dyDescent="0.25">
      <c r="A10" s="43" t="s">
        <v>211</v>
      </c>
      <c r="B10" s="60" t="s">
        <v>212</v>
      </c>
      <c r="C10" s="44"/>
      <c r="D10" s="88"/>
      <c r="E10" s="88"/>
      <c r="F10" s="96"/>
      <c r="G10" s="45">
        <f>SUM(G12:G13)</f>
        <v>1478.71</v>
      </c>
      <c r="I10" s="6"/>
    </row>
    <row r="11" spans="1:9" x14ac:dyDescent="0.25">
      <c r="A11" s="33" t="s">
        <v>213</v>
      </c>
      <c r="B11" s="35" t="s">
        <v>216</v>
      </c>
      <c r="C11" s="46"/>
      <c r="D11" s="47"/>
      <c r="E11" s="47"/>
      <c r="F11" s="97"/>
      <c r="G11" s="97"/>
    </row>
    <row r="12" spans="1:9" ht="10.7" customHeight="1" x14ac:dyDescent="0.25">
      <c r="A12" s="34" t="s">
        <v>214</v>
      </c>
      <c r="B12" s="36" t="s">
        <v>217</v>
      </c>
      <c r="C12" s="34" t="s">
        <v>236</v>
      </c>
      <c r="D12" s="37" t="s">
        <v>219</v>
      </c>
      <c r="E12" s="38">
        <v>170.11</v>
      </c>
      <c r="F12" s="48">
        <v>5.72</v>
      </c>
      <c r="G12" s="49">
        <f>ROUND(E12*F12,2)</f>
        <v>973.03</v>
      </c>
    </row>
    <row r="13" spans="1:9" ht="18.75" customHeight="1" x14ac:dyDescent="0.25">
      <c r="A13" s="34" t="s">
        <v>215</v>
      </c>
      <c r="B13" s="36" t="s">
        <v>218</v>
      </c>
      <c r="C13" s="46" t="s">
        <v>237</v>
      </c>
      <c r="D13" s="37" t="s">
        <v>220</v>
      </c>
      <c r="E13" s="38">
        <v>236.3</v>
      </c>
      <c r="F13" s="48">
        <v>2.14</v>
      </c>
      <c r="G13" s="49">
        <f>ROUND(E13*F13,2)</f>
        <v>505.68</v>
      </c>
    </row>
    <row r="14" spans="1:9" ht="10.7" customHeight="1" x14ac:dyDescent="0.25">
      <c r="A14" s="46"/>
      <c r="B14" s="35"/>
      <c r="C14" s="46"/>
      <c r="D14" s="89"/>
      <c r="E14" s="89"/>
      <c r="F14" s="89"/>
      <c r="G14" s="97"/>
    </row>
    <row r="15" spans="1:9" ht="9.75" customHeight="1" x14ac:dyDescent="0.25">
      <c r="A15" s="43" t="s">
        <v>221</v>
      </c>
      <c r="B15" s="60" t="s">
        <v>222</v>
      </c>
      <c r="C15" s="44"/>
      <c r="D15" s="88"/>
      <c r="E15" s="88"/>
      <c r="F15" s="96"/>
      <c r="G15" s="45">
        <f>SUM(G17:G18)</f>
        <v>7205.79</v>
      </c>
    </row>
    <row r="16" spans="1:9" ht="23.25" customHeight="1" x14ac:dyDescent="0.25">
      <c r="A16" s="33" t="s">
        <v>223</v>
      </c>
      <c r="B16" s="35" t="s">
        <v>226</v>
      </c>
      <c r="C16" s="46"/>
      <c r="D16" s="47"/>
      <c r="E16" s="47"/>
      <c r="F16" s="97"/>
      <c r="G16" s="97"/>
    </row>
    <row r="17" spans="1:7" ht="10.7" customHeight="1" x14ac:dyDescent="0.25">
      <c r="A17" s="34" t="s">
        <v>224</v>
      </c>
      <c r="B17" s="36" t="s">
        <v>227</v>
      </c>
      <c r="C17" s="34" t="s">
        <v>238</v>
      </c>
      <c r="D17" s="37" t="s">
        <v>229</v>
      </c>
      <c r="E17" s="38">
        <v>3</v>
      </c>
      <c r="F17" s="48">
        <v>2304.1</v>
      </c>
      <c r="G17" s="49">
        <f t="shared" ref="G17:G18" si="0">ROUND(E17*F17,2)</f>
        <v>6912.3</v>
      </c>
    </row>
    <row r="18" spans="1:7" ht="10.7" customHeight="1" x14ac:dyDescent="0.25">
      <c r="A18" s="34" t="s">
        <v>225</v>
      </c>
      <c r="B18" s="36" t="s">
        <v>228</v>
      </c>
      <c r="C18" s="34" t="s">
        <v>239</v>
      </c>
      <c r="D18" s="37" t="s">
        <v>229</v>
      </c>
      <c r="E18" s="38">
        <v>1</v>
      </c>
      <c r="F18" s="48">
        <v>293.49</v>
      </c>
      <c r="G18" s="49">
        <f t="shared" si="0"/>
        <v>293.49</v>
      </c>
    </row>
    <row r="19" spans="1:7" ht="10.7" customHeight="1" x14ac:dyDescent="0.25">
      <c r="A19" s="46"/>
      <c r="B19" s="35"/>
      <c r="C19" s="46"/>
      <c r="D19" s="89"/>
      <c r="E19" s="89"/>
      <c r="F19" s="89"/>
      <c r="G19" s="97"/>
    </row>
    <row r="20" spans="1:7" ht="10.7" customHeight="1" x14ac:dyDescent="0.25">
      <c r="A20" s="43" t="s">
        <v>230</v>
      </c>
      <c r="B20" s="79" t="s">
        <v>240</v>
      </c>
      <c r="C20" s="44"/>
      <c r="D20" s="90"/>
      <c r="E20" s="90"/>
      <c r="F20" s="98"/>
      <c r="G20" s="45">
        <f>G21+G24+G29+G32+G38+G49+G54+G58-0.02</f>
        <v>338243.28999999992</v>
      </c>
    </row>
    <row r="21" spans="1:7" ht="10.7" customHeight="1" x14ac:dyDescent="0.25">
      <c r="A21" s="33" t="s">
        <v>8</v>
      </c>
      <c r="B21" s="51" t="s">
        <v>232</v>
      </c>
      <c r="C21" s="46"/>
      <c r="D21" s="52"/>
      <c r="E21" s="52"/>
      <c r="F21" s="99"/>
      <c r="G21" s="50">
        <f>G22</f>
        <v>104744.39</v>
      </c>
    </row>
    <row r="22" spans="1:7" ht="10.7" customHeight="1" x14ac:dyDescent="0.25">
      <c r="A22" s="34" t="s">
        <v>231</v>
      </c>
      <c r="B22" s="36" t="s">
        <v>233</v>
      </c>
      <c r="C22" s="34" t="s">
        <v>238</v>
      </c>
      <c r="D22" s="37" t="s">
        <v>229</v>
      </c>
      <c r="E22" s="38">
        <v>45.46</v>
      </c>
      <c r="F22" s="48">
        <v>2304.1</v>
      </c>
      <c r="G22" s="49">
        <f>ROUND(E22*F22,2)</f>
        <v>104744.39</v>
      </c>
    </row>
    <row r="23" spans="1:7" ht="12" customHeight="1" x14ac:dyDescent="0.25">
      <c r="A23" s="46"/>
      <c r="B23" s="35"/>
      <c r="C23" s="46"/>
      <c r="D23" s="89"/>
      <c r="E23" s="89"/>
      <c r="F23" s="89"/>
      <c r="G23" s="97"/>
    </row>
    <row r="24" spans="1:7" ht="12" customHeight="1" x14ac:dyDescent="0.25">
      <c r="A24" s="33" t="s">
        <v>9</v>
      </c>
      <c r="B24" s="51" t="s">
        <v>168</v>
      </c>
      <c r="C24" s="46"/>
      <c r="D24" s="52"/>
      <c r="E24" s="52"/>
      <c r="F24" s="53"/>
      <c r="G24" s="50">
        <f>SUM(G25:G27)</f>
        <v>56620.92</v>
      </c>
    </row>
    <row r="25" spans="1:7" ht="35.1" customHeight="1" x14ac:dyDescent="0.25">
      <c r="A25" s="34" t="s">
        <v>241</v>
      </c>
      <c r="B25" s="36" t="s">
        <v>243</v>
      </c>
      <c r="C25" s="34" t="s">
        <v>242</v>
      </c>
      <c r="D25" s="37" t="s">
        <v>219</v>
      </c>
      <c r="E25" s="38">
        <v>442.42</v>
      </c>
      <c r="F25" s="48">
        <v>2.99</v>
      </c>
      <c r="G25" s="49">
        <f t="shared" ref="G25:G27" si="1">ROUND(E25*F25,2)</f>
        <v>1322.84</v>
      </c>
    </row>
    <row r="26" spans="1:7" ht="10.7" customHeight="1" x14ac:dyDescent="0.25">
      <c r="A26" s="34" t="s">
        <v>244</v>
      </c>
      <c r="B26" s="36" t="s">
        <v>246</v>
      </c>
      <c r="C26" s="46" t="s">
        <v>245</v>
      </c>
      <c r="D26" s="37" t="s">
        <v>219</v>
      </c>
      <c r="E26" s="38">
        <v>442.42</v>
      </c>
      <c r="F26" s="48">
        <v>25.88</v>
      </c>
      <c r="G26" s="49">
        <f t="shared" si="1"/>
        <v>11449.83</v>
      </c>
    </row>
    <row r="27" spans="1:7" ht="10.7" customHeight="1" x14ac:dyDescent="0.25">
      <c r="A27" s="34" t="s">
        <v>247</v>
      </c>
      <c r="B27" s="36" t="s">
        <v>249</v>
      </c>
      <c r="C27" s="34" t="s">
        <v>248</v>
      </c>
      <c r="D27" s="37" t="s">
        <v>219</v>
      </c>
      <c r="E27" s="38">
        <v>442.42</v>
      </c>
      <c r="F27" s="48">
        <v>99.11</v>
      </c>
      <c r="G27" s="49">
        <f t="shared" si="1"/>
        <v>43848.25</v>
      </c>
    </row>
    <row r="28" spans="1:7" ht="11.25" customHeight="1" x14ac:dyDescent="0.25">
      <c r="A28" s="46"/>
      <c r="B28" s="35"/>
      <c r="C28" s="46"/>
      <c r="D28" s="89"/>
      <c r="E28" s="89"/>
      <c r="F28" s="89"/>
      <c r="G28" s="97"/>
    </row>
    <row r="29" spans="1:7" ht="10.7" customHeight="1" x14ac:dyDescent="0.25">
      <c r="A29" s="33" t="s">
        <v>10</v>
      </c>
      <c r="B29" s="51" t="s">
        <v>250</v>
      </c>
      <c r="C29" s="46"/>
      <c r="D29" s="52"/>
      <c r="E29" s="52"/>
      <c r="F29" s="52"/>
      <c r="G29" s="50">
        <f>G30</f>
        <v>16092.34</v>
      </c>
    </row>
    <row r="30" spans="1:7" ht="10.7" customHeight="1" x14ac:dyDescent="0.25">
      <c r="A30" s="34" t="s">
        <v>425</v>
      </c>
      <c r="B30" s="36" t="s">
        <v>252</v>
      </c>
      <c r="C30" s="46" t="s">
        <v>251</v>
      </c>
      <c r="D30" s="37" t="s">
        <v>219</v>
      </c>
      <c r="E30" s="38">
        <v>223.66</v>
      </c>
      <c r="F30" s="48">
        <v>71.95</v>
      </c>
      <c r="G30" s="49">
        <f>ROUND(E30*F30,2)</f>
        <v>16092.34</v>
      </c>
    </row>
    <row r="31" spans="1:7" ht="15.2" customHeight="1" x14ac:dyDescent="0.25">
      <c r="A31" s="46"/>
      <c r="B31" s="35"/>
      <c r="C31" s="46"/>
      <c r="D31" s="89"/>
      <c r="E31" s="89"/>
      <c r="F31" s="89"/>
      <c r="G31" s="97"/>
    </row>
    <row r="32" spans="1:7" ht="10.7" customHeight="1" x14ac:dyDescent="0.25">
      <c r="A32" s="33" t="s">
        <v>253</v>
      </c>
      <c r="B32" s="35" t="s">
        <v>254</v>
      </c>
      <c r="C32" s="46"/>
      <c r="D32" s="89"/>
      <c r="E32" s="89"/>
      <c r="F32" s="89"/>
      <c r="G32" s="50">
        <f>SUM(G33:G36)</f>
        <v>2588.21</v>
      </c>
    </row>
    <row r="33" spans="1:7" ht="20.100000000000001" customHeight="1" x14ac:dyDescent="0.25">
      <c r="A33" s="34" t="s">
        <v>255</v>
      </c>
      <c r="B33" s="36" t="s">
        <v>257</v>
      </c>
      <c r="C33" s="34" t="s">
        <v>256</v>
      </c>
      <c r="D33" s="37" t="s">
        <v>219</v>
      </c>
      <c r="E33" s="38">
        <v>90.74</v>
      </c>
      <c r="F33" s="48">
        <v>13.04</v>
      </c>
      <c r="G33" s="49">
        <f t="shared" ref="G33:G36" si="2">ROUND(E33*F33,2)</f>
        <v>1183.25</v>
      </c>
    </row>
    <row r="34" spans="1:7" ht="10.7" customHeight="1" x14ac:dyDescent="0.25">
      <c r="A34" s="34" t="s">
        <v>258</v>
      </c>
      <c r="B34" s="35" t="s">
        <v>260</v>
      </c>
      <c r="C34" s="34" t="s">
        <v>259</v>
      </c>
      <c r="D34" s="37" t="s">
        <v>219</v>
      </c>
      <c r="E34" s="38">
        <v>58.5</v>
      </c>
      <c r="F34" s="48">
        <v>13.04</v>
      </c>
      <c r="G34" s="49">
        <f t="shared" si="2"/>
        <v>762.84</v>
      </c>
    </row>
    <row r="35" spans="1:7" ht="10.7" customHeight="1" x14ac:dyDescent="0.25">
      <c r="A35" s="34" t="s">
        <v>261</v>
      </c>
      <c r="B35" s="35" t="s">
        <v>263</v>
      </c>
      <c r="C35" s="34" t="s">
        <v>262</v>
      </c>
      <c r="D35" s="37" t="s">
        <v>219</v>
      </c>
      <c r="E35" s="38">
        <v>3.15</v>
      </c>
      <c r="F35" s="48">
        <v>24.02</v>
      </c>
      <c r="G35" s="49">
        <f t="shared" si="2"/>
        <v>75.66</v>
      </c>
    </row>
    <row r="36" spans="1:7" ht="10.7" customHeight="1" x14ac:dyDescent="0.25">
      <c r="A36" s="34" t="s">
        <v>264</v>
      </c>
      <c r="B36" s="36" t="s">
        <v>266</v>
      </c>
      <c r="C36" s="34" t="s">
        <v>265</v>
      </c>
      <c r="D36" s="37" t="s">
        <v>267</v>
      </c>
      <c r="E36" s="38">
        <v>3</v>
      </c>
      <c r="F36" s="48">
        <v>188.82</v>
      </c>
      <c r="G36" s="49">
        <f t="shared" si="2"/>
        <v>566.46</v>
      </c>
    </row>
    <row r="37" spans="1:7" ht="24.95" customHeight="1" x14ac:dyDescent="0.25">
      <c r="A37" s="46"/>
      <c r="B37" s="35"/>
      <c r="C37" s="46"/>
      <c r="D37" s="89"/>
      <c r="E37" s="89"/>
      <c r="F37" s="89"/>
      <c r="G37" s="97"/>
    </row>
    <row r="38" spans="1:7" ht="10.7" customHeight="1" x14ac:dyDescent="0.25">
      <c r="A38" s="33" t="s">
        <v>268</v>
      </c>
      <c r="B38" s="51" t="s">
        <v>269</v>
      </c>
      <c r="C38" s="46"/>
      <c r="D38" s="52"/>
      <c r="E38" s="52"/>
      <c r="F38" s="52"/>
      <c r="G38" s="50">
        <f>SUM(G39:G47)</f>
        <v>20871.870000000003</v>
      </c>
    </row>
    <row r="39" spans="1:7" ht="22.5" x14ac:dyDescent="0.25">
      <c r="A39" s="34" t="s">
        <v>270</v>
      </c>
      <c r="B39" s="35" t="s">
        <v>271</v>
      </c>
      <c r="C39" s="46"/>
      <c r="D39" s="37" t="s">
        <v>272</v>
      </c>
      <c r="E39" s="38">
        <v>1</v>
      </c>
      <c r="F39" s="48">
        <v>3000</v>
      </c>
      <c r="G39" s="49">
        <f t="shared" ref="G39:G47" si="3">ROUND(E39*F39,2)</f>
        <v>3000</v>
      </c>
    </row>
    <row r="40" spans="1:7" ht="10.7" customHeight="1" x14ac:dyDescent="0.25">
      <c r="A40" s="34" t="s">
        <v>273</v>
      </c>
      <c r="B40" s="35" t="s">
        <v>274</v>
      </c>
      <c r="C40" s="46"/>
      <c r="D40" s="37" t="s">
        <v>272</v>
      </c>
      <c r="E40" s="38">
        <v>4</v>
      </c>
      <c r="F40" s="48">
        <v>1500</v>
      </c>
      <c r="G40" s="49">
        <f t="shared" si="3"/>
        <v>6000</v>
      </c>
    </row>
    <row r="41" spans="1:7" ht="10.7" customHeight="1" x14ac:dyDescent="0.25">
      <c r="A41" s="34" t="s">
        <v>275</v>
      </c>
      <c r="B41" s="54" t="s">
        <v>277</v>
      </c>
      <c r="C41" s="34" t="s">
        <v>276</v>
      </c>
      <c r="D41" s="37" t="s">
        <v>219</v>
      </c>
      <c r="E41" s="38">
        <v>6.25</v>
      </c>
      <c r="F41" s="48">
        <v>476.62</v>
      </c>
      <c r="G41" s="49">
        <f t="shared" si="3"/>
        <v>2978.88</v>
      </c>
    </row>
    <row r="42" spans="1:7" ht="10.7" customHeight="1" x14ac:dyDescent="0.25">
      <c r="A42" s="34" t="s">
        <v>278</v>
      </c>
      <c r="B42" s="54" t="s">
        <v>279</v>
      </c>
      <c r="C42" s="34" t="s">
        <v>276</v>
      </c>
      <c r="D42" s="37" t="s">
        <v>219</v>
      </c>
      <c r="E42" s="38">
        <v>0.49</v>
      </c>
      <c r="F42" s="48">
        <v>476.62</v>
      </c>
      <c r="G42" s="49">
        <f t="shared" si="3"/>
        <v>233.54</v>
      </c>
    </row>
    <row r="43" spans="1:7" x14ac:dyDescent="0.25">
      <c r="A43" s="34" t="s">
        <v>280</v>
      </c>
      <c r="B43" s="54" t="s">
        <v>281</v>
      </c>
      <c r="C43" s="34" t="s">
        <v>276</v>
      </c>
      <c r="D43" s="37" t="s">
        <v>219</v>
      </c>
      <c r="E43" s="38">
        <v>2.25</v>
      </c>
      <c r="F43" s="48">
        <v>476.62</v>
      </c>
      <c r="G43" s="49">
        <f t="shared" si="3"/>
        <v>1072.4000000000001</v>
      </c>
    </row>
    <row r="44" spans="1:7" x14ac:dyDescent="0.25">
      <c r="A44" s="34" t="s">
        <v>282</v>
      </c>
      <c r="B44" s="54" t="s">
        <v>283</v>
      </c>
      <c r="C44" s="34" t="s">
        <v>276</v>
      </c>
      <c r="D44" s="37" t="s">
        <v>219</v>
      </c>
      <c r="E44" s="38">
        <v>1</v>
      </c>
      <c r="F44" s="48">
        <v>476.62</v>
      </c>
      <c r="G44" s="49">
        <f t="shared" si="3"/>
        <v>476.62</v>
      </c>
    </row>
    <row r="45" spans="1:7" ht="22.5" x14ac:dyDescent="0.25">
      <c r="A45" s="34" t="s">
        <v>284</v>
      </c>
      <c r="B45" s="35" t="s">
        <v>285</v>
      </c>
      <c r="C45" s="34" t="s">
        <v>276</v>
      </c>
      <c r="D45" s="37" t="s">
        <v>219</v>
      </c>
      <c r="E45" s="38">
        <v>5.98</v>
      </c>
      <c r="F45" s="48">
        <v>476.62</v>
      </c>
      <c r="G45" s="49">
        <f t="shared" si="3"/>
        <v>2850.19</v>
      </c>
    </row>
    <row r="46" spans="1:7" ht="22.5" x14ac:dyDescent="0.25">
      <c r="A46" s="34" t="s">
        <v>286</v>
      </c>
      <c r="B46" s="54" t="s">
        <v>287</v>
      </c>
      <c r="C46" s="46"/>
      <c r="D46" s="37" t="s">
        <v>209</v>
      </c>
      <c r="E46" s="38">
        <v>2.08</v>
      </c>
      <c r="F46" s="48">
        <v>528.96</v>
      </c>
      <c r="G46" s="49">
        <f t="shared" si="3"/>
        <v>1100.24</v>
      </c>
    </row>
    <row r="47" spans="1:7" x14ac:dyDescent="0.25">
      <c r="A47" s="34" t="s">
        <v>288</v>
      </c>
      <c r="B47" s="35" t="s">
        <v>289</v>
      </c>
      <c r="C47" s="46"/>
      <c r="D47" s="37" t="s">
        <v>272</v>
      </c>
      <c r="E47" s="38">
        <v>8</v>
      </c>
      <c r="F47" s="48">
        <v>395</v>
      </c>
      <c r="G47" s="49">
        <f t="shared" si="3"/>
        <v>3160</v>
      </c>
    </row>
    <row r="48" spans="1:7" x14ac:dyDescent="0.25">
      <c r="A48" s="46"/>
      <c r="B48" s="35"/>
      <c r="C48" s="46"/>
      <c r="D48" s="89"/>
      <c r="E48" s="89"/>
      <c r="F48" s="89"/>
      <c r="G48" s="97"/>
    </row>
    <row r="49" spans="1:7" x14ac:dyDescent="0.25">
      <c r="A49" s="33" t="s">
        <v>290</v>
      </c>
      <c r="B49" s="51" t="s">
        <v>291</v>
      </c>
      <c r="C49" s="46"/>
      <c r="D49" s="52"/>
      <c r="E49" s="52"/>
      <c r="F49" s="52"/>
      <c r="G49" s="50">
        <f>SUM(G50:G52)</f>
        <v>20500</v>
      </c>
    </row>
    <row r="50" spans="1:7" x14ac:dyDescent="0.25">
      <c r="A50" s="34" t="s">
        <v>292</v>
      </c>
      <c r="B50" s="35" t="s">
        <v>293</v>
      </c>
      <c r="C50" s="46"/>
      <c r="D50" s="37" t="s">
        <v>272</v>
      </c>
      <c r="E50" s="38">
        <v>1</v>
      </c>
      <c r="F50" s="48">
        <v>9000</v>
      </c>
      <c r="G50" s="49">
        <f t="shared" ref="G50:G52" si="4">ROUND(E50*F50,2)</f>
        <v>9000</v>
      </c>
    </row>
    <row r="51" spans="1:7" x14ac:dyDescent="0.25">
      <c r="A51" s="34" t="s">
        <v>294</v>
      </c>
      <c r="B51" s="35" t="s">
        <v>295</v>
      </c>
      <c r="C51" s="46"/>
      <c r="D51" s="37" t="s">
        <v>272</v>
      </c>
      <c r="E51" s="38">
        <v>1</v>
      </c>
      <c r="F51" s="48">
        <v>8000</v>
      </c>
      <c r="G51" s="49">
        <f t="shared" si="4"/>
        <v>8000</v>
      </c>
    </row>
    <row r="52" spans="1:7" x14ac:dyDescent="0.25">
      <c r="A52" s="34" t="s">
        <v>296</v>
      </c>
      <c r="B52" s="35" t="s">
        <v>297</v>
      </c>
      <c r="C52" s="46"/>
      <c r="D52" s="37" t="s">
        <v>272</v>
      </c>
      <c r="E52" s="38">
        <v>1</v>
      </c>
      <c r="F52" s="48">
        <v>3500</v>
      </c>
      <c r="G52" s="49">
        <f t="shared" si="4"/>
        <v>3500</v>
      </c>
    </row>
    <row r="53" spans="1:7" ht="13.5" customHeight="1" x14ac:dyDescent="0.25">
      <c r="A53" s="46"/>
      <c r="B53" s="35"/>
      <c r="C53" s="46"/>
      <c r="D53" s="89"/>
      <c r="E53" s="89"/>
      <c r="F53" s="89"/>
      <c r="G53" s="97"/>
    </row>
    <row r="54" spans="1:7" ht="16.5" customHeight="1" x14ac:dyDescent="0.25">
      <c r="A54" s="33" t="s">
        <v>298</v>
      </c>
      <c r="B54" s="35" t="s">
        <v>299</v>
      </c>
      <c r="C54" s="46"/>
      <c r="D54" s="89"/>
      <c r="E54" s="89"/>
      <c r="F54" s="89"/>
      <c r="G54" s="50">
        <f>SUM(G55:G56)</f>
        <v>33380.519999999997</v>
      </c>
    </row>
    <row r="55" spans="1:7" ht="45" x14ac:dyDescent="0.25">
      <c r="A55" s="34" t="s">
        <v>300</v>
      </c>
      <c r="B55" s="35" t="s">
        <v>302</v>
      </c>
      <c r="C55" s="34" t="s">
        <v>301</v>
      </c>
      <c r="D55" s="37" t="s">
        <v>303</v>
      </c>
      <c r="E55" s="38">
        <v>1</v>
      </c>
      <c r="F55" s="48">
        <v>8999.74</v>
      </c>
      <c r="G55" s="49">
        <f t="shared" ref="G55:G56" si="5">ROUND(E55*F55,2)</f>
        <v>8999.74</v>
      </c>
    </row>
    <row r="56" spans="1:7" ht="33.75" x14ac:dyDescent="0.25">
      <c r="A56" s="34" t="s">
        <v>304</v>
      </c>
      <c r="B56" s="36" t="s">
        <v>306</v>
      </c>
      <c r="C56" s="46" t="s">
        <v>305</v>
      </c>
      <c r="D56" s="37" t="s">
        <v>303</v>
      </c>
      <c r="E56" s="38">
        <v>1</v>
      </c>
      <c r="F56" s="48">
        <v>24380.78</v>
      </c>
      <c r="G56" s="49">
        <f t="shared" si="5"/>
        <v>24380.78</v>
      </c>
    </row>
    <row r="57" spans="1:7" ht="24.95" customHeight="1" x14ac:dyDescent="0.25">
      <c r="A57" s="46"/>
      <c r="B57" s="35"/>
      <c r="C57" s="46"/>
      <c r="D57" s="89"/>
      <c r="E57" s="89"/>
      <c r="F57" s="89"/>
      <c r="G57" s="97"/>
    </row>
    <row r="58" spans="1:7" x14ac:dyDescent="0.25">
      <c r="A58" s="33" t="s">
        <v>307</v>
      </c>
      <c r="B58" s="35" t="s">
        <v>308</v>
      </c>
      <c r="C58" s="46"/>
      <c r="D58" s="89"/>
      <c r="E58" s="89"/>
      <c r="F58" s="89"/>
      <c r="G58" s="50">
        <f>SUM(G59)</f>
        <v>83445.06</v>
      </c>
    </row>
    <row r="59" spans="1:7" ht="33.75" x14ac:dyDescent="0.25">
      <c r="A59" s="34" t="s">
        <v>309</v>
      </c>
      <c r="B59" s="35" t="s">
        <v>311</v>
      </c>
      <c r="C59" s="34" t="s">
        <v>310</v>
      </c>
      <c r="D59" s="37" t="s">
        <v>303</v>
      </c>
      <c r="E59" s="38">
        <v>1</v>
      </c>
      <c r="F59" s="48">
        <v>83445.06</v>
      </c>
      <c r="G59" s="49">
        <f>ROUND(E59*F59,2)</f>
        <v>83445.06</v>
      </c>
    </row>
    <row r="60" spans="1:7" x14ac:dyDescent="0.25">
      <c r="A60" s="46"/>
      <c r="B60" s="35"/>
      <c r="C60" s="46"/>
      <c r="D60" s="89"/>
      <c r="E60" s="89"/>
      <c r="F60" s="89"/>
      <c r="G60" s="97"/>
    </row>
    <row r="61" spans="1:7" x14ac:dyDescent="0.25">
      <c r="A61" s="55"/>
      <c r="B61" s="80" t="s">
        <v>312</v>
      </c>
      <c r="C61" s="55"/>
      <c r="D61" s="91"/>
      <c r="E61" s="91"/>
      <c r="F61" s="91"/>
      <c r="G61" s="41">
        <f>G63+G100+G133+G162</f>
        <v>2130967.34</v>
      </c>
    </row>
    <row r="62" spans="1:7" x14ac:dyDescent="0.25">
      <c r="A62" s="46"/>
      <c r="B62" s="35"/>
      <c r="C62" s="46"/>
      <c r="D62" s="89"/>
      <c r="E62" s="89"/>
      <c r="F62" s="89"/>
      <c r="G62" s="97"/>
    </row>
    <row r="63" spans="1:7" x14ac:dyDescent="0.25">
      <c r="A63" s="43" t="s">
        <v>211</v>
      </c>
      <c r="B63" s="79" t="s">
        <v>313</v>
      </c>
      <c r="C63" s="44"/>
      <c r="D63" s="90"/>
      <c r="E63" s="90"/>
      <c r="F63" s="98"/>
      <c r="G63" s="45">
        <v>125316.28</v>
      </c>
    </row>
    <row r="64" spans="1:7" x14ac:dyDescent="0.25">
      <c r="A64" s="46"/>
      <c r="B64" s="35"/>
      <c r="C64" s="46"/>
      <c r="D64" s="89"/>
      <c r="E64" s="89"/>
      <c r="F64" s="89"/>
      <c r="G64" s="97"/>
    </row>
    <row r="65" spans="1:7" x14ac:dyDescent="0.25">
      <c r="A65" s="33" t="s">
        <v>213</v>
      </c>
      <c r="B65" s="35" t="s">
        <v>216</v>
      </c>
      <c r="C65" s="46"/>
      <c r="D65" s="89"/>
      <c r="E65" s="89"/>
      <c r="F65" s="89"/>
      <c r="G65" s="56">
        <f>G66</f>
        <v>4113.7299999999996</v>
      </c>
    </row>
    <row r="66" spans="1:7" x14ac:dyDescent="0.25">
      <c r="A66" s="34" t="s">
        <v>214</v>
      </c>
      <c r="B66" s="35" t="s">
        <v>315</v>
      </c>
      <c r="C66" s="34" t="s">
        <v>314</v>
      </c>
      <c r="D66" s="37" t="s">
        <v>219</v>
      </c>
      <c r="E66" s="38">
        <v>675.49</v>
      </c>
      <c r="F66" s="48">
        <v>6.09</v>
      </c>
      <c r="G66" s="49">
        <f>ROUND(E66*F66,2)</f>
        <v>4113.7299999999996</v>
      </c>
    </row>
    <row r="67" spans="1:7" ht="10.5" customHeight="1" x14ac:dyDescent="0.25">
      <c r="A67" s="46"/>
      <c r="B67" s="35"/>
      <c r="C67" s="46"/>
      <c r="D67" s="89"/>
      <c r="E67" s="89"/>
      <c r="F67" s="89"/>
      <c r="G67" s="97"/>
    </row>
    <row r="68" spans="1:7" ht="13.5" customHeight="1" x14ac:dyDescent="0.25">
      <c r="A68" s="33" t="s">
        <v>316</v>
      </c>
      <c r="B68" s="36" t="s">
        <v>317</v>
      </c>
      <c r="C68" s="46"/>
      <c r="D68" s="89"/>
      <c r="E68" s="89"/>
      <c r="F68" s="89"/>
      <c r="G68" s="50">
        <f>SUM(G69:G74)</f>
        <v>40251.96</v>
      </c>
    </row>
    <row r="69" spans="1:7" ht="30" customHeight="1" x14ac:dyDescent="0.25">
      <c r="A69" s="34" t="s">
        <v>318</v>
      </c>
      <c r="B69" s="35" t="s">
        <v>320</v>
      </c>
      <c r="C69" s="34" t="s">
        <v>319</v>
      </c>
      <c r="D69" s="37" t="s">
        <v>229</v>
      </c>
      <c r="E69" s="38">
        <v>39.82</v>
      </c>
      <c r="F69" s="48">
        <v>9.17</v>
      </c>
      <c r="G69" s="49">
        <f t="shared" ref="G69:G77" si="6">ROUND(E69*F69,2)</f>
        <v>365.15</v>
      </c>
    </row>
    <row r="70" spans="1:7" ht="57" customHeight="1" x14ac:dyDescent="0.25">
      <c r="A70" s="34" t="s">
        <v>321</v>
      </c>
      <c r="B70" s="35" t="s">
        <v>323</v>
      </c>
      <c r="C70" s="34" t="s">
        <v>322</v>
      </c>
      <c r="D70" s="37" t="s">
        <v>229</v>
      </c>
      <c r="E70" s="38">
        <v>11.95</v>
      </c>
      <c r="F70" s="48">
        <v>14.28</v>
      </c>
      <c r="G70" s="49">
        <f t="shared" si="6"/>
        <v>170.65</v>
      </c>
    </row>
    <row r="71" spans="1:7" ht="30" customHeight="1" x14ac:dyDescent="0.25">
      <c r="A71" s="34" t="s">
        <v>324</v>
      </c>
      <c r="B71" s="35" t="s">
        <v>326</v>
      </c>
      <c r="C71" s="34" t="s">
        <v>325</v>
      </c>
      <c r="D71" s="37" t="s">
        <v>229</v>
      </c>
      <c r="E71" s="38">
        <v>27.87</v>
      </c>
      <c r="F71" s="48">
        <v>9.7200000000000006</v>
      </c>
      <c r="G71" s="49">
        <f t="shared" si="6"/>
        <v>270.89999999999998</v>
      </c>
    </row>
    <row r="72" spans="1:7" ht="43.5" customHeight="1" x14ac:dyDescent="0.25">
      <c r="A72" s="34" t="s">
        <v>327</v>
      </c>
      <c r="B72" s="36" t="s">
        <v>469</v>
      </c>
      <c r="C72" s="34" t="s">
        <v>328</v>
      </c>
      <c r="D72" s="37" t="s">
        <v>229</v>
      </c>
      <c r="E72" s="57">
        <v>1453.39</v>
      </c>
      <c r="F72" s="48">
        <v>22.01</v>
      </c>
      <c r="G72" s="49">
        <f t="shared" si="6"/>
        <v>31989.11</v>
      </c>
    </row>
    <row r="73" spans="1:7" ht="22.5" x14ac:dyDescent="0.25">
      <c r="A73" s="34" t="s">
        <v>330</v>
      </c>
      <c r="B73" s="36" t="s">
        <v>332</v>
      </c>
      <c r="C73" s="34" t="s">
        <v>331</v>
      </c>
      <c r="D73" s="37" t="s">
        <v>229</v>
      </c>
      <c r="E73" s="57">
        <v>1453.39</v>
      </c>
      <c r="F73" s="48">
        <v>3.37</v>
      </c>
      <c r="G73" s="49">
        <f t="shared" si="6"/>
        <v>4897.92</v>
      </c>
    </row>
    <row r="74" spans="1:7" ht="33.75" x14ac:dyDescent="0.25">
      <c r="A74" s="34" t="s">
        <v>333</v>
      </c>
      <c r="B74" s="36" t="s">
        <v>334</v>
      </c>
      <c r="C74" s="34" t="s">
        <v>331</v>
      </c>
      <c r="D74" s="37" t="s">
        <v>229</v>
      </c>
      <c r="E74" s="38">
        <v>759.12</v>
      </c>
      <c r="F74" s="48">
        <v>3.37</v>
      </c>
      <c r="G74" s="49">
        <f t="shared" si="6"/>
        <v>2558.23</v>
      </c>
    </row>
    <row r="75" spans="1:7" x14ac:dyDescent="0.25">
      <c r="A75" s="46"/>
      <c r="B75" s="35"/>
      <c r="C75" s="46"/>
      <c r="D75" s="89"/>
      <c r="E75" s="89"/>
      <c r="F75" s="89"/>
      <c r="G75" s="49">
        <f t="shared" si="6"/>
        <v>0</v>
      </c>
    </row>
    <row r="76" spans="1:7" x14ac:dyDescent="0.25">
      <c r="A76" s="33" t="s">
        <v>335</v>
      </c>
      <c r="B76" s="35" t="s">
        <v>336</v>
      </c>
      <c r="C76" s="46"/>
      <c r="D76" s="89"/>
      <c r="E76" s="89"/>
      <c r="F76" s="89"/>
      <c r="G76" s="49">
        <f t="shared" si="6"/>
        <v>0</v>
      </c>
    </row>
    <row r="77" spans="1:7" x14ac:dyDescent="0.25">
      <c r="A77" s="34" t="s">
        <v>337</v>
      </c>
      <c r="B77" s="35" t="s">
        <v>339</v>
      </c>
      <c r="C77" s="34" t="s">
        <v>338</v>
      </c>
      <c r="D77" s="37" t="s">
        <v>220</v>
      </c>
      <c r="E77" s="38">
        <v>21.8</v>
      </c>
      <c r="F77" s="48">
        <v>171.51</v>
      </c>
      <c r="G77" s="49">
        <f t="shared" si="6"/>
        <v>3738.92</v>
      </c>
    </row>
    <row r="78" spans="1:7" x14ac:dyDescent="0.25">
      <c r="A78" s="46"/>
      <c r="B78" s="35"/>
      <c r="C78" s="46"/>
      <c r="D78" s="89"/>
      <c r="E78" s="89"/>
      <c r="F78" s="89"/>
      <c r="G78" s="97"/>
    </row>
    <row r="79" spans="1:7" ht="24.95" customHeight="1" x14ac:dyDescent="0.25">
      <c r="A79" s="33" t="s">
        <v>340</v>
      </c>
      <c r="B79" s="51" t="s">
        <v>341</v>
      </c>
      <c r="C79" s="46"/>
      <c r="D79" s="52"/>
      <c r="E79" s="52"/>
      <c r="F79" s="52"/>
      <c r="G79" s="50">
        <f>SUM(G80:G82)</f>
        <v>51317.530000000006</v>
      </c>
    </row>
    <row r="80" spans="1:7" ht="24.95" customHeight="1" x14ac:dyDescent="0.25">
      <c r="A80" s="34" t="s">
        <v>342</v>
      </c>
      <c r="B80" s="36" t="s">
        <v>343</v>
      </c>
      <c r="C80" s="34" t="s">
        <v>238</v>
      </c>
      <c r="D80" s="37" t="s">
        <v>229</v>
      </c>
      <c r="E80" s="38">
        <v>20.239999999999998</v>
      </c>
      <c r="F80" s="48">
        <v>2304.1</v>
      </c>
      <c r="G80" s="49">
        <f t="shared" ref="G80:G82" si="7">ROUND(E80*F80,2)</f>
        <v>46634.98</v>
      </c>
    </row>
    <row r="81" spans="1:7" ht="33.75" x14ac:dyDescent="0.25">
      <c r="A81" s="34" t="s">
        <v>344</v>
      </c>
      <c r="B81" s="36" t="s">
        <v>228</v>
      </c>
      <c r="C81" s="34" t="s">
        <v>239</v>
      </c>
      <c r="D81" s="37" t="s">
        <v>229</v>
      </c>
      <c r="E81" s="38">
        <v>13.1</v>
      </c>
      <c r="F81" s="48">
        <v>297.49</v>
      </c>
      <c r="G81" s="49">
        <f t="shared" si="7"/>
        <v>3897.12</v>
      </c>
    </row>
    <row r="82" spans="1:7" ht="22.5" x14ac:dyDescent="0.25">
      <c r="A82" s="34" t="s">
        <v>345</v>
      </c>
      <c r="B82" s="36" t="s">
        <v>347</v>
      </c>
      <c r="C82" s="34" t="s">
        <v>346</v>
      </c>
      <c r="D82" s="37" t="s">
        <v>229</v>
      </c>
      <c r="E82" s="38">
        <v>1.51</v>
      </c>
      <c r="F82" s="48">
        <v>520.15</v>
      </c>
      <c r="G82" s="49">
        <f t="shared" si="7"/>
        <v>785.43</v>
      </c>
    </row>
    <row r="83" spans="1:7" ht="24.95" customHeight="1" x14ac:dyDescent="0.25">
      <c r="A83" s="46"/>
      <c r="B83" s="35"/>
      <c r="C83" s="46"/>
      <c r="D83" s="89"/>
      <c r="E83" s="89"/>
      <c r="F83" s="89"/>
      <c r="G83" s="97"/>
    </row>
    <row r="84" spans="1:7" ht="24.95" customHeight="1" x14ac:dyDescent="0.25">
      <c r="A84" s="33" t="s">
        <v>348</v>
      </c>
      <c r="B84" s="51" t="s">
        <v>349</v>
      </c>
      <c r="C84" s="46"/>
      <c r="D84" s="52"/>
      <c r="E84" s="52"/>
      <c r="F84" s="52"/>
      <c r="G84" s="50">
        <f>SUM(G85:G86)</f>
        <v>12686.4</v>
      </c>
    </row>
    <row r="85" spans="1:7" ht="33.75" x14ac:dyDescent="0.25">
      <c r="A85" s="34" t="s">
        <v>350</v>
      </c>
      <c r="B85" s="36" t="s">
        <v>352</v>
      </c>
      <c r="C85" s="46" t="s">
        <v>351</v>
      </c>
      <c r="D85" s="37" t="s">
        <v>219</v>
      </c>
      <c r="E85" s="38">
        <v>73.45</v>
      </c>
      <c r="F85" s="48">
        <v>33.32</v>
      </c>
      <c r="G85" s="49">
        <f t="shared" ref="G85:G86" si="8">ROUND(E85*F85,2)</f>
        <v>2447.35</v>
      </c>
    </row>
    <row r="86" spans="1:7" ht="33.75" x14ac:dyDescent="0.25">
      <c r="A86" s="34" t="s">
        <v>353</v>
      </c>
      <c r="B86" s="36" t="s">
        <v>355</v>
      </c>
      <c r="C86" s="34" t="s">
        <v>354</v>
      </c>
      <c r="D86" s="37" t="s">
        <v>219</v>
      </c>
      <c r="E86" s="38">
        <v>136.63</v>
      </c>
      <c r="F86" s="48">
        <v>74.94</v>
      </c>
      <c r="G86" s="49">
        <f t="shared" si="8"/>
        <v>10239.049999999999</v>
      </c>
    </row>
    <row r="87" spans="1:7" ht="15.75" customHeight="1" x14ac:dyDescent="0.25">
      <c r="A87" s="46"/>
      <c r="B87" s="35"/>
      <c r="C87" s="46"/>
      <c r="D87" s="89"/>
      <c r="E87" s="89"/>
      <c r="F87" s="89"/>
      <c r="G87" s="97"/>
    </row>
    <row r="88" spans="1:7" ht="12.75" customHeight="1" x14ac:dyDescent="0.25">
      <c r="A88" s="33" t="s">
        <v>356</v>
      </c>
      <c r="B88" s="51" t="s">
        <v>357</v>
      </c>
      <c r="C88" s="46"/>
      <c r="D88" s="52"/>
      <c r="E88" s="52"/>
      <c r="F88" s="52"/>
      <c r="G88" s="50">
        <f>SUM(G89:G90)</f>
        <v>6397.6100000000006</v>
      </c>
    </row>
    <row r="89" spans="1:7" ht="33.75" x14ac:dyDescent="0.25">
      <c r="A89" s="34" t="s">
        <v>358</v>
      </c>
      <c r="B89" s="35" t="s">
        <v>360</v>
      </c>
      <c r="C89" s="58" t="s">
        <v>359</v>
      </c>
      <c r="D89" s="37" t="s">
        <v>219</v>
      </c>
      <c r="E89" s="38">
        <v>61.48</v>
      </c>
      <c r="F89" s="48">
        <v>66.44</v>
      </c>
      <c r="G89" s="49">
        <f t="shared" ref="G89:G90" si="9">ROUND(E89*F89,2)</f>
        <v>4084.73</v>
      </c>
    </row>
    <row r="90" spans="1:7" ht="56.25" x14ac:dyDescent="0.25">
      <c r="A90" s="34" t="s">
        <v>361</v>
      </c>
      <c r="B90" s="36" t="s">
        <v>363</v>
      </c>
      <c r="C90" s="46" t="s">
        <v>362</v>
      </c>
      <c r="D90" s="37" t="s">
        <v>220</v>
      </c>
      <c r="E90" s="38">
        <v>69</v>
      </c>
      <c r="F90" s="48">
        <v>33.520000000000003</v>
      </c>
      <c r="G90" s="49">
        <f t="shared" si="9"/>
        <v>2312.88</v>
      </c>
    </row>
    <row r="91" spans="1:7" x14ac:dyDescent="0.25">
      <c r="A91" s="46"/>
      <c r="B91" s="35"/>
      <c r="C91" s="46"/>
      <c r="D91" s="89"/>
      <c r="E91" s="89"/>
      <c r="F91" s="89"/>
      <c r="G91" s="97"/>
    </row>
    <row r="92" spans="1:7" x14ac:dyDescent="0.25">
      <c r="A92" s="33" t="s">
        <v>364</v>
      </c>
      <c r="B92" s="35" t="s">
        <v>365</v>
      </c>
      <c r="C92" s="46"/>
      <c r="D92" s="89"/>
      <c r="E92" s="89"/>
      <c r="F92" s="89"/>
      <c r="G92" s="50">
        <f>SUM(G93:G98)</f>
        <v>6810.119999999999</v>
      </c>
    </row>
    <row r="93" spans="1:7" ht="22.5" x14ac:dyDescent="0.25">
      <c r="A93" s="34" t="s">
        <v>366</v>
      </c>
      <c r="B93" s="59" t="s">
        <v>368</v>
      </c>
      <c r="C93" s="34" t="s">
        <v>367</v>
      </c>
      <c r="D93" s="37" t="s">
        <v>219</v>
      </c>
      <c r="E93" s="38">
        <v>1.02</v>
      </c>
      <c r="F93" s="48">
        <v>451.83</v>
      </c>
      <c r="G93" s="49">
        <f t="shared" ref="G93:G98" si="10">ROUND(E93*F93,2)</f>
        <v>460.87</v>
      </c>
    </row>
    <row r="94" spans="1:7" ht="22.5" x14ac:dyDescent="0.25">
      <c r="A94" s="34" t="s">
        <v>369</v>
      </c>
      <c r="B94" s="59" t="s">
        <v>370</v>
      </c>
      <c r="C94" s="34" t="s">
        <v>367</v>
      </c>
      <c r="D94" s="37" t="s">
        <v>219</v>
      </c>
      <c r="E94" s="38">
        <v>2</v>
      </c>
      <c r="F94" s="48">
        <v>451.83</v>
      </c>
      <c r="G94" s="49">
        <f t="shared" si="10"/>
        <v>903.66</v>
      </c>
    </row>
    <row r="95" spans="1:7" ht="22.5" x14ac:dyDescent="0.25">
      <c r="A95" s="34" t="s">
        <v>371</v>
      </c>
      <c r="B95" s="59" t="s">
        <v>372</v>
      </c>
      <c r="C95" s="34" t="s">
        <v>367</v>
      </c>
      <c r="D95" s="37" t="s">
        <v>219</v>
      </c>
      <c r="E95" s="38">
        <v>4.5999999999999996</v>
      </c>
      <c r="F95" s="48">
        <v>451.83</v>
      </c>
      <c r="G95" s="49">
        <f t="shared" si="10"/>
        <v>2078.42</v>
      </c>
    </row>
    <row r="96" spans="1:7" ht="33.75" x14ac:dyDescent="0.25">
      <c r="A96" s="34" t="s">
        <v>373</v>
      </c>
      <c r="B96" s="59" t="s">
        <v>374</v>
      </c>
      <c r="C96" s="34" t="s">
        <v>367</v>
      </c>
      <c r="D96" s="37" t="s">
        <v>219</v>
      </c>
      <c r="E96" s="38">
        <v>2</v>
      </c>
      <c r="F96" s="48">
        <v>451.83</v>
      </c>
      <c r="G96" s="49">
        <f t="shared" si="10"/>
        <v>903.66</v>
      </c>
    </row>
    <row r="97" spans="1:7" x14ac:dyDescent="0.25">
      <c r="A97" s="34" t="s">
        <v>375</v>
      </c>
      <c r="B97" s="59" t="s">
        <v>377</v>
      </c>
      <c r="C97" s="34" t="s">
        <v>376</v>
      </c>
      <c r="D97" s="37" t="s">
        <v>272</v>
      </c>
      <c r="E97" s="38">
        <v>3</v>
      </c>
      <c r="F97" s="48">
        <v>451.83</v>
      </c>
      <c r="G97" s="49">
        <f t="shared" si="10"/>
        <v>1355.49</v>
      </c>
    </row>
    <row r="98" spans="1:7" x14ac:dyDescent="0.25">
      <c r="A98" s="34" t="s">
        <v>378</v>
      </c>
      <c r="B98" s="59" t="s">
        <v>380</v>
      </c>
      <c r="C98" s="34" t="s">
        <v>379</v>
      </c>
      <c r="D98" s="37" t="s">
        <v>219</v>
      </c>
      <c r="E98" s="38">
        <v>1.52</v>
      </c>
      <c r="F98" s="48">
        <v>728.96</v>
      </c>
      <c r="G98" s="49">
        <f t="shared" si="10"/>
        <v>1108.02</v>
      </c>
    </row>
    <row r="99" spans="1:7" x14ac:dyDescent="0.25">
      <c r="A99" s="46"/>
      <c r="B99" s="35"/>
      <c r="C99" s="46"/>
      <c r="D99" s="89"/>
      <c r="E99" s="89"/>
      <c r="F99" s="89"/>
      <c r="G99" s="97"/>
    </row>
    <row r="100" spans="1:7" x14ac:dyDescent="0.25">
      <c r="A100" s="43" t="s">
        <v>221</v>
      </c>
      <c r="B100" s="79" t="s">
        <v>381</v>
      </c>
      <c r="C100" s="44"/>
      <c r="D100" s="90"/>
      <c r="E100" s="90"/>
      <c r="F100" s="98"/>
      <c r="G100" s="45">
        <f>G102+G110+G113+G116+G120+G125+G128</f>
        <v>831456.21</v>
      </c>
    </row>
    <row r="101" spans="1:7" x14ac:dyDescent="0.25">
      <c r="A101" s="46"/>
      <c r="B101" s="35"/>
      <c r="C101" s="46"/>
      <c r="D101" s="89"/>
      <c r="E101" s="89"/>
      <c r="F101" s="89"/>
      <c r="G101" s="97"/>
    </row>
    <row r="102" spans="1:7" x14ac:dyDescent="0.25">
      <c r="A102" s="33" t="s">
        <v>223</v>
      </c>
      <c r="B102" s="35" t="s">
        <v>382</v>
      </c>
      <c r="C102" s="46"/>
      <c r="D102" s="89"/>
      <c r="E102" s="89"/>
      <c r="F102" s="89"/>
      <c r="G102" s="50">
        <f>SUM(G103:G108)</f>
        <v>481059.18000000005</v>
      </c>
    </row>
    <row r="103" spans="1:7" ht="33.75" x14ac:dyDescent="0.25">
      <c r="A103" s="34" t="s">
        <v>224</v>
      </c>
      <c r="B103" s="59" t="s">
        <v>320</v>
      </c>
      <c r="C103" s="34" t="s">
        <v>319</v>
      </c>
      <c r="D103" s="37" t="s">
        <v>229</v>
      </c>
      <c r="E103" s="57">
        <v>8280</v>
      </c>
      <c r="F103" s="48">
        <v>9.17</v>
      </c>
      <c r="G103" s="49">
        <f t="shared" ref="G103:G108" si="11">ROUND(E103*F103,2)</f>
        <v>75927.600000000006</v>
      </c>
    </row>
    <row r="104" spans="1:7" ht="56.25" x14ac:dyDescent="0.25">
      <c r="A104" s="34" t="s">
        <v>225</v>
      </c>
      <c r="B104" s="59" t="s">
        <v>323</v>
      </c>
      <c r="C104" s="34" t="s">
        <v>322</v>
      </c>
      <c r="D104" s="37" t="s">
        <v>229</v>
      </c>
      <c r="E104" s="38">
        <v>26.23</v>
      </c>
      <c r="F104" s="48">
        <v>14.28</v>
      </c>
      <c r="G104" s="49">
        <f t="shared" si="11"/>
        <v>374.56</v>
      </c>
    </row>
    <row r="105" spans="1:7" ht="67.5" x14ac:dyDescent="0.25">
      <c r="A105" s="34" t="s">
        <v>383</v>
      </c>
      <c r="B105" s="59" t="s">
        <v>329</v>
      </c>
      <c r="C105" s="34" t="s">
        <v>328</v>
      </c>
      <c r="D105" s="37" t="s">
        <v>229</v>
      </c>
      <c r="E105" s="57">
        <v>12060.57</v>
      </c>
      <c r="F105" s="48">
        <v>22.01</v>
      </c>
      <c r="G105" s="49">
        <f t="shared" si="11"/>
        <v>265453.15000000002</v>
      </c>
    </row>
    <row r="106" spans="1:7" ht="22.5" x14ac:dyDescent="0.25">
      <c r="A106" s="34" t="s">
        <v>384</v>
      </c>
      <c r="B106" s="61" t="s">
        <v>332</v>
      </c>
      <c r="C106" s="34" t="s">
        <v>331</v>
      </c>
      <c r="D106" s="37" t="s">
        <v>229</v>
      </c>
      <c r="E106" s="57">
        <v>24121.13</v>
      </c>
      <c r="F106" s="48">
        <v>3.37</v>
      </c>
      <c r="G106" s="49">
        <f t="shared" si="11"/>
        <v>81288.210000000006</v>
      </c>
    </row>
    <row r="107" spans="1:7" ht="33.75" x14ac:dyDescent="0.25">
      <c r="A107" s="34" t="s">
        <v>385</v>
      </c>
      <c r="B107" s="61" t="s">
        <v>386</v>
      </c>
      <c r="C107" s="34" t="s">
        <v>331</v>
      </c>
      <c r="D107" s="37" t="s">
        <v>229</v>
      </c>
      <c r="E107" s="57">
        <v>8280</v>
      </c>
      <c r="F107" s="48">
        <v>3.37</v>
      </c>
      <c r="G107" s="49">
        <f t="shared" si="11"/>
        <v>27903.599999999999</v>
      </c>
    </row>
    <row r="108" spans="1:7" ht="33.75" x14ac:dyDescent="0.25">
      <c r="A108" s="34" t="s">
        <v>387</v>
      </c>
      <c r="B108" s="61" t="s">
        <v>334</v>
      </c>
      <c r="C108" s="34" t="s">
        <v>331</v>
      </c>
      <c r="D108" s="37" t="s">
        <v>219</v>
      </c>
      <c r="E108" s="57">
        <v>8935.33</v>
      </c>
      <c r="F108" s="48">
        <v>3.37</v>
      </c>
      <c r="G108" s="49">
        <f t="shared" si="11"/>
        <v>30112.06</v>
      </c>
    </row>
    <row r="109" spans="1:7" x14ac:dyDescent="0.25">
      <c r="A109" s="46"/>
      <c r="B109" s="81"/>
      <c r="C109" s="46"/>
      <c r="D109" s="92"/>
      <c r="E109" s="92"/>
      <c r="F109" s="92"/>
      <c r="G109" s="101"/>
    </row>
    <row r="110" spans="1:7" x14ac:dyDescent="0.25">
      <c r="A110" s="33" t="s">
        <v>388</v>
      </c>
      <c r="B110" s="82" t="s">
        <v>336</v>
      </c>
      <c r="C110" s="62"/>
      <c r="D110" s="82"/>
      <c r="E110" s="82"/>
      <c r="F110" s="82"/>
      <c r="G110" s="63">
        <f>G111</f>
        <v>22757.66</v>
      </c>
    </row>
    <row r="111" spans="1:7" x14ac:dyDescent="0.25">
      <c r="A111" s="34" t="s">
        <v>389</v>
      </c>
      <c r="B111" s="64" t="s">
        <v>339</v>
      </c>
      <c r="C111" s="34" t="s">
        <v>338</v>
      </c>
      <c r="D111" s="65" t="s">
        <v>220</v>
      </c>
      <c r="E111" s="66">
        <v>132.69</v>
      </c>
      <c r="F111" s="48">
        <v>171.51</v>
      </c>
      <c r="G111" s="49">
        <f>ROUND(E111*F111,2)</f>
        <v>22757.66</v>
      </c>
    </row>
    <row r="112" spans="1:7" x14ac:dyDescent="0.25">
      <c r="A112" s="46"/>
      <c r="B112" s="83"/>
      <c r="C112" s="62"/>
      <c r="D112" s="93"/>
      <c r="E112" s="93"/>
      <c r="F112" s="93"/>
      <c r="G112" s="102"/>
    </row>
    <row r="113" spans="1:7" x14ac:dyDescent="0.25">
      <c r="A113" s="33" t="s">
        <v>390</v>
      </c>
      <c r="B113" s="84" t="s">
        <v>341</v>
      </c>
      <c r="C113" s="62"/>
      <c r="D113" s="94"/>
      <c r="E113" s="94"/>
      <c r="F113" s="94"/>
      <c r="G113" s="63">
        <f>G114</f>
        <v>105965.56</v>
      </c>
    </row>
    <row r="114" spans="1:7" x14ac:dyDescent="0.25">
      <c r="A114" s="34" t="s">
        <v>391</v>
      </c>
      <c r="B114" s="64" t="s">
        <v>392</v>
      </c>
      <c r="C114" s="34" t="s">
        <v>238</v>
      </c>
      <c r="D114" s="65" t="s">
        <v>229</v>
      </c>
      <c r="E114" s="66">
        <v>45.99</v>
      </c>
      <c r="F114" s="48">
        <v>2304.1</v>
      </c>
      <c r="G114" s="49">
        <f>ROUND(E114*F114,2)</f>
        <v>105965.56</v>
      </c>
    </row>
    <row r="115" spans="1:7" x14ac:dyDescent="0.25">
      <c r="A115" s="46"/>
      <c r="B115" s="83"/>
      <c r="C115" s="62"/>
      <c r="D115" s="93"/>
      <c r="E115" s="93"/>
      <c r="F115" s="93"/>
      <c r="G115" s="102"/>
    </row>
    <row r="116" spans="1:7" x14ac:dyDescent="0.25">
      <c r="A116" s="33" t="s">
        <v>393</v>
      </c>
      <c r="B116" s="84" t="s">
        <v>349</v>
      </c>
      <c r="C116" s="62"/>
      <c r="D116" s="94"/>
      <c r="E116" s="94"/>
      <c r="F116" s="94"/>
      <c r="G116" s="50">
        <f>SUM(G117:G118)</f>
        <v>17883.21</v>
      </c>
    </row>
    <row r="117" spans="1:7" x14ac:dyDescent="0.25">
      <c r="A117" s="34" t="s">
        <v>394</v>
      </c>
      <c r="B117" s="67" t="s">
        <v>396</v>
      </c>
      <c r="C117" s="58" t="s">
        <v>395</v>
      </c>
      <c r="D117" s="68" t="s">
        <v>219</v>
      </c>
      <c r="E117" s="69">
        <v>229.95</v>
      </c>
      <c r="F117" s="48">
        <v>33.32</v>
      </c>
      <c r="G117" s="49">
        <f>ROUND(E117*F117,2)</f>
        <v>7661.93</v>
      </c>
    </row>
    <row r="118" spans="1:7" ht="33.75" x14ac:dyDescent="0.25">
      <c r="A118" s="34" t="s">
        <v>397</v>
      </c>
      <c r="B118" s="70" t="s">
        <v>399</v>
      </c>
      <c r="C118" s="58" t="s">
        <v>398</v>
      </c>
      <c r="D118" s="71" t="s">
        <v>219</v>
      </c>
      <c r="E118" s="72">
        <v>229.95</v>
      </c>
      <c r="F118" s="48">
        <v>44.45</v>
      </c>
      <c r="G118" s="49">
        <f>ROUND(E118*F118,2)</f>
        <v>10221.280000000001</v>
      </c>
    </row>
    <row r="119" spans="1:7" x14ac:dyDescent="0.25">
      <c r="A119" s="46"/>
      <c r="B119" s="83"/>
      <c r="C119" s="62"/>
      <c r="D119" s="93"/>
      <c r="E119" s="93"/>
      <c r="F119" s="93"/>
      <c r="G119" s="102"/>
    </row>
    <row r="120" spans="1:7" x14ac:dyDescent="0.25">
      <c r="A120" s="33" t="s">
        <v>400</v>
      </c>
      <c r="B120" s="84" t="s">
        <v>357</v>
      </c>
      <c r="C120" s="62"/>
      <c r="D120" s="94"/>
      <c r="E120" s="94"/>
      <c r="F120" s="94"/>
      <c r="G120" s="50">
        <f>SUM(G121:G123)</f>
        <v>166513.37</v>
      </c>
    </row>
    <row r="121" spans="1:7" ht="45" x14ac:dyDescent="0.25">
      <c r="A121" s="34" t="s">
        <v>401</v>
      </c>
      <c r="B121" s="67" t="s">
        <v>403</v>
      </c>
      <c r="C121" s="46" t="s">
        <v>402</v>
      </c>
      <c r="D121" s="68" t="s">
        <v>219</v>
      </c>
      <c r="E121" s="73">
        <v>1124.8</v>
      </c>
      <c r="F121" s="48">
        <v>72.38</v>
      </c>
      <c r="G121" s="49">
        <f t="shared" ref="G121:G123" si="12">ROUND(E121*F121,2)</f>
        <v>81413.02</v>
      </c>
    </row>
    <row r="122" spans="1:7" ht="33.75" x14ac:dyDescent="0.25">
      <c r="A122" s="34" t="s">
        <v>404</v>
      </c>
      <c r="B122" s="59" t="s">
        <v>360</v>
      </c>
      <c r="C122" s="46" t="s">
        <v>359</v>
      </c>
      <c r="D122" s="37" t="s">
        <v>219</v>
      </c>
      <c r="E122" s="38">
        <v>765.75</v>
      </c>
      <c r="F122" s="48">
        <v>66.44</v>
      </c>
      <c r="G122" s="49">
        <f t="shared" si="12"/>
        <v>50876.43</v>
      </c>
    </row>
    <row r="123" spans="1:7" ht="56.25" x14ac:dyDescent="0.25">
      <c r="A123" s="34" t="s">
        <v>405</v>
      </c>
      <c r="B123" s="61" t="s">
        <v>363</v>
      </c>
      <c r="C123" s="46" t="s">
        <v>362</v>
      </c>
      <c r="D123" s="37" t="s">
        <v>220</v>
      </c>
      <c r="E123" s="57">
        <v>1021</v>
      </c>
      <c r="F123" s="48">
        <v>33.520000000000003</v>
      </c>
      <c r="G123" s="49">
        <f t="shared" si="12"/>
        <v>34223.919999999998</v>
      </c>
    </row>
    <row r="124" spans="1:7" x14ac:dyDescent="0.25">
      <c r="A124" s="46"/>
      <c r="B124" s="81"/>
      <c r="C124" s="46"/>
      <c r="D124" s="92"/>
      <c r="E124" s="92"/>
      <c r="F124" s="92"/>
      <c r="G124" s="97"/>
    </row>
    <row r="125" spans="1:7" x14ac:dyDescent="0.25">
      <c r="A125" s="33" t="s">
        <v>406</v>
      </c>
      <c r="B125" s="82" t="s">
        <v>407</v>
      </c>
      <c r="C125" s="62"/>
      <c r="D125" s="82"/>
      <c r="E125" s="82"/>
      <c r="F125" s="82"/>
      <c r="G125" s="63">
        <f>G126</f>
        <v>35000</v>
      </c>
    </row>
    <row r="126" spans="1:7" x14ac:dyDescent="0.25">
      <c r="A126" s="34" t="s">
        <v>408</v>
      </c>
      <c r="B126" s="67" t="s">
        <v>409</v>
      </c>
      <c r="C126" s="46"/>
      <c r="D126" s="68" t="s">
        <v>272</v>
      </c>
      <c r="E126" s="69">
        <v>1</v>
      </c>
      <c r="F126" s="48">
        <v>35000</v>
      </c>
      <c r="G126" s="49">
        <f>ROUND(E126*F126,2)</f>
        <v>35000</v>
      </c>
    </row>
    <row r="127" spans="1:7" x14ac:dyDescent="0.25">
      <c r="A127" s="46"/>
      <c r="B127" s="35"/>
      <c r="C127" s="46"/>
      <c r="D127" s="89"/>
      <c r="E127" s="89"/>
      <c r="F127" s="89"/>
      <c r="G127" s="97"/>
    </row>
    <row r="128" spans="1:7" x14ac:dyDescent="0.25">
      <c r="A128" s="33" t="s">
        <v>410</v>
      </c>
      <c r="B128" s="51" t="s">
        <v>411</v>
      </c>
      <c r="C128" s="46"/>
      <c r="D128" s="52"/>
      <c r="E128" s="52"/>
      <c r="F128" s="52"/>
      <c r="G128" s="50">
        <f>SUM(G129:G131)</f>
        <v>2277.23</v>
      </c>
    </row>
    <row r="129" spans="1:7" x14ac:dyDescent="0.25">
      <c r="A129" s="34" t="s">
        <v>412</v>
      </c>
      <c r="B129" s="59" t="s">
        <v>414</v>
      </c>
      <c r="C129" s="34" t="s">
        <v>413</v>
      </c>
      <c r="D129" s="37" t="s">
        <v>219</v>
      </c>
      <c r="E129" s="38">
        <v>1.2</v>
      </c>
      <c r="F129" s="48">
        <v>451.83</v>
      </c>
      <c r="G129" s="49">
        <f t="shared" ref="G129:G131" si="13">ROUND(E129*F129,2)</f>
        <v>542.20000000000005</v>
      </c>
    </row>
    <row r="130" spans="1:7" x14ac:dyDescent="0.25">
      <c r="A130" s="34" t="s">
        <v>415</v>
      </c>
      <c r="B130" s="59" t="s">
        <v>416</v>
      </c>
      <c r="C130" s="34" t="s">
        <v>413</v>
      </c>
      <c r="D130" s="37" t="s">
        <v>219</v>
      </c>
      <c r="E130" s="38">
        <v>1.76</v>
      </c>
      <c r="F130" s="48">
        <v>451.83</v>
      </c>
      <c r="G130" s="49">
        <f t="shared" si="13"/>
        <v>795.22</v>
      </c>
    </row>
    <row r="131" spans="1:7" x14ac:dyDescent="0.25">
      <c r="A131" s="34" t="s">
        <v>417</v>
      </c>
      <c r="B131" s="59" t="s">
        <v>418</v>
      </c>
      <c r="C131" s="34" t="s">
        <v>413</v>
      </c>
      <c r="D131" s="37" t="s">
        <v>219</v>
      </c>
      <c r="E131" s="38">
        <v>2.08</v>
      </c>
      <c r="F131" s="48">
        <v>451.83</v>
      </c>
      <c r="G131" s="49">
        <f t="shared" si="13"/>
        <v>939.81</v>
      </c>
    </row>
    <row r="132" spans="1:7" x14ac:dyDescent="0.25">
      <c r="A132" s="46"/>
      <c r="B132" s="35"/>
      <c r="C132" s="46"/>
      <c r="D132" s="89"/>
      <c r="E132" s="89"/>
      <c r="F132" s="89"/>
      <c r="G132" s="97"/>
    </row>
    <row r="133" spans="1:7" x14ac:dyDescent="0.25">
      <c r="A133" s="43" t="s">
        <v>230</v>
      </c>
      <c r="B133" s="79" t="s">
        <v>419</v>
      </c>
      <c r="C133" s="44"/>
      <c r="D133" s="90"/>
      <c r="E133" s="90"/>
      <c r="F133" s="98"/>
      <c r="G133" s="45">
        <f>G135+G138+G145+G148+G151+G155+G159</f>
        <v>230711.77000000002</v>
      </c>
    </row>
    <row r="134" spans="1:7" x14ac:dyDescent="0.25">
      <c r="A134" s="46"/>
      <c r="B134" s="35"/>
      <c r="C134" s="46"/>
      <c r="D134" s="89"/>
      <c r="E134" s="89"/>
      <c r="F134" s="89"/>
      <c r="G134" s="97"/>
    </row>
    <row r="135" spans="1:7" x14ac:dyDescent="0.25">
      <c r="A135" s="33" t="s">
        <v>8</v>
      </c>
      <c r="B135" s="35" t="s">
        <v>216</v>
      </c>
      <c r="C135" s="46"/>
      <c r="D135" s="89"/>
      <c r="E135" s="89"/>
      <c r="F135" s="89"/>
      <c r="G135" s="63">
        <f>G136</f>
        <v>14037.45</v>
      </c>
    </row>
    <row r="136" spans="1:7" ht="33.75" x14ac:dyDescent="0.25">
      <c r="A136" s="34" t="s">
        <v>231</v>
      </c>
      <c r="B136" s="59" t="s">
        <v>421</v>
      </c>
      <c r="C136" s="34" t="s">
        <v>420</v>
      </c>
      <c r="D136" s="37" t="s">
        <v>219</v>
      </c>
      <c r="E136" s="57">
        <v>48405</v>
      </c>
      <c r="F136" s="48">
        <v>0.28999999999999998</v>
      </c>
      <c r="G136" s="49">
        <f>ROUND(E136*F136,2)</f>
        <v>14037.45</v>
      </c>
    </row>
    <row r="137" spans="1:7" x14ac:dyDescent="0.25">
      <c r="A137" s="46"/>
      <c r="B137" s="35"/>
      <c r="C137" s="46"/>
      <c r="D137" s="89"/>
      <c r="E137" s="89"/>
      <c r="F137" s="89"/>
      <c r="G137" s="97"/>
    </row>
    <row r="138" spans="1:7" x14ac:dyDescent="0.25">
      <c r="A138" s="33" t="s">
        <v>9</v>
      </c>
      <c r="B138" s="35" t="s">
        <v>382</v>
      </c>
      <c r="C138" s="46"/>
      <c r="D138" s="89"/>
      <c r="E138" s="89"/>
      <c r="F138" s="89"/>
      <c r="G138" s="50">
        <f>SUM(G139:G143)</f>
        <v>33853.15</v>
      </c>
    </row>
    <row r="139" spans="1:7" ht="33.75" x14ac:dyDescent="0.25">
      <c r="A139" s="34" t="s">
        <v>241</v>
      </c>
      <c r="B139" s="59" t="s">
        <v>320</v>
      </c>
      <c r="C139" s="34" t="s">
        <v>319</v>
      </c>
      <c r="D139" s="37" t="s">
        <v>229</v>
      </c>
      <c r="E139" s="38">
        <v>389.64</v>
      </c>
      <c r="F139" s="48">
        <v>9.17</v>
      </c>
      <c r="G139" s="49">
        <f t="shared" ref="G139:G143" si="14">ROUND(E139*F139,2)</f>
        <v>3573</v>
      </c>
    </row>
    <row r="140" spans="1:7" ht="56.25" x14ac:dyDescent="0.25">
      <c r="A140" s="34" t="s">
        <v>244</v>
      </c>
      <c r="B140" s="59" t="s">
        <v>323</v>
      </c>
      <c r="C140" s="34" t="s">
        <v>322</v>
      </c>
      <c r="D140" s="37" t="s">
        <v>229</v>
      </c>
      <c r="E140" s="38">
        <v>413.79</v>
      </c>
      <c r="F140" s="48">
        <v>14.28</v>
      </c>
      <c r="G140" s="49">
        <f t="shared" si="14"/>
        <v>5908.92</v>
      </c>
    </row>
    <row r="141" spans="1:7" ht="22.5" x14ac:dyDescent="0.25">
      <c r="A141" s="34" t="s">
        <v>247</v>
      </c>
      <c r="B141" s="61" t="s">
        <v>332</v>
      </c>
      <c r="C141" s="34" t="s">
        <v>331</v>
      </c>
      <c r="D141" s="37" t="s">
        <v>229</v>
      </c>
      <c r="E141" s="38">
        <v>855.62</v>
      </c>
      <c r="F141" s="48">
        <v>3.37</v>
      </c>
      <c r="G141" s="49">
        <f t="shared" si="14"/>
        <v>2883.44</v>
      </c>
    </row>
    <row r="142" spans="1:7" ht="33.75" x14ac:dyDescent="0.25">
      <c r="A142" s="34" t="s">
        <v>422</v>
      </c>
      <c r="B142" s="61" t="s">
        <v>386</v>
      </c>
      <c r="C142" s="34" t="s">
        <v>331</v>
      </c>
      <c r="D142" s="37" t="s">
        <v>229</v>
      </c>
      <c r="E142" s="38">
        <v>855.62</v>
      </c>
      <c r="F142" s="48">
        <v>3.37</v>
      </c>
      <c r="G142" s="49">
        <f t="shared" si="14"/>
        <v>2883.44</v>
      </c>
    </row>
    <row r="143" spans="1:7" ht="33.75" x14ac:dyDescent="0.25">
      <c r="A143" s="34" t="s">
        <v>423</v>
      </c>
      <c r="B143" s="61" t="s">
        <v>334</v>
      </c>
      <c r="C143" s="34" t="s">
        <v>424</v>
      </c>
      <c r="D143" s="37" t="s">
        <v>219</v>
      </c>
      <c r="E143" s="57">
        <v>5520.58</v>
      </c>
      <c r="F143" s="48">
        <v>3.37</v>
      </c>
      <c r="G143" s="49">
        <f t="shared" si="14"/>
        <v>18604.349999999999</v>
      </c>
    </row>
    <row r="144" spans="1:7" x14ac:dyDescent="0.25">
      <c r="A144" s="46"/>
      <c r="B144" s="35"/>
      <c r="C144" s="46"/>
      <c r="D144" s="89"/>
      <c r="E144" s="89"/>
      <c r="F144" s="89"/>
      <c r="G144" s="97"/>
    </row>
    <row r="145" spans="1:7" x14ac:dyDescent="0.25">
      <c r="A145" s="33" t="s">
        <v>10</v>
      </c>
      <c r="B145" s="35" t="s">
        <v>336</v>
      </c>
      <c r="C145" s="46"/>
      <c r="D145" s="89"/>
      <c r="E145" s="89"/>
      <c r="F145" s="89"/>
      <c r="G145" s="50">
        <f>SUM(G146)</f>
        <v>30871.8</v>
      </c>
    </row>
    <row r="146" spans="1:7" x14ac:dyDescent="0.25">
      <c r="A146" s="34" t="s">
        <v>425</v>
      </c>
      <c r="B146" s="59" t="s">
        <v>339</v>
      </c>
      <c r="C146" s="34" t="s">
        <v>338</v>
      </c>
      <c r="D146" s="37" t="s">
        <v>220</v>
      </c>
      <c r="E146" s="38">
        <v>180</v>
      </c>
      <c r="F146" s="48">
        <v>171.51</v>
      </c>
      <c r="G146" s="49">
        <f>ROUND(E146*F146,2)</f>
        <v>30871.8</v>
      </c>
    </row>
    <row r="147" spans="1:7" x14ac:dyDescent="0.25">
      <c r="A147" s="46"/>
      <c r="B147" s="35"/>
      <c r="C147" s="46"/>
      <c r="D147" s="89"/>
      <c r="E147" s="89"/>
      <c r="F147" s="89"/>
      <c r="G147" s="97"/>
    </row>
    <row r="148" spans="1:7" x14ac:dyDescent="0.25">
      <c r="A148" s="33" t="s">
        <v>253</v>
      </c>
      <c r="B148" s="51" t="s">
        <v>341</v>
      </c>
      <c r="C148" s="46"/>
      <c r="D148" s="52"/>
      <c r="E148" s="52"/>
      <c r="F148" s="52"/>
      <c r="G148" s="50">
        <f>SUM(G149)</f>
        <v>34999.279999999999</v>
      </c>
    </row>
    <row r="149" spans="1:7" x14ac:dyDescent="0.25">
      <c r="A149" s="34" t="s">
        <v>255</v>
      </c>
      <c r="B149" s="59" t="s">
        <v>392</v>
      </c>
      <c r="C149" s="34" t="s">
        <v>238</v>
      </c>
      <c r="D149" s="37" t="s">
        <v>229</v>
      </c>
      <c r="E149" s="38">
        <v>15.19</v>
      </c>
      <c r="F149" s="48">
        <v>2304.1</v>
      </c>
      <c r="G149" s="49">
        <f>ROUND(E149*F149,2)</f>
        <v>34999.279999999999</v>
      </c>
    </row>
    <row r="150" spans="1:7" x14ac:dyDescent="0.25">
      <c r="A150" s="46"/>
      <c r="B150" s="35"/>
      <c r="C150" s="46"/>
      <c r="D150" s="89"/>
      <c r="E150" s="89"/>
      <c r="F150" s="89"/>
      <c r="G150" s="97"/>
    </row>
    <row r="151" spans="1:7" x14ac:dyDescent="0.25">
      <c r="A151" s="33" t="s">
        <v>268</v>
      </c>
      <c r="B151" s="51" t="s">
        <v>349</v>
      </c>
      <c r="C151" s="46"/>
      <c r="D151" s="52"/>
      <c r="E151" s="52"/>
      <c r="F151" s="52"/>
      <c r="G151" s="50">
        <f>SUM(G152:G153)</f>
        <v>1644.4699999999998</v>
      </c>
    </row>
    <row r="152" spans="1:7" x14ac:dyDescent="0.25">
      <c r="A152" s="34" t="s">
        <v>270</v>
      </c>
      <c r="B152" s="59" t="s">
        <v>396</v>
      </c>
      <c r="C152" s="58" t="s">
        <v>426</v>
      </c>
      <c r="D152" s="37" t="s">
        <v>219</v>
      </c>
      <c r="E152" s="38">
        <v>15.19</v>
      </c>
      <c r="F152" s="48">
        <v>33.32</v>
      </c>
      <c r="G152" s="49">
        <f t="shared" ref="G152:G153" si="15">ROUND(E152*F152,2)</f>
        <v>506.13</v>
      </c>
    </row>
    <row r="153" spans="1:7" ht="33.75" x14ac:dyDescent="0.25">
      <c r="A153" s="34" t="s">
        <v>273</v>
      </c>
      <c r="B153" s="59" t="s">
        <v>427</v>
      </c>
      <c r="C153" s="34" t="s">
        <v>354</v>
      </c>
      <c r="D153" s="37" t="s">
        <v>219</v>
      </c>
      <c r="E153" s="38">
        <v>15.19</v>
      </c>
      <c r="F153" s="48">
        <v>74.94</v>
      </c>
      <c r="G153" s="49">
        <f t="shared" si="15"/>
        <v>1138.3399999999999</v>
      </c>
    </row>
    <row r="154" spans="1:7" x14ac:dyDescent="0.25">
      <c r="A154" s="46"/>
      <c r="B154" s="35"/>
      <c r="C154" s="46"/>
      <c r="D154" s="89"/>
      <c r="E154" s="89"/>
      <c r="F154" s="89"/>
      <c r="G154" s="97"/>
    </row>
    <row r="155" spans="1:7" x14ac:dyDescent="0.25">
      <c r="A155" s="33" t="s">
        <v>290</v>
      </c>
      <c r="B155" s="51" t="s">
        <v>357</v>
      </c>
      <c r="C155" s="46"/>
      <c r="D155" s="52"/>
      <c r="E155" s="52"/>
      <c r="F155" s="52"/>
      <c r="G155" s="50">
        <f>SUM(G156:G157)</f>
        <v>114076.64</v>
      </c>
    </row>
    <row r="156" spans="1:7" ht="56.25" x14ac:dyDescent="0.25">
      <c r="A156" s="34" t="s">
        <v>292</v>
      </c>
      <c r="B156" s="61" t="s">
        <v>363</v>
      </c>
      <c r="C156" s="58" t="s">
        <v>362</v>
      </c>
      <c r="D156" s="37" t="s">
        <v>220</v>
      </c>
      <c r="E156" s="57">
        <v>1828.8</v>
      </c>
      <c r="F156" s="48">
        <v>33.520000000000003</v>
      </c>
      <c r="G156" s="49">
        <f>ROUND(E156*F156,2)</f>
        <v>61301.38</v>
      </c>
    </row>
    <row r="157" spans="1:7" x14ac:dyDescent="0.25">
      <c r="A157" s="34" t="s">
        <v>294</v>
      </c>
      <c r="B157" s="59" t="s">
        <v>429</v>
      </c>
      <c r="C157" s="46" t="s">
        <v>428</v>
      </c>
      <c r="D157" s="37" t="s">
        <v>219</v>
      </c>
      <c r="E157" s="57">
        <v>3897.73</v>
      </c>
      <c r="F157" s="48">
        <v>13.54</v>
      </c>
      <c r="G157" s="49">
        <f>ROUND(E157*F157,2)</f>
        <v>52775.26</v>
      </c>
    </row>
    <row r="158" spans="1:7" x14ac:dyDescent="0.25">
      <c r="A158" s="46"/>
      <c r="B158" s="35"/>
      <c r="C158" s="46"/>
      <c r="D158" s="89"/>
      <c r="E158" s="89"/>
      <c r="F158" s="89"/>
      <c r="G158" s="97"/>
    </row>
    <row r="159" spans="1:7" x14ac:dyDescent="0.25">
      <c r="A159" s="33" t="s">
        <v>298</v>
      </c>
      <c r="B159" s="51" t="s">
        <v>411</v>
      </c>
      <c r="C159" s="46"/>
      <c r="D159" s="52"/>
      <c r="E159" s="52"/>
      <c r="F159" s="52"/>
      <c r="G159" s="50">
        <f>SUM(G160)</f>
        <v>1228.98</v>
      </c>
    </row>
    <row r="160" spans="1:7" x14ac:dyDescent="0.25">
      <c r="A160" s="34" t="s">
        <v>300</v>
      </c>
      <c r="B160" s="61" t="s">
        <v>430</v>
      </c>
      <c r="C160" s="34" t="s">
        <v>413</v>
      </c>
      <c r="D160" s="37" t="s">
        <v>219</v>
      </c>
      <c r="E160" s="38">
        <v>2.72</v>
      </c>
      <c r="F160" s="48">
        <v>451.83</v>
      </c>
      <c r="G160" s="49">
        <f>ROUND(E160*F160,2)</f>
        <v>1228.98</v>
      </c>
    </row>
    <row r="161" spans="1:7" x14ac:dyDescent="0.25">
      <c r="A161" s="46"/>
      <c r="B161" s="35"/>
      <c r="C161" s="46"/>
      <c r="D161" s="89"/>
      <c r="E161" s="89"/>
      <c r="F161" s="89"/>
      <c r="G161" s="97"/>
    </row>
    <row r="162" spans="1:7" x14ac:dyDescent="0.25">
      <c r="A162" s="43" t="s">
        <v>431</v>
      </c>
      <c r="B162" s="85" t="s">
        <v>432</v>
      </c>
      <c r="C162" s="44"/>
      <c r="D162" s="90"/>
      <c r="E162" s="90"/>
      <c r="F162" s="98"/>
      <c r="G162" s="45">
        <f>G164+G167+G175+G178+G181+G185+G191-0.01</f>
        <v>943483.07999999984</v>
      </c>
    </row>
    <row r="163" spans="1:7" x14ac:dyDescent="0.25">
      <c r="A163" s="46"/>
      <c r="B163" s="35"/>
      <c r="C163" s="46"/>
      <c r="D163" s="89"/>
      <c r="E163" s="89"/>
      <c r="F163" s="89"/>
      <c r="G163" s="97"/>
    </row>
    <row r="164" spans="1:7" x14ac:dyDescent="0.25">
      <c r="A164" s="33" t="s">
        <v>433</v>
      </c>
      <c r="B164" s="35" t="s">
        <v>216</v>
      </c>
      <c r="C164" s="46"/>
      <c r="D164" s="89"/>
      <c r="E164" s="89"/>
      <c r="F164" s="89"/>
      <c r="G164" s="50">
        <f>SUM(G165)</f>
        <v>19900.7</v>
      </c>
    </row>
    <row r="165" spans="1:7" ht="33.75" x14ac:dyDescent="0.25">
      <c r="A165" s="34" t="s">
        <v>434</v>
      </c>
      <c r="B165" s="59" t="s">
        <v>421</v>
      </c>
      <c r="C165" s="34" t="s">
        <v>420</v>
      </c>
      <c r="D165" s="37" t="s">
        <v>219</v>
      </c>
      <c r="E165" s="57">
        <v>68623.100000000006</v>
      </c>
      <c r="F165" s="48">
        <v>0.28999999999999998</v>
      </c>
      <c r="G165" s="49">
        <f>ROUND(E165*F165,2)</f>
        <v>19900.7</v>
      </c>
    </row>
    <row r="166" spans="1:7" x14ac:dyDescent="0.25">
      <c r="A166" s="46"/>
      <c r="B166" s="35"/>
      <c r="C166" s="46"/>
      <c r="D166" s="89"/>
      <c r="E166" s="89"/>
      <c r="F166" s="89"/>
      <c r="G166" s="97"/>
    </row>
    <row r="167" spans="1:7" x14ac:dyDescent="0.25">
      <c r="A167" s="33" t="s">
        <v>435</v>
      </c>
      <c r="B167" s="35" t="s">
        <v>382</v>
      </c>
      <c r="C167" s="46"/>
      <c r="D167" s="89"/>
      <c r="E167" s="89"/>
      <c r="F167" s="89"/>
      <c r="G167" s="50">
        <f>SUM(G168:G173)</f>
        <v>440135.13999999996</v>
      </c>
    </row>
    <row r="168" spans="1:7" ht="33.75" x14ac:dyDescent="0.25">
      <c r="A168" s="34" t="s">
        <v>436</v>
      </c>
      <c r="B168" s="59" t="s">
        <v>320</v>
      </c>
      <c r="C168" s="34" t="s">
        <v>319</v>
      </c>
      <c r="D168" s="37" t="s">
        <v>229</v>
      </c>
      <c r="E168" s="38">
        <v>238.95</v>
      </c>
      <c r="F168" s="48">
        <v>9.17</v>
      </c>
      <c r="G168" s="49">
        <f t="shared" ref="G168:G173" si="16">ROUND(E168*F168,2)</f>
        <v>2191.17</v>
      </c>
    </row>
    <row r="169" spans="1:7" ht="56.25" x14ac:dyDescent="0.25">
      <c r="A169" s="34" t="s">
        <v>437</v>
      </c>
      <c r="B169" s="59" t="s">
        <v>323</v>
      </c>
      <c r="C169" s="34" t="s">
        <v>322</v>
      </c>
      <c r="D169" s="37" t="s">
        <v>229</v>
      </c>
      <c r="E169" s="38">
        <v>95.58</v>
      </c>
      <c r="F169" s="48">
        <v>14.28</v>
      </c>
      <c r="G169" s="49">
        <f t="shared" si="16"/>
        <v>1364.88</v>
      </c>
    </row>
    <row r="170" spans="1:7" ht="67.5" x14ac:dyDescent="0.25">
      <c r="A170" s="34" t="s">
        <v>438</v>
      </c>
      <c r="B170" s="59" t="s">
        <v>329</v>
      </c>
      <c r="C170" s="34" t="s">
        <v>328</v>
      </c>
      <c r="D170" s="37" t="s">
        <v>229</v>
      </c>
      <c r="E170" s="57">
        <v>13196.75</v>
      </c>
      <c r="F170" s="48">
        <v>22.01</v>
      </c>
      <c r="G170" s="49">
        <f t="shared" si="16"/>
        <v>290460.46999999997</v>
      </c>
    </row>
    <row r="171" spans="1:7" ht="22.5" x14ac:dyDescent="0.25">
      <c r="A171" s="34" t="s">
        <v>439</v>
      </c>
      <c r="B171" s="61" t="s">
        <v>332</v>
      </c>
      <c r="C171" s="34" t="s">
        <v>331</v>
      </c>
      <c r="D171" s="37" t="s">
        <v>229</v>
      </c>
      <c r="E171" s="57">
        <v>10193.629999999999</v>
      </c>
      <c r="F171" s="48">
        <v>3.37</v>
      </c>
      <c r="G171" s="49">
        <f t="shared" si="16"/>
        <v>34352.53</v>
      </c>
    </row>
    <row r="172" spans="1:7" ht="33.75" x14ac:dyDescent="0.25">
      <c r="A172" s="34" t="s">
        <v>440</v>
      </c>
      <c r="B172" s="61" t="s">
        <v>386</v>
      </c>
      <c r="C172" s="34" t="s">
        <v>331</v>
      </c>
      <c r="D172" s="37" t="s">
        <v>229</v>
      </c>
      <c r="E172" s="57">
        <v>26393.4</v>
      </c>
      <c r="F172" s="48">
        <v>3.37</v>
      </c>
      <c r="G172" s="49">
        <f t="shared" si="16"/>
        <v>88945.76</v>
      </c>
    </row>
    <row r="173" spans="1:7" ht="33.75" x14ac:dyDescent="0.25">
      <c r="A173" s="34" t="s">
        <v>441</v>
      </c>
      <c r="B173" s="61" t="s">
        <v>334</v>
      </c>
      <c r="C173" s="34" t="s">
        <v>331</v>
      </c>
      <c r="D173" s="37" t="s">
        <v>219</v>
      </c>
      <c r="E173" s="57">
        <v>6771.61</v>
      </c>
      <c r="F173" s="48">
        <v>3.37</v>
      </c>
      <c r="G173" s="49">
        <f t="shared" si="16"/>
        <v>22820.33</v>
      </c>
    </row>
    <row r="174" spans="1:7" x14ac:dyDescent="0.25">
      <c r="A174" s="46"/>
      <c r="B174" s="35"/>
      <c r="C174" s="46"/>
      <c r="D174" s="89"/>
      <c r="E174" s="89"/>
      <c r="F174" s="89"/>
      <c r="G174" s="97"/>
    </row>
    <row r="175" spans="1:7" x14ac:dyDescent="0.25">
      <c r="A175" s="33" t="s">
        <v>442</v>
      </c>
      <c r="B175" s="35" t="s">
        <v>336</v>
      </c>
      <c r="C175" s="46"/>
      <c r="D175" s="89"/>
      <c r="E175" s="89"/>
      <c r="F175" s="89"/>
      <c r="G175" s="50">
        <f>SUM(G176)</f>
        <v>29842.74</v>
      </c>
    </row>
    <row r="176" spans="1:7" x14ac:dyDescent="0.25">
      <c r="A176" s="34" t="s">
        <v>443</v>
      </c>
      <c r="B176" s="59" t="s">
        <v>339</v>
      </c>
      <c r="C176" s="34" t="s">
        <v>338</v>
      </c>
      <c r="D176" s="37" t="s">
        <v>220</v>
      </c>
      <c r="E176" s="38">
        <v>174</v>
      </c>
      <c r="F176" s="48">
        <v>171.51</v>
      </c>
      <c r="G176" s="49">
        <f>ROUND(E176*F176,2)</f>
        <v>29842.74</v>
      </c>
    </row>
    <row r="177" spans="1:7" x14ac:dyDescent="0.25">
      <c r="A177" s="46"/>
      <c r="B177" s="35"/>
      <c r="C177" s="46"/>
      <c r="D177" s="89"/>
      <c r="E177" s="89"/>
      <c r="F177" s="89"/>
      <c r="G177" s="97"/>
    </row>
    <row r="178" spans="1:7" x14ac:dyDescent="0.25">
      <c r="A178" s="33" t="s">
        <v>444</v>
      </c>
      <c r="B178" s="51" t="s">
        <v>341</v>
      </c>
      <c r="C178" s="46"/>
      <c r="D178" s="52"/>
      <c r="E178" s="52"/>
      <c r="F178" s="52"/>
      <c r="G178" s="50">
        <f>SUM(G179)</f>
        <v>76680.45</v>
      </c>
    </row>
    <row r="179" spans="1:7" x14ac:dyDescent="0.25">
      <c r="A179" s="34" t="s">
        <v>445</v>
      </c>
      <c r="B179" s="61" t="s">
        <v>446</v>
      </c>
      <c r="C179" s="34" t="s">
        <v>238</v>
      </c>
      <c r="D179" s="37" t="s">
        <v>229</v>
      </c>
      <c r="E179" s="38">
        <v>33.28</v>
      </c>
      <c r="F179" s="48">
        <v>2304.1</v>
      </c>
      <c r="G179" s="49">
        <f>ROUND(E179*F179,2)</f>
        <v>76680.45</v>
      </c>
    </row>
    <row r="180" spans="1:7" x14ac:dyDescent="0.25">
      <c r="A180" s="46"/>
      <c r="B180" s="35"/>
      <c r="C180" s="46"/>
      <c r="D180" s="89"/>
      <c r="E180" s="89"/>
      <c r="F180" s="89"/>
      <c r="G180" s="97"/>
    </row>
    <row r="181" spans="1:7" x14ac:dyDescent="0.25">
      <c r="A181" s="33" t="s">
        <v>447</v>
      </c>
      <c r="B181" s="51" t="s">
        <v>349</v>
      </c>
      <c r="C181" s="46"/>
      <c r="D181" s="52"/>
      <c r="E181" s="52"/>
      <c r="F181" s="52"/>
      <c r="G181" s="50">
        <f>SUM(G182:G183)</f>
        <v>9138.23</v>
      </c>
    </row>
    <row r="182" spans="1:7" x14ac:dyDescent="0.25">
      <c r="A182" s="34" t="s">
        <v>448</v>
      </c>
      <c r="B182" s="59" t="s">
        <v>396</v>
      </c>
      <c r="C182" s="58" t="s">
        <v>426</v>
      </c>
      <c r="D182" s="37" t="s">
        <v>219</v>
      </c>
      <c r="E182" s="38">
        <v>84.41</v>
      </c>
      <c r="F182" s="48">
        <v>33.32</v>
      </c>
      <c r="G182" s="49">
        <f t="shared" ref="G182:G183" si="17">ROUND(E182*F182,2)</f>
        <v>2812.54</v>
      </c>
    </row>
    <row r="183" spans="1:7" ht="33.75" x14ac:dyDescent="0.25">
      <c r="A183" s="34" t="s">
        <v>449</v>
      </c>
      <c r="B183" s="59" t="s">
        <v>427</v>
      </c>
      <c r="C183" s="34" t="s">
        <v>354</v>
      </c>
      <c r="D183" s="37" t="s">
        <v>219</v>
      </c>
      <c r="E183" s="38">
        <v>84.41</v>
      </c>
      <c r="F183" s="48">
        <v>74.94</v>
      </c>
      <c r="G183" s="49">
        <f t="shared" si="17"/>
        <v>6325.69</v>
      </c>
    </row>
    <row r="184" spans="1:7" x14ac:dyDescent="0.25">
      <c r="A184" s="46"/>
      <c r="B184" s="35"/>
      <c r="C184" s="46"/>
      <c r="D184" s="89"/>
      <c r="E184" s="89"/>
      <c r="F184" s="89"/>
      <c r="G184" s="97"/>
    </row>
    <row r="185" spans="1:7" x14ac:dyDescent="0.25">
      <c r="A185" s="33" t="s">
        <v>450</v>
      </c>
      <c r="B185" s="51" t="s">
        <v>357</v>
      </c>
      <c r="C185" s="46"/>
      <c r="D185" s="52"/>
      <c r="E185" s="52"/>
      <c r="F185" s="52"/>
      <c r="G185" s="50">
        <f>SUM(G186:G189)</f>
        <v>234952.65000000002</v>
      </c>
    </row>
    <row r="186" spans="1:7" ht="45" x14ac:dyDescent="0.25">
      <c r="A186" s="34" t="s">
        <v>451</v>
      </c>
      <c r="B186" s="59" t="s">
        <v>403</v>
      </c>
      <c r="C186" s="46" t="s">
        <v>402</v>
      </c>
      <c r="D186" s="37" t="s">
        <v>219</v>
      </c>
      <c r="E186" s="57">
        <v>1667.96</v>
      </c>
      <c r="F186" s="48">
        <v>72.38</v>
      </c>
      <c r="G186" s="49">
        <f t="shared" ref="G186:G189" si="18">ROUND(E186*F186,2)</f>
        <v>120726.94</v>
      </c>
    </row>
    <row r="187" spans="1:7" ht="33.75" x14ac:dyDescent="0.25">
      <c r="A187" s="34" t="s">
        <v>452</v>
      </c>
      <c r="B187" s="59" t="s">
        <v>360</v>
      </c>
      <c r="C187" s="58" t="s">
        <v>359</v>
      </c>
      <c r="D187" s="37" t="s">
        <v>219</v>
      </c>
      <c r="E187" s="38">
        <v>916.2</v>
      </c>
      <c r="F187" s="48">
        <v>66.44</v>
      </c>
      <c r="G187" s="49">
        <f t="shared" si="18"/>
        <v>60872.33</v>
      </c>
    </row>
    <row r="188" spans="1:7" ht="56.25" x14ac:dyDescent="0.25">
      <c r="A188" s="34" t="s">
        <v>453</v>
      </c>
      <c r="B188" s="61" t="s">
        <v>363</v>
      </c>
      <c r="C188" s="58" t="s">
        <v>362</v>
      </c>
      <c r="D188" s="37" t="s">
        <v>220</v>
      </c>
      <c r="E188" s="57">
        <v>1221.5999999999999</v>
      </c>
      <c r="F188" s="48">
        <v>33.520000000000003</v>
      </c>
      <c r="G188" s="49">
        <f t="shared" si="18"/>
        <v>40948.03</v>
      </c>
    </row>
    <row r="189" spans="1:7" x14ac:dyDescent="0.25">
      <c r="A189" s="34" t="s">
        <v>454</v>
      </c>
      <c r="B189" s="59" t="s">
        <v>429</v>
      </c>
      <c r="C189" s="58" t="s">
        <v>428</v>
      </c>
      <c r="D189" s="37" t="s">
        <v>219</v>
      </c>
      <c r="E189" s="38">
        <v>916.2</v>
      </c>
      <c r="F189" s="48">
        <v>13.54</v>
      </c>
      <c r="G189" s="49">
        <f t="shared" si="18"/>
        <v>12405.35</v>
      </c>
    </row>
    <row r="190" spans="1:7" x14ac:dyDescent="0.25">
      <c r="A190" s="46"/>
      <c r="B190" s="35"/>
      <c r="C190" s="46"/>
      <c r="D190" s="89"/>
      <c r="E190" s="89"/>
      <c r="F190" s="89"/>
      <c r="G190" s="97"/>
    </row>
    <row r="191" spans="1:7" x14ac:dyDescent="0.25">
      <c r="A191" s="33" t="s">
        <v>455</v>
      </c>
      <c r="B191" s="51" t="s">
        <v>411</v>
      </c>
      <c r="C191" s="46"/>
      <c r="D191" s="52"/>
      <c r="E191" s="52"/>
      <c r="F191" s="52"/>
      <c r="G191" s="50">
        <f>SUM(G192:G195)</f>
        <v>132833.18</v>
      </c>
    </row>
    <row r="192" spans="1:7" x14ac:dyDescent="0.25">
      <c r="A192" s="34" t="s">
        <v>456</v>
      </c>
      <c r="B192" s="59" t="s">
        <v>457</v>
      </c>
      <c r="C192" s="34" t="s">
        <v>413</v>
      </c>
      <c r="D192" s="37" t="s">
        <v>219</v>
      </c>
      <c r="E192" s="38">
        <v>1.36</v>
      </c>
      <c r="F192" s="48">
        <v>2245</v>
      </c>
      <c r="G192" s="49">
        <f t="shared" ref="G192:G195" si="19">ROUND(E192*F192,2)</f>
        <v>3053.2</v>
      </c>
    </row>
    <row r="193" spans="1:7" x14ac:dyDescent="0.25">
      <c r="A193" s="34" t="s">
        <v>458</v>
      </c>
      <c r="B193" s="59" t="s">
        <v>459</v>
      </c>
      <c r="C193" s="34" t="s">
        <v>413</v>
      </c>
      <c r="D193" s="37" t="s">
        <v>219</v>
      </c>
      <c r="E193" s="38">
        <v>1.52</v>
      </c>
      <c r="F193" s="48">
        <v>2245</v>
      </c>
      <c r="G193" s="49">
        <f t="shared" si="19"/>
        <v>3412.4</v>
      </c>
    </row>
    <row r="194" spans="1:7" x14ac:dyDescent="0.25">
      <c r="A194" s="34" t="s">
        <v>460</v>
      </c>
      <c r="B194" s="59" t="s">
        <v>418</v>
      </c>
      <c r="C194" s="34" t="s">
        <v>413</v>
      </c>
      <c r="D194" s="37" t="s">
        <v>219</v>
      </c>
      <c r="E194" s="38">
        <v>3.12</v>
      </c>
      <c r="F194" s="48">
        <v>2245</v>
      </c>
      <c r="G194" s="49">
        <f t="shared" si="19"/>
        <v>7004.4</v>
      </c>
    </row>
    <row r="195" spans="1:7" x14ac:dyDescent="0.25">
      <c r="A195" s="34" t="s">
        <v>461</v>
      </c>
      <c r="B195" s="59" t="s">
        <v>463</v>
      </c>
      <c r="C195" s="34" t="s">
        <v>462</v>
      </c>
      <c r="D195" s="37" t="s">
        <v>220</v>
      </c>
      <c r="E195" s="38">
        <v>506.85</v>
      </c>
      <c r="F195" s="48">
        <v>235.5</v>
      </c>
      <c r="G195" s="49">
        <f t="shared" si="19"/>
        <v>119363.18</v>
      </c>
    </row>
    <row r="196" spans="1:7" x14ac:dyDescent="0.25">
      <c r="A196" s="46"/>
      <c r="B196" s="81"/>
      <c r="C196" s="46"/>
      <c r="D196" s="92"/>
      <c r="E196" s="92"/>
      <c r="F196" s="92"/>
      <c r="G196" s="101"/>
    </row>
    <row r="197" spans="1:7" x14ac:dyDescent="0.25">
      <c r="A197" s="44"/>
      <c r="B197" s="86" t="s">
        <v>464</v>
      </c>
      <c r="C197" s="74"/>
      <c r="D197" s="95"/>
      <c r="E197" s="95"/>
      <c r="F197" s="100"/>
      <c r="G197" s="75">
        <f>G8+G61-0.11</f>
        <v>2477895.02</v>
      </c>
    </row>
    <row r="198" spans="1:7" x14ac:dyDescent="0.25">
      <c r="A198" s="44"/>
      <c r="B198" s="87" t="s">
        <v>465</v>
      </c>
      <c r="C198" s="74"/>
      <c r="D198" s="95"/>
      <c r="E198" s="95"/>
      <c r="F198" s="100"/>
      <c r="G198" s="75">
        <f>ROUND(G197*G4,2)</f>
        <v>622447.23</v>
      </c>
    </row>
    <row r="199" spans="1:7" x14ac:dyDescent="0.25">
      <c r="A199" s="44"/>
      <c r="B199" s="86" t="s">
        <v>466</v>
      </c>
      <c r="C199" s="74"/>
      <c r="D199" s="95"/>
      <c r="E199" s="95"/>
      <c r="F199" s="100"/>
      <c r="G199" s="75">
        <f>G197+G198</f>
        <v>3100342.25</v>
      </c>
    </row>
  </sheetData>
  <mergeCells count="7">
    <mergeCell ref="A2:G2"/>
    <mergeCell ref="F6:F7"/>
    <mergeCell ref="G6:G7"/>
    <mergeCell ref="B6:B7"/>
    <mergeCell ref="C6:C7"/>
    <mergeCell ref="D6:D7"/>
    <mergeCell ref="E6:E7"/>
  </mergeCells>
  <pageMargins left="0.27559055118110237" right="0.27559055118110237" top="0.27559055118110237" bottom="0.27559055118110237" header="0" footer="0"/>
  <pageSetup scale="7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MEM_CAL BM01</vt:lpstr>
      <vt:lpstr>PLAN ORÇAM VENCEDORA</vt:lpstr>
      <vt:lpstr>'PLAN ORÇAM VENCEDORA'!Area_de_impressao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2022-08-19T12:43:48Z</cp:lastPrinted>
  <dcterms:created xsi:type="dcterms:W3CDTF">2020-06-12T15:56:45Z</dcterms:created>
  <dcterms:modified xsi:type="dcterms:W3CDTF">2022-10-25T17:39:58Z</dcterms:modified>
</cp:coreProperties>
</file>