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E:\Backup 2024\OBRAS RECURSOS PRÓPRIOS 2017\DAESA\AMPLIAÇÃO DO ESGOT SANIT SOUSA RECURSO PROPRIO\Processo Licitação DAESA2023\Fiscalização\BMs\BM_01\"/>
    </mc:Choice>
  </mc:AlternateContent>
  <bookViews>
    <workbookView xWindow="-120" yWindow="-120" windowWidth="20730" windowHeight="11160"/>
  </bookViews>
  <sheets>
    <sheet name="BM01" sheetId="11" r:id="rId1"/>
    <sheet name="MEM_CAL BM01" sheetId="14" state="hidden" r:id="rId2"/>
    <sheet name="PLAN ORÇAM VENCEDORA" sheetId="13" r:id="rId3"/>
    <sheet name="memorial" sheetId="15" r:id="rId4"/>
  </sheets>
  <externalReferences>
    <externalReference r:id="rId5"/>
    <externalReference r:id="rId6"/>
  </externalReferences>
  <definedNames>
    <definedName name="_xlnm.Print_Area" localSheetId="2">'PLAN ORÇAM VENCEDORA'!$A$1:$G$199</definedName>
    <definedName name="JR_PAGE_ANCHOR_0_1" localSheetId="2">'PLAN ORÇAM VENCEDORA'!#REF!</definedName>
    <definedName name="JR_PAGE_ANCHOR_0_1">[1]orcamento!#REF!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3" i="11" l="1"/>
  <c r="J203" i="11"/>
  <c r="E247" i="15"/>
  <c r="L247" i="15"/>
  <c r="G247" i="15"/>
  <c r="M256" i="15"/>
  <c r="E256" i="15"/>
  <c r="L256" i="15" s="1"/>
  <c r="L254" i="15" l="1"/>
  <c r="M254" i="15"/>
  <c r="L255" i="15"/>
  <c r="M255" i="15"/>
  <c r="L253" i="15" l="1"/>
  <c r="M15" i="15" l="1"/>
  <c r="M14" i="15"/>
  <c r="L14" i="15"/>
  <c r="L15" i="15" s="1"/>
  <c r="L13" i="15" s="1"/>
  <c r="M13" i="15"/>
  <c r="L315" i="15"/>
  <c r="L313" i="15"/>
  <c r="L312" i="15"/>
  <c r="M319" i="15"/>
  <c r="M310" i="15"/>
  <c r="M311" i="15"/>
  <c r="M312" i="15"/>
  <c r="M313" i="15"/>
  <c r="M314" i="15"/>
  <c r="M315" i="15"/>
  <c r="M316" i="15"/>
  <c r="M317" i="15"/>
  <c r="M318" i="15"/>
  <c r="M309" i="15"/>
  <c r="L318" i="15"/>
  <c r="L317" i="15"/>
  <c r="L316" i="15"/>
  <c r="L314" i="15"/>
  <c r="L311" i="15"/>
  <c r="L310" i="15"/>
  <c r="L309" i="15"/>
  <c r="M247" i="15"/>
  <c r="M248" i="15"/>
  <c r="M249" i="15"/>
  <c r="M250" i="15"/>
  <c r="M251" i="15"/>
  <c r="M252" i="15"/>
  <c r="M253" i="15"/>
  <c r="M246" i="15"/>
  <c r="L252" i="15"/>
  <c r="L249" i="15"/>
  <c r="L250" i="15"/>
  <c r="L248" i="15"/>
  <c r="L251" i="15"/>
  <c r="C3" i="15"/>
  <c r="I172" i="11"/>
  <c r="M302" i="15"/>
  <c r="D303" i="15"/>
  <c r="L303" i="15" s="1"/>
  <c r="L302" i="15" s="1"/>
  <c r="G165" i="11" s="1"/>
  <c r="B302" i="15"/>
  <c r="A302" i="15"/>
  <c r="B301" i="15"/>
  <c r="A301" i="15"/>
  <c r="I123" i="11"/>
  <c r="I113" i="11"/>
  <c r="I114" i="11"/>
  <c r="I102" i="11"/>
  <c r="I49" i="11"/>
  <c r="I51" i="11"/>
  <c r="I61" i="11"/>
  <c r="I84" i="11"/>
  <c r="M378" i="15"/>
  <c r="D379" i="15"/>
  <c r="L379" i="15" s="1"/>
  <c r="L378" i="15" s="1"/>
  <c r="G199" i="11" s="1"/>
  <c r="B378" i="15"/>
  <c r="A378" i="15"/>
  <c r="M375" i="15"/>
  <c r="D376" i="15"/>
  <c r="L376" i="15" s="1"/>
  <c r="L375" i="15" s="1"/>
  <c r="G198" i="11" s="1"/>
  <c r="B375" i="15"/>
  <c r="A375" i="15"/>
  <c r="M372" i="15"/>
  <c r="D370" i="15"/>
  <c r="L370" i="15" s="1"/>
  <c r="L369" i="15" s="1"/>
  <c r="G196" i="11" s="1"/>
  <c r="D373" i="15"/>
  <c r="L373" i="15" s="1"/>
  <c r="L372" i="15" s="1"/>
  <c r="G197" i="11" s="1"/>
  <c r="B372" i="15"/>
  <c r="A372" i="15"/>
  <c r="M369" i="15"/>
  <c r="B369" i="15"/>
  <c r="A369" i="15"/>
  <c r="B368" i="15"/>
  <c r="A368" i="15"/>
  <c r="M365" i="15"/>
  <c r="D366" i="15"/>
  <c r="B365" i="15"/>
  <c r="A365" i="15"/>
  <c r="M362" i="15"/>
  <c r="D363" i="15"/>
  <c r="L363" i="15" s="1"/>
  <c r="L362" i="15" s="1"/>
  <c r="G192" i="11" s="1"/>
  <c r="B362" i="15"/>
  <c r="A362" i="15"/>
  <c r="M359" i="15"/>
  <c r="L366" i="15"/>
  <c r="L365" i="15" s="1"/>
  <c r="G193" i="11" s="1"/>
  <c r="D360" i="15"/>
  <c r="L360" i="15" s="1"/>
  <c r="L359" i="15" s="1"/>
  <c r="G191" i="11" s="1"/>
  <c r="B359" i="15"/>
  <c r="A359" i="15"/>
  <c r="M356" i="15"/>
  <c r="D357" i="15"/>
  <c r="L357" i="15" s="1"/>
  <c r="L356" i="15" s="1"/>
  <c r="G190" i="11" s="1"/>
  <c r="B356" i="15"/>
  <c r="A356" i="15"/>
  <c r="B355" i="15"/>
  <c r="A355" i="15"/>
  <c r="M352" i="15"/>
  <c r="D353" i="15"/>
  <c r="L353" i="15" s="1"/>
  <c r="L352" i="15" s="1"/>
  <c r="G187" i="11" s="1"/>
  <c r="B352" i="15"/>
  <c r="A352" i="15"/>
  <c r="M349" i="15"/>
  <c r="D350" i="15"/>
  <c r="L350" i="15" s="1"/>
  <c r="L349" i="15" s="1"/>
  <c r="G186" i="11" s="1"/>
  <c r="B349" i="15"/>
  <c r="A349" i="15"/>
  <c r="B348" i="15"/>
  <c r="A348" i="15"/>
  <c r="M345" i="15"/>
  <c r="D346" i="15"/>
  <c r="L346" i="15" s="1"/>
  <c r="L345" i="15" s="1"/>
  <c r="G183" i="11" s="1"/>
  <c r="B345" i="15"/>
  <c r="A345" i="15"/>
  <c r="B344" i="15"/>
  <c r="A344" i="15"/>
  <c r="M341" i="15"/>
  <c r="D342" i="15"/>
  <c r="L342" i="15" s="1"/>
  <c r="L341" i="15" s="1"/>
  <c r="G180" i="11" s="1"/>
  <c r="B341" i="15"/>
  <c r="A341" i="15"/>
  <c r="B340" i="15"/>
  <c r="A340" i="15"/>
  <c r="M337" i="15"/>
  <c r="D338" i="15"/>
  <c r="L338" i="15" s="1"/>
  <c r="L337" i="15" s="1"/>
  <c r="G177" i="11" s="1"/>
  <c r="B337" i="15"/>
  <c r="A337" i="15"/>
  <c r="M334" i="15"/>
  <c r="D335" i="15"/>
  <c r="L335" i="15" s="1"/>
  <c r="L334" i="15" s="1"/>
  <c r="G176" i="11" s="1"/>
  <c r="B334" i="15"/>
  <c r="A334" i="15"/>
  <c r="M331" i="15"/>
  <c r="D332" i="15"/>
  <c r="L332" i="15" s="1"/>
  <c r="L331" i="15" s="1"/>
  <c r="G175" i="11" s="1"/>
  <c r="B331" i="15"/>
  <c r="A331" i="15"/>
  <c r="M328" i="15"/>
  <c r="D329" i="15"/>
  <c r="L329" i="15" s="1"/>
  <c r="L328" i="15" s="1"/>
  <c r="G174" i="11" s="1"/>
  <c r="B328" i="15"/>
  <c r="A328" i="15"/>
  <c r="M325" i="15"/>
  <c r="D326" i="15"/>
  <c r="L326" i="15" s="1"/>
  <c r="L325" i="15" s="1"/>
  <c r="G173" i="11" s="1"/>
  <c r="B325" i="15"/>
  <c r="A325" i="15"/>
  <c r="M322" i="15"/>
  <c r="D323" i="15"/>
  <c r="L323" i="15" s="1"/>
  <c r="L322" i="15" s="1"/>
  <c r="G172" i="11" s="1"/>
  <c r="B322" i="15"/>
  <c r="A322" i="15"/>
  <c r="B321" i="15"/>
  <c r="A321" i="15"/>
  <c r="M308" i="15"/>
  <c r="B308" i="15"/>
  <c r="A308" i="15"/>
  <c r="B307" i="15"/>
  <c r="A307" i="15"/>
  <c r="B305" i="15"/>
  <c r="A305" i="15"/>
  <c r="M298" i="15"/>
  <c r="D299" i="15"/>
  <c r="L299" i="15" s="1"/>
  <c r="L298" i="15" s="1"/>
  <c r="G162" i="11" s="1"/>
  <c r="B298" i="15"/>
  <c r="A298" i="15"/>
  <c r="M295" i="15"/>
  <c r="D296" i="15"/>
  <c r="L296" i="15" s="1"/>
  <c r="L295" i="15" s="1"/>
  <c r="G161" i="11" s="1"/>
  <c r="B295" i="15"/>
  <c r="A295" i="15"/>
  <c r="A294" i="15"/>
  <c r="B294" i="15"/>
  <c r="M291" i="15"/>
  <c r="D292" i="15"/>
  <c r="L292" i="15" s="1"/>
  <c r="L291" i="15" s="1"/>
  <c r="G158" i="11" s="1"/>
  <c r="B291" i="15"/>
  <c r="A291" i="15"/>
  <c r="M288" i="15"/>
  <c r="D289" i="15"/>
  <c r="L289" i="15" s="1"/>
  <c r="L288" i="15" s="1"/>
  <c r="G157" i="11" s="1"/>
  <c r="B288" i="15"/>
  <c r="A288" i="15"/>
  <c r="B287" i="15"/>
  <c r="A287" i="15"/>
  <c r="M284" i="15"/>
  <c r="D285" i="15"/>
  <c r="L285" i="15" s="1"/>
  <c r="L284" i="15" s="1"/>
  <c r="G154" i="11" s="1"/>
  <c r="B284" i="15"/>
  <c r="A284" i="15"/>
  <c r="B283" i="15"/>
  <c r="A283" i="15"/>
  <c r="M280" i="15"/>
  <c r="D281" i="15"/>
  <c r="L281" i="15" s="1"/>
  <c r="L280" i="15" s="1"/>
  <c r="G151" i="11" s="1"/>
  <c r="B280" i="15"/>
  <c r="A280" i="15"/>
  <c r="B279" i="15"/>
  <c r="A279" i="15"/>
  <c r="M276" i="15"/>
  <c r="D277" i="15"/>
  <c r="L277" i="15" s="1"/>
  <c r="L276" i="15" s="1"/>
  <c r="G148" i="11" s="1"/>
  <c r="B276" i="15"/>
  <c r="A276" i="15"/>
  <c r="M273" i="15"/>
  <c r="D274" i="15"/>
  <c r="L274" i="15" s="1"/>
  <c r="L273" i="15" s="1"/>
  <c r="G147" i="11" s="1"/>
  <c r="B273" i="15"/>
  <c r="A273" i="15"/>
  <c r="M270" i="15"/>
  <c r="D271" i="15"/>
  <c r="L271" i="15" s="1"/>
  <c r="L270" i="15" s="1"/>
  <c r="G146" i="11" s="1"/>
  <c r="B270" i="15"/>
  <c r="A270" i="15"/>
  <c r="M267" i="15"/>
  <c r="D268" i="15"/>
  <c r="L268" i="15" s="1"/>
  <c r="L267" i="15" s="1"/>
  <c r="G145" i="11" s="1"/>
  <c r="B267" i="15"/>
  <c r="A267" i="15"/>
  <c r="M264" i="15"/>
  <c r="D265" i="15"/>
  <c r="L265" i="15" s="1"/>
  <c r="L264" i="15" s="1"/>
  <c r="G144" i="11" s="1"/>
  <c r="B264" i="15"/>
  <c r="A264" i="15"/>
  <c r="B263" i="15"/>
  <c r="A263" i="15"/>
  <c r="B246" i="15"/>
  <c r="A246" i="15"/>
  <c r="B245" i="15"/>
  <c r="A245" i="15"/>
  <c r="B243" i="15"/>
  <c r="A243" i="15"/>
  <c r="M240" i="15"/>
  <c r="D241" i="15"/>
  <c r="L241" i="15" s="1"/>
  <c r="L240" i="15" s="1"/>
  <c r="G137" i="11" s="1"/>
  <c r="B240" i="15"/>
  <c r="A240" i="15"/>
  <c r="M237" i="15"/>
  <c r="D238" i="15"/>
  <c r="L238" i="15" s="1"/>
  <c r="L237" i="15" s="1"/>
  <c r="G136" i="11" s="1"/>
  <c r="B237" i="15"/>
  <c r="A237" i="15"/>
  <c r="M234" i="15"/>
  <c r="D235" i="15"/>
  <c r="L235" i="15" s="1"/>
  <c r="L234" i="15" s="1"/>
  <c r="G135" i="11" s="1"/>
  <c r="B234" i="15"/>
  <c r="A234" i="15"/>
  <c r="B233" i="15"/>
  <c r="A233" i="15"/>
  <c r="M230" i="15"/>
  <c r="D231" i="15"/>
  <c r="L231" i="15" s="1"/>
  <c r="L230" i="15" s="1"/>
  <c r="G132" i="11" s="1"/>
  <c r="B230" i="15"/>
  <c r="A230" i="15"/>
  <c r="B229" i="15"/>
  <c r="A229" i="15"/>
  <c r="M226" i="15"/>
  <c r="D227" i="15"/>
  <c r="L227" i="15" s="1"/>
  <c r="L226" i="15" s="1"/>
  <c r="G129" i="11" s="1"/>
  <c r="B226" i="15"/>
  <c r="A226" i="15"/>
  <c r="M223" i="15"/>
  <c r="D224" i="15"/>
  <c r="L224" i="15" s="1"/>
  <c r="L223" i="15" s="1"/>
  <c r="G128" i="11" s="1"/>
  <c r="B223" i="15"/>
  <c r="A223" i="15"/>
  <c r="M220" i="15"/>
  <c r="D221" i="15"/>
  <c r="L221" i="15" s="1"/>
  <c r="L220" i="15" s="1"/>
  <c r="G127" i="11" s="1"/>
  <c r="B220" i="15"/>
  <c r="A220" i="15"/>
  <c r="B219" i="15"/>
  <c r="A219" i="15"/>
  <c r="M216" i="15"/>
  <c r="D217" i="15"/>
  <c r="L217" i="15" s="1"/>
  <c r="L216" i="15" s="1"/>
  <c r="G124" i="11" s="1"/>
  <c r="B216" i="15"/>
  <c r="M213" i="15"/>
  <c r="D214" i="15"/>
  <c r="L214" i="15" s="1"/>
  <c r="L213" i="15" s="1"/>
  <c r="G123" i="11" s="1"/>
  <c r="H123" i="11" s="1"/>
  <c r="K123" i="11" s="1"/>
  <c r="B213" i="15"/>
  <c r="A216" i="15"/>
  <c r="A213" i="15"/>
  <c r="B212" i="15"/>
  <c r="A212" i="15"/>
  <c r="M209" i="15"/>
  <c r="D210" i="15"/>
  <c r="L210" i="15" s="1"/>
  <c r="L209" i="15" s="1"/>
  <c r="G120" i="11" s="1"/>
  <c r="B209" i="15"/>
  <c r="A209" i="15"/>
  <c r="B208" i="15"/>
  <c r="A208" i="15"/>
  <c r="M205" i="15"/>
  <c r="D206" i="15"/>
  <c r="L206" i="15" s="1"/>
  <c r="B205" i="15"/>
  <c r="A205" i="15"/>
  <c r="B204" i="15"/>
  <c r="A204" i="15"/>
  <c r="M201" i="15"/>
  <c r="D202" i="15"/>
  <c r="L202" i="15" s="1"/>
  <c r="B201" i="15"/>
  <c r="A201" i="15"/>
  <c r="M198" i="15"/>
  <c r="D199" i="15"/>
  <c r="L199" i="15" s="1"/>
  <c r="B198" i="15"/>
  <c r="A198" i="15"/>
  <c r="M195" i="15"/>
  <c r="D196" i="15"/>
  <c r="B195" i="15"/>
  <c r="A195" i="15"/>
  <c r="M192" i="15"/>
  <c r="D193" i="15"/>
  <c r="L193" i="15" s="1"/>
  <c r="B192" i="15"/>
  <c r="A192" i="15"/>
  <c r="M189" i="15"/>
  <c r="D187" i="15"/>
  <c r="L187" i="15" s="1"/>
  <c r="L186" i="15" s="1"/>
  <c r="G109" i="11" s="1"/>
  <c r="D190" i="15"/>
  <c r="L190" i="15" s="1"/>
  <c r="B189" i="15"/>
  <c r="A189" i="15"/>
  <c r="M186" i="15"/>
  <c r="B185" i="15"/>
  <c r="B186" i="15"/>
  <c r="A186" i="15"/>
  <c r="A185" i="15"/>
  <c r="B183" i="15"/>
  <c r="A183" i="15"/>
  <c r="M180" i="15"/>
  <c r="D181" i="15"/>
  <c r="L181" i="15" s="1"/>
  <c r="L180" i="15" s="1"/>
  <c r="G105" i="11" s="1"/>
  <c r="B180" i="15"/>
  <c r="A180" i="15"/>
  <c r="M177" i="15"/>
  <c r="D178" i="15"/>
  <c r="L178" i="15" s="1"/>
  <c r="L177" i="15" s="1"/>
  <c r="G104" i="11" s="1"/>
  <c r="B177" i="15"/>
  <c r="A177" i="15"/>
  <c r="M174" i="15"/>
  <c r="D175" i="15"/>
  <c r="L175" i="15" s="1"/>
  <c r="L174" i="15" s="1"/>
  <c r="G103" i="11" s="1"/>
  <c r="B174" i="15"/>
  <c r="A174" i="15"/>
  <c r="M171" i="15"/>
  <c r="D172" i="15"/>
  <c r="L172" i="15" s="1"/>
  <c r="L171" i="15" s="1"/>
  <c r="G102" i="11" s="1"/>
  <c r="J102" i="11" s="1"/>
  <c r="B171" i="15"/>
  <c r="A171" i="15"/>
  <c r="M168" i="15"/>
  <c r="D169" i="15"/>
  <c r="L169" i="15" s="1"/>
  <c r="L168" i="15" s="1"/>
  <c r="G101" i="11" s="1"/>
  <c r="B168" i="15"/>
  <c r="A168" i="15"/>
  <c r="M165" i="15"/>
  <c r="D166" i="15"/>
  <c r="L166" i="15" s="1"/>
  <c r="L165" i="15" s="1"/>
  <c r="G100" i="11" s="1"/>
  <c r="B165" i="15"/>
  <c r="A165" i="15"/>
  <c r="B164" i="15"/>
  <c r="A164" i="15"/>
  <c r="M161" i="15"/>
  <c r="M158" i="15"/>
  <c r="D162" i="15"/>
  <c r="B161" i="15"/>
  <c r="A161" i="15"/>
  <c r="D159" i="15"/>
  <c r="B158" i="15"/>
  <c r="A158" i="15"/>
  <c r="B157" i="15"/>
  <c r="A157" i="15"/>
  <c r="M154" i="15"/>
  <c r="D155" i="15"/>
  <c r="B154" i="15"/>
  <c r="A154" i="15"/>
  <c r="M151" i="15"/>
  <c r="D152" i="15"/>
  <c r="B151" i="15"/>
  <c r="A151" i="15"/>
  <c r="B150" i="15"/>
  <c r="A150" i="15"/>
  <c r="M147" i="15"/>
  <c r="D148" i="15"/>
  <c r="B147" i="15"/>
  <c r="A147" i="15"/>
  <c r="M144" i="15"/>
  <c r="D145" i="15"/>
  <c r="B144" i="15"/>
  <c r="A144" i="15"/>
  <c r="M141" i="15"/>
  <c r="D142" i="15"/>
  <c r="L142" i="15" s="1"/>
  <c r="L141" i="15" s="1"/>
  <c r="G87" i="11" s="1"/>
  <c r="B141" i="15"/>
  <c r="A141" i="15"/>
  <c r="B140" i="15"/>
  <c r="A140" i="15"/>
  <c r="M137" i="15"/>
  <c r="D138" i="15"/>
  <c r="L138" i="15" s="1"/>
  <c r="L137" i="15" s="1"/>
  <c r="G84" i="11" s="1"/>
  <c r="B137" i="15"/>
  <c r="A137" i="15"/>
  <c r="B136" i="15"/>
  <c r="A136" i="15"/>
  <c r="M133" i="15"/>
  <c r="D134" i="15"/>
  <c r="L134" i="15" s="1"/>
  <c r="B133" i="15"/>
  <c r="A133" i="15"/>
  <c r="M130" i="15"/>
  <c r="D131" i="15"/>
  <c r="L131" i="15" s="1"/>
  <c r="L130" i="15" s="1"/>
  <c r="G80" i="11" s="1"/>
  <c r="M127" i="15"/>
  <c r="D128" i="15"/>
  <c r="L128" i="15" s="1"/>
  <c r="L127" i="15" s="1"/>
  <c r="G79" i="11" s="1"/>
  <c r="B127" i="15"/>
  <c r="B130" i="15"/>
  <c r="A130" i="15"/>
  <c r="A127" i="15"/>
  <c r="M124" i="15"/>
  <c r="D125" i="15"/>
  <c r="L125" i="15" s="1"/>
  <c r="L124" i="15" s="1"/>
  <c r="G78" i="11" s="1"/>
  <c r="B124" i="15"/>
  <c r="A124" i="15"/>
  <c r="M121" i="15"/>
  <c r="D122" i="15"/>
  <c r="L122" i="15" s="1"/>
  <c r="L121" i="15" s="1"/>
  <c r="G77" i="11" s="1"/>
  <c r="B121" i="15"/>
  <c r="A121" i="15"/>
  <c r="M118" i="15"/>
  <c r="D119" i="15"/>
  <c r="L119" i="15" s="1"/>
  <c r="L118" i="15" s="1"/>
  <c r="G76" i="11" s="1"/>
  <c r="B118" i="15"/>
  <c r="A118" i="15"/>
  <c r="B117" i="15"/>
  <c r="A117" i="15"/>
  <c r="M114" i="15"/>
  <c r="D115" i="15"/>
  <c r="B113" i="15"/>
  <c r="B114" i="15"/>
  <c r="A113" i="15"/>
  <c r="A114" i="15"/>
  <c r="A109" i="15"/>
  <c r="B111" i="15"/>
  <c r="A111" i="15"/>
  <c r="M106" i="15"/>
  <c r="D107" i="15"/>
  <c r="L107" i="15" s="1"/>
  <c r="L106" i="15" s="1"/>
  <c r="G68" i="11" s="1"/>
  <c r="B106" i="15"/>
  <c r="A106" i="15"/>
  <c r="B105" i="15"/>
  <c r="A105" i="15"/>
  <c r="M102" i="15"/>
  <c r="D103" i="15"/>
  <c r="L103" i="15" s="1"/>
  <c r="L102" i="15" s="1"/>
  <c r="G65" i="11" s="1"/>
  <c r="D100" i="15"/>
  <c r="L100" i="15" s="1"/>
  <c r="L99" i="15" s="1"/>
  <c r="G64" i="11" s="1"/>
  <c r="B102" i="15"/>
  <c r="A102" i="15"/>
  <c r="M99" i="15"/>
  <c r="B99" i="15"/>
  <c r="A99" i="15"/>
  <c r="B98" i="15"/>
  <c r="A98" i="15"/>
  <c r="M95" i="15"/>
  <c r="D96" i="15"/>
  <c r="L96" i="15" s="1"/>
  <c r="L95" i="15" s="1"/>
  <c r="G61" i="11" s="1"/>
  <c r="M92" i="15"/>
  <c r="D93" i="15"/>
  <c r="L93" i="15" s="1"/>
  <c r="L92" i="15" s="1"/>
  <c r="G60" i="11" s="1"/>
  <c r="M89" i="15"/>
  <c r="D90" i="15"/>
  <c r="L90" i="15" s="1"/>
  <c r="L89" i="15" s="1"/>
  <c r="G59" i="11" s="1"/>
  <c r="B95" i="15"/>
  <c r="A95" i="15"/>
  <c r="B92" i="15"/>
  <c r="A92" i="15"/>
  <c r="B89" i="15"/>
  <c r="A89" i="15"/>
  <c r="B88" i="15"/>
  <c r="A88" i="15"/>
  <c r="M85" i="15"/>
  <c r="D86" i="15"/>
  <c r="L86" i="15" s="1"/>
  <c r="L85" i="15" s="1"/>
  <c r="G56" i="11" s="1"/>
  <c r="B85" i="15"/>
  <c r="A85" i="15"/>
  <c r="M82" i="15"/>
  <c r="D83" i="15"/>
  <c r="L83" i="15" s="1"/>
  <c r="L82" i="15" s="1"/>
  <c r="G55" i="11" s="1"/>
  <c r="B82" i="15"/>
  <c r="A82" i="15"/>
  <c r="M79" i="15"/>
  <c r="D80" i="15"/>
  <c r="L80" i="15" s="1"/>
  <c r="L79" i="15" s="1"/>
  <c r="G54" i="11" s="1"/>
  <c r="B79" i="15"/>
  <c r="A79" i="15"/>
  <c r="M76" i="15"/>
  <c r="D77" i="15"/>
  <c r="L77" i="15" s="1"/>
  <c r="L76" i="15" s="1"/>
  <c r="G53" i="11" s="1"/>
  <c r="B76" i="15"/>
  <c r="A76" i="15"/>
  <c r="M73" i="15"/>
  <c r="D74" i="15"/>
  <c r="L74" i="15" s="1"/>
  <c r="L73" i="15" s="1"/>
  <c r="G52" i="11" s="1"/>
  <c r="B73" i="15"/>
  <c r="A73" i="15"/>
  <c r="M70" i="15"/>
  <c r="D71" i="15"/>
  <c r="L71" i="15" s="1"/>
  <c r="L70" i="15" s="1"/>
  <c r="G51" i="11" s="1"/>
  <c r="B70" i="15"/>
  <c r="A70" i="15"/>
  <c r="D68" i="15"/>
  <c r="M67" i="15"/>
  <c r="B67" i="15"/>
  <c r="A67" i="15"/>
  <c r="M64" i="15"/>
  <c r="D65" i="15"/>
  <c r="L65" i="15" s="1"/>
  <c r="L64" i="15" s="1"/>
  <c r="G49" i="11" s="1"/>
  <c r="B64" i="15"/>
  <c r="A64" i="15"/>
  <c r="M61" i="15"/>
  <c r="D62" i="15"/>
  <c r="L62" i="15" s="1"/>
  <c r="L61" i="15" s="1"/>
  <c r="G48" i="11" s="1"/>
  <c r="B61" i="15"/>
  <c r="A61" i="15"/>
  <c r="L68" i="15"/>
  <c r="L67" i="15" s="1"/>
  <c r="G50" i="11" s="1"/>
  <c r="B60" i="15"/>
  <c r="A60" i="15"/>
  <c r="M57" i="15"/>
  <c r="D58" i="15"/>
  <c r="L58" i="15" s="1"/>
  <c r="L57" i="15" s="1"/>
  <c r="G45" i="11" s="1"/>
  <c r="B57" i="15"/>
  <c r="A57" i="15"/>
  <c r="M54" i="15"/>
  <c r="D55" i="15"/>
  <c r="L55" i="15" s="1"/>
  <c r="L54" i="15" s="1"/>
  <c r="G44" i="11" s="1"/>
  <c r="B54" i="15"/>
  <c r="A54" i="15"/>
  <c r="D52" i="15"/>
  <c r="M48" i="15"/>
  <c r="M51" i="15"/>
  <c r="B51" i="15"/>
  <c r="A51" i="15"/>
  <c r="D49" i="15"/>
  <c r="B48" i="15"/>
  <c r="A48" i="15"/>
  <c r="B47" i="15"/>
  <c r="A47" i="15"/>
  <c r="B43" i="15"/>
  <c r="M44" i="15"/>
  <c r="D45" i="15"/>
  <c r="B44" i="15"/>
  <c r="A44" i="15"/>
  <c r="A43" i="15"/>
  <c r="M40" i="15"/>
  <c r="D41" i="15"/>
  <c r="L41" i="15" s="1"/>
  <c r="B40" i="15"/>
  <c r="A40" i="15"/>
  <c r="M37" i="15"/>
  <c r="D38" i="15"/>
  <c r="B37" i="15"/>
  <c r="A37" i="15"/>
  <c r="M34" i="15"/>
  <c r="D35" i="15"/>
  <c r="B34" i="15"/>
  <c r="A34" i="15"/>
  <c r="B33" i="15"/>
  <c r="A33" i="15"/>
  <c r="D31" i="15"/>
  <c r="L31" i="15" s="1"/>
  <c r="M30" i="15"/>
  <c r="B30" i="15"/>
  <c r="A30" i="15"/>
  <c r="B29" i="15"/>
  <c r="A29" i="15"/>
  <c r="B28" i="15"/>
  <c r="A28" i="15"/>
  <c r="M25" i="15"/>
  <c r="D26" i="15"/>
  <c r="B25" i="15"/>
  <c r="A25" i="15"/>
  <c r="M22" i="15"/>
  <c r="D23" i="15"/>
  <c r="B22" i="15"/>
  <c r="A22" i="15"/>
  <c r="B21" i="15"/>
  <c r="A21" i="15"/>
  <c r="B20" i="15"/>
  <c r="A20" i="15"/>
  <c r="M17" i="15"/>
  <c r="D18" i="15"/>
  <c r="B17" i="15"/>
  <c r="A17" i="15"/>
  <c r="B13" i="15"/>
  <c r="A13" i="15"/>
  <c r="B12" i="15"/>
  <c r="A12" i="15"/>
  <c r="B11" i="15"/>
  <c r="A11" i="15"/>
  <c r="G195" i="13"/>
  <c r="G194" i="13"/>
  <c r="G193" i="13"/>
  <c r="G192" i="13"/>
  <c r="G189" i="13"/>
  <c r="G188" i="13"/>
  <c r="G187" i="13"/>
  <c r="G186" i="13"/>
  <c r="G183" i="13"/>
  <c r="G182" i="13"/>
  <c r="G181" i="13" s="1"/>
  <c r="G179" i="13"/>
  <c r="G178" i="13" s="1"/>
  <c r="G176" i="13"/>
  <c r="G175" i="13" s="1"/>
  <c r="G173" i="13"/>
  <c r="G172" i="13"/>
  <c r="G171" i="13"/>
  <c r="G170" i="13"/>
  <c r="G169" i="13"/>
  <c r="G168" i="13"/>
  <c r="G165" i="13"/>
  <c r="G164" i="13" s="1"/>
  <c r="G160" i="13"/>
  <c r="G159" i="13" s="1"/>
  <c r="G157" i="13"/>
  <c r="G156" i="13"/>
  <c r="G153" i="13"/>
  <c r="G152" i="13"/>
  <c r="G149" i="13"/>
  <c r="G148" i="13" s="1"/>
  <c r="G146" i="13"/>
  <c r="G145" i="13" s="1"/>
  <c r="G143" i="13"/>
  <c r="G142" i="13"/>
  <c r="G141" i="13"/>
  <c r="G140" i="13"/>
  <c r="G139" i="13"/>
  <c r="G136" i="13"/>
  <c r="G135" i="13" s="1"/>
  <c r="G131" i="13"/>
  <c r="G130" i="13"/>
  <c r="G129" i="13"/>
  <c r="G126" i="13"/>
  <c r="G125" i="13" s="1"/>
  <c r="G123" i="13"/>
  <c r="G122" i="13"/>
  <c r="G121" i="13"/>
  <c r="G118" i="13"/>
  <c r="G117" i="13"/>
  <c r="G114" i="13"/>
  <c r="G111" i="13"/>
  <c r="G110" i="13" s="1"/>
  <c r="G108" i="13"/>
  <c r="G107" i="13"/>
  <c r="G106" i="13"/>
  <c r="G105" i="13"/>
  <c r="G104" i="13"/>
  <c r="G103" i="13"/>
  <c r="G98" i="13"/>
  <c r="G97" i="13"/>
  <c r="G96" i="13"/>
  <c r="G95" i="13"/>
  <c r="G94" i="13"/>
  <c r="G93" i="13"/>
  <c r="G90" i="13"/>
  <c r="G89" i="13"/>
  <c r="G86" i="13"/>
  <c r="G85" i="13"/>
  <c r="G82" i="13"/>
  <c r="G81" i="13"/>
  <c r="G80" i="13"/>
  <c r="G77" i="13"/>
  <c r="G76" i="13"/>
  <c r="G75" i="13"/>
  <c r="G74" i="13"/>
  <c r="G73" i="13"/>
  <c r="G72" i="13"/>
  <c r="G71" i="13"/>
  <c r="G70" i="13"/>
  <c r="G69" i="13"/>
  <c r="G66" i="13"/>
  <c r="G65" i="13" s="1"/>
  <c r="G59" i="13"/>
  <c r="G58" i="13" s="1"/>
  <c r="G56" i="13"/>
  <c r="G55" i="13"/>
  <c r="G52" i="13"/>
  <c r="G51" i="13"/>
  <c r="G50" i="13"/>
  <c r="G47" i="13"/>
  <c r="G46" i="13"/>
  <c r="G45" i="13"/>
  <c r="G44" i="13"/>
  <c r="G43" i="13"/>
  <c r="G42" i="13"/>
  <c r="G41" i="13"/>
  <c r="G40" i="13"/>
  <c r="G39" i="13"/>
  <c r="G36" i="13"/>
  <c r="G35" i="13"/>
  <c r="G34" i="13"/>
  <c r="G33" i="13"/>
  <c r="G30" i="13"/>
  <c r="G29" i="13" s="1"/>
  <c r="G27" i="13"/>
  <c r="G26" i="13"/>
  <c r="G25" i="13"/>
  <c r="G22" i="13"/>
  <c r="G21" i="13" s="1"/>
  <c r="G18" i="13"/>
  <c r="G17" i="13"/>
  <c r="G13" i="13"/>
  <c r="G12" i="13"/>
  <c r="G113" i="13"/>
  <c r="I31" i="11"/>
  <c r="I27" i="11"/>
  <c r="I26" i="11"/>
  <c r="I22" i="11"/>
  <c r="I21" i="11"/>
  <c r="L123" i="11" l="1"/>
  <c r="L319" i="15"/>
  <c r="L308" i="15" s="1"/>
  <c r="G169" i="11" s="1"/>
  <c r="L261" i="15"/>
  <c r="L246" i="15" s="1"/>
  <c r="H172" i="11"/>
  <c r="K172" i="11" s="1"/>
  <c r="L172" i="11" s="1"/>
  <c r="J172" i="11"/>
  <c r="J49" i="11"/>
  <c r="H49" i="11"/>
  <c r="K49" i="11" s="1"/>
  <c r="L49" i="11" s="1"/>
  <c r="J51" i="11"/>
  <c r="H51" i="11"/>
  <c r="K51" i="11" s="1"/>
  <c r="L51" i="11" s="1"/>
  <c r="H61" i="11"/>
  <c r="K61" i="11" s="1"/>
  <c r="L61" i="11" s="1"/>
  <c r="J61" i="11"/>
  <c r="H84" i="11"/>
  <c r="K84" i="11" s="1"/>
  <c r="L84" i="11" s="1"/>
  <c r="J84" i="11"/>
  <c r="J123" i="11"/>
  <c r="H102" i="11"/>
  <c r="K102" i="11" s="1"/>
  <c r="L102" i="11" s="1"/>
  <c r="L133" i="15"/>
  <c r="G81" i="11" s="1"/>
  <c r="G49" i="13"/>
  <c r="G54" i="13"/>
  <c r="G84" i="13"/>
  <c r="G151" i="13"/>
  <c r="G88" i="13"/>
  <c r="G15" i="13"/>
  <c r="G79" i="13"/>
  <c r="G120" i="13"/>
  <c r="G128" i="13"/>
  <c r="G24" i="13"/>
  <c r="G32" i="13"/>
  <c r="G38" i="13"/>
  <c r="G20" i="13" s="1"/>
  <c r="G68" i="13"/>
  <c r="G138" i="13"/>
  <c r="G92" i="13"/>
  <c r="G102" i="13"/>
  <c r="G167" i="13"/>
  <c r="G185" i="13"/>
  <c r="G191" i="13"/>
  <c r="G155" i="13"/>
  <c r="G116" i="13"/>
  <c r="G10" i="13"/>
  <c r="G141" i="11" l="1"/>
  <c r="G133" i="13"/>
  <c r="G162" i="13"/>
  <c r="G8" i="13"/>
  <c r="G100" i="13"/>
  <c r="G61" i="13" s="1"/>
  <c r="G197" i="13" l="1"/>
  <c r="G198" i="13" s="1"/>
  <c r="G199" i="13" s="1"/>
  <c r="L45" i="15" l="1"/>
  <c r="I52" i="11" l="1"/>
  <c r="L196" i="15" l="1"/>
  <c r="L195" i="15" l="1"/>
  <c r="G112" i="11" s="1"/>
  <c r="L152" i="15" l="1"/>
  <c r="L151" i="15" l="1"/>
  <c r="G92" i="11" s="1"/>
  <c r="L201" i="15"/>
  <c r="G114" i="11" s="1"/>
  <c r="L148" i="15"/>
  <c r="H114" i="11" l="1"/>
  <c r="K114" i="11" s="1"/>
  <c r="L114" i="11" s="1"/>
  <c r="J114" i="11"/>
  <c r="L147" i="15"/>
  <c r="G89" i="11" s="1"/>
  <c r="L162" i="15" l="1"/>
  <c r="L159" i="15"/>
  <c r="L158" i="15" s="1"/>
  <c r="G96" i="11" s="1"/>
  <c r="J96" i="11" s="1"/>
  <c r="L155" i="15"/>
  <c r="L154" i="15" s="1"/>
  <c r="G93" i="11" s="1"/>
  <c r="J93" i="11" s="1"/>
  <c r="L145" i="15"/>
  <c r="L144" i="15" s="1"/>
  <c r="G88" i="11" s="1"/>
  <c r="J88" i="11" s="1"/>
  <c r="I174" i="11"/>
  <c r="J174" i="11"/>
  <c r="I175" i="11"/>
  <c r="J175" i="11"/>
  <c r="I176" i="11"/>
  <c r="J176" i="11"/>
  <c r="I177" i="11"/>
  <c r="J177" i="11"/>
  <c r="I180" i="11"/>
  <c r="J180" i="11"/>
  <c r="I183" i="11"/>
  <c r="J183" i="11"/>
  <c r="I186" i="11"/>
  <c r="J186" i="11"/>
  <c r="I187" i="11"/>
  <c r="J187" i="11"/>
  <c r="I190" i="11"/>
  <c r="J190" i="11"/>
  <c r="I191" i="11"/>
  <c r="J191" i="11"/>
  <c r="I192" i="11"/>
  <c r="J192" i="11"/>
  <c r="I193" i="11"/>
  <c r="J193" i="11"/>
  <c r="I196" i="11"/>
  <c r="J196" i="11"/>
  <c r="I197" i="11"/>
  <c r="J197" i="11"/>
  <c r="I198" i="11"/>
  <c r="J198" i="11"/>
  <c r="I199" i="11"/>
  <c r="J199" i="11"/>
  <c r="J173" i="11"/>
  <c r="I173" i="11"/>
  <c r="I141" i="11"/>
  <c r="J141" i="11"/>
  <c r="I144" i="11"/>
  <c r="J144" i="11"/>
  <c r="I145" i="11"/>
  <c r="J145" i="11"/>
  <c r="I146" i="11"/>
  <c r="J146" i="11"/>
  <c r="I147" i="11"/>
  <c r="J147" i="11"/>
  <c r="I148" i="11"/>
  <c r="J148" i="11"/>
  <c r="I151" i="11"/>
  <c r="J151" i="11"/>
  <c r="I154" i="11"/>
  <c r="J154" i="11"/>
  <c r="I157" i="11"/>
  <c r="J157" i="11"/>
  <c r="I158" i="11"/>
  <c r="J158" i="11"/>
  <c r="I161" i="11"/>
  <c r="J161" i="11"/>
  <c r="I162" i="11"/>
  <c r="J162" i="11"/>
  <c r="I165" i="11"/>
  <c r="J165" i="11"/>
  <c r="I169" i="11"/>
  <c r="J169" i="11"/>
  <c r="I135" i="11"/>
  <c r="J135" i="11"/>
  <c r="I136" i="11"/>
  <c r="J136" i="11"/>
  <c r="I137" i="11"/>
  <c r="J137" i="11"/>
  <c r="I132" i="11"/>
  <c r="J132" i="11"/>
  <c r="J129" i="11"/>
  <c r="I129" i="11"/>
  <c r="J128" i="11"/>
  <c r="I128" i="11"/>
  <c r="J127" i="11"/>
  <c r="I127" i="11"/>
  <c r="J124" i="11"/>
  <c r="I124" i="11"/>
  <c r="I117" i="11"/>
  <c r="I120" i="11"/>
  <c r="J120" i="11"/>
  <c r="I104" i="11"/>
  <c r="J104" i="11"/>
  <c r="I105" i="11"/>
  <c r="J105" i="11"/>
  <c r="I109" i="11"/>
  <c r="J109" i="11"/>
  <c r="I110" i="11"/>
  <c r="I111" i="11"/>
  <c r="I112" i="11"/>
  <c r="J112" i="11"/>
  <c r="J103" i="11"/>
  <c r="I103" i="11"/>
  <c r="I96" i="11"/>
  <c r="I97" i="11"/>
  <c r="I100" i="11"/>
  <c r="J100" i="11"/>
  <c r="I101" i="11"/>
  <c r="J101" i="11"/>
  <c r="I87" i="11"/>
  <c r="J87" i="11"/>
  <c r="I88" i="11"/>
  <c r="I89" i="11"/>
  <c r="J89" i="11"/>
  <c r="I92" i="11"/>
  <c r="J92" i="11"/>
  <c r="I93" i="11"/>
  <c r="I76" i="11"/>
  <c r="J76" i="11"/>
  <c r="I77" i="11"/>
  <c r="J77" i="11"/>
  <c r="I78" i="11"/>
  <c r="J78" i="11"/>
  <c r="I79" i="11"/>
  <c r="J79" i="11"/>
  <c r="I80" i="11"/>
  <c r="J80" i="11"/>
  <c r="I81" i="11"/>
  <c r="J81" i="11"/>
  <c r="I73" i="11"/>
  <c r="I64" i="11"/>
  <c r="J64" i="11"/>
  <c r="I65" i="11"/>
  <c r="J65" i="11"/>
  <c r="I68" i="11"/>
  <c r="J68" i="11"/>
  <c r="I60" i="11"/>
  <c r="J60" i="11"/>
  <c r="J59" i="11"/>
  <c r="I59" i="11"/>
  <c r="I53" i="11"/>
  <c r="J53" i="11"/>
  <c r="I54" i="11"/>
  <c r="J54" i="11"/>
  <c r="I55" i="11"/>
  <c r="J55" i="11"/>
  <c r="I56" i="11"/>
  <c r="J56" i="11"/>
  <c r="J52" i="11"/>
  <c r="J50" i="11"/>
  <c r="I50" i="11"/>
  <c r="I43" i="11"/>
  <c r="I44" i="11"/>
  <c r="J44" i="11"/>
  <c r="I45" i="11"/>
  <c r="J45" i="11"/>
  <c r="I48" i="11"/>
  <c r="I42" i="11"/>
  <c r="I34" i="11"/>
  <c r="I35" i="11"/>
  <c r="I36" i="11"/>
  <c r="I39" i="11"/>
  <c r="I201" i="11" l="1"/>
  <c r="I202" i="11" s="1"/>
  <c r="I203" i="11" s="1"/>
  <c r="L161" i="15"/>
  <c r="L205" i="15"/>
  <c r="G117" i="11" s="1"/>
  <c r="J117" i="11" s="1"/>
  <c r="G97" i="11" l="1"/>
  <c r="J97" i="11" s="1"/>
  <c r="L35" i="15"/>
  <c r="L30" i="15"/>
  <c r="G31" i="11" s="1"/>
  <c r="J31" i="11" s="1"/>
  <c r="L23" i="15"/>
  <c r="L22" i="15" s="1"/>
  <c r="G26" i="11" s="1"/>
  <c r="J26" i="11" s="1"/>
  <c r="L18" i="15"/>
  <c r="L17" i="15" s="1"/>
  <c r="G22" i="11" s="1"/>
  <c r="J22" i="11" s="1"/>
  <c r="L198" i="15"/>
  <c r="G113" i="11" s="1"/>
  <c r="L192" i="15"/>
  <c r="G111" i="11" s="1"/>
  <c r="J111" i="11" s="1"/>
  <c r="L115" i="15"/>
  <c r="L114" i="15" s="1"/>
  <c r="G73" i="11" s="1"/>
  <c r="J73" i="11" s="1"/>
  <c r="L52" i="15"/>
  <c r="L51" i="15" s="1"/>
  <c r="G43" i="11" s="1"/>
  <c r="J43" i="11" s="1"/>
  <c r="L49" i="15"/>
  <c r="L48" i="15" s="1"/>
  <c r="G42" i="11" s="1"/>
  <c r="J42" i="11" s="1"/>
  <c r="L44" i="15"/>
  <c r="G39" i="11" s="1"/>
  <c r="J39" i="11" s="1"/>
  <c r="L40" i="15"/>
  <c r="G36" i="11" s="1"/>
  <c r="L38" i="15"/>
  <c r="L37" i="15" s="1"/>
  <c r="G35" i="11" s="1"/>
  <c r="L26" i="15"/>
  <c r="L25" i="15" s="1"/>
  <c r="G27" i="11" s="1"/>
  <c r="G21" i="11"/>
  <c r="J21" i="11" s="1"/>
  <c r="H31" i="11" l="1"/>
  <c r="K31" i="11" s="1"/>
  <c r="L31" i="11" s="1"/>
  <c r="H113" i="11"/>
  <c r="K113" i="11" s="1"/>
  <c r="L113" i="11" s="1"/>
  <c r="J113" i="11"/>
  <c r="J27" i="11"/>
  <c r="L34" i="15"/>
  <c r="G34" i="11" s="1"/>
  <c r="J34" i="11" s="1"/>
  <c r="J35" i="11"/>
  <c r="L189" i="15"/>
  <c r="G110" i="11" s="1"/>
  <c r="J110" i="11" s="1"/>
  <c r="J48" i="11"/>
  <c r="J36" i="11"/>
  <c r="J201" i="11" l="1"/>
  <c r="J202" i="11" s="1"/>
  <c r="I13" i="11" s="1"/>
  <c r="I47" i="14"/>
  <c r="I46" i="14"/>
  <c r="I49" i="14" s="1"/>
  <c r="I40" i="14"/>
  <c r="I39" i="14"/>
  <c r="I33" i="14"/>
  <c r="I32" i="14"/>
  <c r="I35" i="14" s="1"/>
  <c r="AA28" i="14"/>
  <c r="AA27" i="14"/>
  <c r="AA26" i="14"/>
  <c r="AA13" i="14"/>
  <c r="AA12" i="14"/>
  <c r="AA11" i="14"/>
  <c r="AA10" i="14"/>
  <c r="AA9" i="14"/>
  <c r="AA8" i="14"/>
  <c r="AA7" i="14"/>
  <c r="AA6" i="14"/>
  <c r="AA5" i="14"/>
  <c r="I18" i="14"/>
  <c r="I11" i="14"/>
  <c r="D33" i="14"/>
  <c r="D35" i="14" s="1"/>
  <c r="D39" i="14"/>
  <c r="D40" i="14"/>
  <c r="D46" i="14"/>
  <c r="D47" i="14"/>
  <c r="D53" i="14"/>
  <c r="D54" i="14"/>
  <c r="D60" i="14"/>
  <c r="D61" i="14"/>
  <c r="I5" i="14"/>
  <c r="I4" i="14"/>
  <c r="I12" i="14"/>
  <c r="I14" i="14" s="1"/>
  <c r="I19" i="14"/>
  <c r="I25" i="14"/>
  <c r="I26" i="14"/>
  <c r="CI20" i="14"/>
  <c r="CI21" i="14"/>
  <c r="CI22" i="14"/>
  <c r="CI15" i="14"/>
  <c r="CI16" i="14"/>
  <c r="CI17" i="14"/>
  <c r="CI18" i="14"/>
  <c r="CI19" i="14"/>
  <c r="CI14" i="14"/>
  <c r="CC14" i="14"/>
  <c r="CC15" i="14"/>
  <c r="CC16" i="14"/>
  <c r="CC17" i="14"/>
  <c r="CC18" i="14"/>
  <c r="CC19" i="14"/>
  <c r="CC20" i="14"/>
  <c r="CC21" i="14"/>
  <c r="CC22" i="14"/>
  <c r="BP27" i="14"/>
  <c r="BP28" i="14"/>
  <c r="BP29" i="14"/>
  <c r="BP30" i="14"/>
  <c r="BP31" i="14"/>
  <c r="BP32" i="14"/>
  <c r="BP33" i="14"/>
  <c r="BP34" i="14"/>
  <c r="BP35" i="14"/>
  <c r="BP26" i="14"/>
  <c r="BP22" i="14"/>
  <c r="BP21" i="14"/>
  <c r="BP20" i="14"/>
  <c r="BP19" i="14"/>
  <c r="BP18" i="14"/>
  <c r="BP17" i="14"/>
  <c r="BP16" i="14"/>
  <c r="BP15" i="14"/>
  <c r="BP14" i="14"/>
  <c r="BP13" i="14"/>
  <c r="BP12" i="14"/>
  <c r="BP11" i="14"/>
  <c r="BP10" i="14"/>
  <c r="BP9" i="14"/>
  <c r="BP8" i="14"/>
  <c r="BP7" i="14"/>
  <c r="BP6" i="14"/>
  <c r="BP5" i="14"/>
  <c r="BW28" i="14"/>
  <c r="BW27" i="14"/>
  <c r="BW26" i="14"/>
  <c r="AW69" i="14"/>
  <c r="AW68" i="14"/>
  <c r="AW67" i="14"/>
  <c r="AW66" i="14"/>
  <c r="AW65" i="14"/>
  <c r="AW64" i="14"/>
  <c r="AW63" i="14"/>
  <c r="AW62" i="14"/>
  <c r="AW61" i="14"/>
  <c r="AW60" i="14"/>
  <c r="AW56" i="14"/>
  <c r="AW55" i="14"/>
  <c r="AW54" i="14"/>
  <c r="AW53" i="14"/>
  <c r="AW52" i="14"/>
  <c r="AW51" i="14"/>
  <c r="AW50" i="14"/>
  <c r="AW49" i="14"/>
  <c r="AW48" i="14"/>
  <c r="AW47" i="14"/>
  <c r="AW34" i="14"/>
  <c r="AW33" i="14"/>
  <c r="AW32" i="14"/>
  <c r="AW31" i="14"/>
  <c r="AW30" i="14"/>
  <c r="AW29" i="14"/>
  <c r="AW28" i="14"/>
  <c r="AW27" i="14"/>
  <c r="AW26" i="14"/>
  <c r="AW13" i="14"/>
  <c r="AW12" i="14"/>
  <c r="AW11" i="14"/>
  <c r="AW10" i="14"/>
  <c r="AW9" i="14"/>
  <c r="AW8" i="14"/>
  <c r="AW7" i="14"/>
  <c r="AW6" i="14"/>
  <c r="AW5" i="14"/>
  <c r="U24" i="14"/>
  <c r="U13" i="14"/>
  <c r="U12" i="14"/>
  <c r="U11" i="14"/>
  <c r="U10" i="14"/>
  <c r="U9" i="14"/>
  <c r="U8" i="14"/>
  <c r="U7" i="14"/>
  <c r="U6" i="14"/>
  <c r="U5" i="14"/>
  <c r="O34" i="14"/>
  <c r="O33" i="14"/>
  <c r="O32" i="14"/>
  <c r="O31" i="14"/>
  <c r="O30" i="14"/>
  <c r="O29" i="14"/>
  <c r="O28" i="14"/>
  <c r="O27" i="14"/>
  <c r="O26" i="14"/>
  <c r="O25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AG26" i="14"/>
  <c r="AG27" i="14"/>
  <c r="AG28" i="14"/>
  <c r="AG29" i="14"/>
  <c r="AG30" i="14"/>
  <c r="AG31" i="14"/>
  <c r="AG32" i="14"/>
  <c r="AG33" i="14"/>
  <c r="AG34" i="14"/>
  <c r="AG25" i="14"/>
  <c r="AG6" i="14"/>
  <c r="AG7" i="14"/>
  <c r="AG8" i="14"/>
  <c r="AG9" i="14"/>
  <c r="AG10" i="14"/>
  <c r="AG11" i="14"/>
  <c r="AG12" i="14"/>
  <c r="AG13" i="14"/>
  <c r="AG14" i="14"/>
  <c r="AG15" i="14"/>
  <c r="AG16" i="14"/>
  <c r="AG17" i="14"/>
  <c r="AG18" i="14"/>
  <c r="AG19" i="14"/>
  <c r="AG20" i="14"/>
  <c r="AG21" i="14"/>
  <c r="AG22" i="14"/>
  <c r="AG5" i="14"/>
  <c r="D26" i="14"/>
  <c r="D25" i="14"/>
  <c r="D19" i="14"/>
  <c r="D18" i="14"/>
  <c r="D12" i="14"/>
  <c r="D11" i="14"/>
  <c r="I42" i="14" l="1"/>
  <c r="D56" i="14"/>
  <c r="AA3" i="14"/>
  <c r="AA16" i="14" s="1"/>
  <c r="AA24" i="14"/>
  <c r="BP24" i="14"/>
  <c r="BP3" i="14"/>
  <c r="I28" i="14"/>
  <c r="D42" i="14"/>
  <c r="D63" i="14"/>
  <c r="I21" i="14"/>
  <c r="I7" i="14"/>
  <c r="D49" i="14"/>
  <c r="BW24" i="14"/>
  <c r="AX3" i="14"/>
  <c r="AX58" i="14"/>
  <c r="AX45" i="14"/>
  <c r="AX24" i="14"/>
  <c r="U3" i="14"/>
  <c r="U15" i="14" s="1"/>
  <c r="O24" i="14"/>
  <c r="O3" i="14"/>
  <c r="D14" i="14"/>
  <c r="D28" i="14"/>
  <c r="AG24" i="14"/>
  <c r="AG3" i="14"/>
  <c r="D21" i="14"/>
  <c r="BP38" i="14" l="1"/>
  <c r="BW39" i="14" s="1"/>
  <c r="AX72" i="14"/>
  <c r="AX73" i="14"/>
  <c r="O37" i="14"/>
  <c r="U18" i="14" s="1"/>
  <c r="AG37" i="14"/>
  <c r="CI13" i="14" l="1"/>
  <c r="CI12" i="14"/>
  <c r="CI11" i="14"/>
  <c r="CI10" i="14"/>
  <c r="CI9" i="14"/>
  <c r="CI8" i="14"/>
  <c r="CI7" i="14"/>
  <c r="CI6" i="14"/>
  <c r="CI5" i="14"/>
  <c r="CC13" i="14"/>
  <c r="CC12" i="14"/>
  <c r="CC11" i="14"/>
  <c r="CC10" i="14"/>
  <c r="CC9" i="14"/>
  <c r="CC8" i="14"/>
  <c r="CC7" i="14"/>
  <c r="CC6" i="14"/>
  <c r="CC5" i="14"/>
  <c r="BW8" i="14"/>
  <c r="BW6" i="14"/>
  <c r="BW7" i="14"/>
  <c r="BW9" i="14"/>
  <c r="BW10" i="14"/>
  <c r="BW11" i="14"/>
  <c r="BW12" i="14"/>
  <c r="BW13" i="14"/>
  <c r="BW5" i="14"/>
  <c r="BC60" i="14"/>
  <c r="BA48" i="14"/>
  <c r="BC48" i="14" s="1"/>
  <c r="BA49" i="14"/>
  <c r="BC49" i="14" s="1"/>
  <c r="BA50" i="14"/>
  <c r="BC50" i="14" s="1"/>
  <c r="BA51" i="14"/>
  <c r="BC51" i="14" s="1"/>
  <c r="BA52" i="14"/>
  <c r="BC52" i="14" s="1"/>
  <c r="BA53" i="14"/>
  <c r="BC53" i="14" s="1"/>
  <c r="BA54" i="14"/>
  <c r="BC54" i="14" s="1"/>
  <c r="BA55" i="14"/>
  <c r="BC55" i="14" s="1"/>
  <c r="BA56" i="14"/>
  <c r="BC56" i="14" s="1"/>
  <c r="BA47" i="14"/>
  <c r="BC47" i="14" s="1"/>
  <c r="BG6" i="14"/>
  <c r="BI6" i="14" s="1"/>
  <c r="BG7" i="14"/>
  <c r="BI7" i="14" s="1"/>
  <c r="BG8" i="14"/>
  <c r="BI8" i="14" s="1"/>
  <c r="BG9" i="14"/>
  <c r="BI9" i="14" s="1"/>
  <c r="BG10" i="14"/>
  <c r="BI10" i="14" s="1"/>
  <c r="BG11" i="14"/>
  <c r="BI11" i="14" s="1"/>
  <c r="BG12" i="14"/>
  <c r="BI12" i="14" s="1"/>
  <c r="BG13" i="14"/>
  <c r="BI13" i="14" s="1"/>
  <c r="BG14" i="14"/>
  <c r="BI14" i="14" s="1"/>
  <c r="BG15" i="14"/>
  <c r="BI15" i="14" s="1"/>
  <c r="BG16" i="14"/>
  <c r="BI16" i="14" s="1"/>
  <c r="BG17" i="14"/>
  <c r="BI17" i="14" s="1"/>
  <c r="BG18" i="14"/>
  <c r="BI18" i="14" s="1"/>
  <c r="BG19" i="14"/>
  <c r="BI19" i="14" s="1"/>
  <c r="BG20" i="14"/>
  <c r="BI20" i="14" s="1"/>
  <c r="BG21" i="14"/>
  <c r="BI21" i="14" s="1"/>
  <c r="BG22" i="14"/>
  <c r="BG5" i="14"/>
  <c r="BI5" i="14" s="1"/>
  <c r="BI69" i="14"/>
  <c r="BI68" i="14"/>
  <c r="BI67" i="14"/>
  <c r="BI66" i="14"/>
  <c r="BI65" i="14"/>
  <c r="BI64" i="14"/>
  <c r="BI63" i="14"/>
  <c r="BI62" i="14"/>
  <c r="BI61" i="14"/>
  <c r="BI60" i="14"/>
  <c r="BI56" i="14"/>
  <c r="BI55" i="14"/>
  <c r="BI54" i="14"/>
  <c r="BI53" i="14"/>
  <c r="BI52" i="14"/>
  <c r="BI51" i="14"/>
  <c r="BI50" i="14"/>
  <c r="BI49" i="14"/>
  <c r="BI48" i="14"/>
  <c r="BI47" i="14"/>
  <c r="BI43" i="14"/>
  <c r="BI42" i="14"/>
  <c r="BI41" i="14"/>
  <c r="BI40" i="14"/>
  <c r="BI39" i="14"/>
  <c r="BI38" i="14"/>
  <c r="BI37" i="14"/>
  <c r="BI36" i="14"/>
  <c r="BI35" i="14"/>
  <c r="BI34" i="14"/>
  <c r="BI33" i="14"/>
  <c r="BI32" i="14"/>
  <c r="BI31" i="14"/>
  <c r="BI30" i="14"/>
  <c r="BI29" i="14"/>
  <c r="BI28" i="14"/>
  <c r="BI27" i="14"/>
  <c r="BI26" i="14"/>
  <c r="BI22" i="14"/>
  <c r="BC69" i="14"/>
  <c r="BC68" i="14"/>
  <c r="BC67" i="14"/>
  <c r="BC66" i="14"/>
  <c r="BC65" i="14"/>
  <c r="BC64" i="14"/>
  <c r="BC63" i="14"/>
  <c r="BC62" i="14"/>
  <c r="BC61" i="14"/>
  <c r="AQ35" i="14"/>
  <c r="AQ34" i="14"/>
  <c r="AQ33" i="14"/>
  <c r="AQ32" i="14"/>
  <c r="AQ31" i="14"/>
  <c r="AQ30" i="14"/>
  <c r="AQ29" i="14"/>
  <c r="AQ28" i="14"/>
  <c r="AQ27" i="14"/>
  <c r="AQ26" i="14"/>
  <c r="BA11" i="14"/>
  <c r="BC11" i="14" s="1"/>
  <c r="BA12" i="14"/>
  <c r="BC12" i="14" s="1"/>
  <c r="BA13" i="14"/>
  <c r="BC13" i="14" s="1"/>
  <c r="BA14" i="14"/>
  <c r="BC14" i="14" s="1"/>
  <c r="BA15" i="14"/>
  <c r="BC15" i="14" s="1"/>
  <c r="BA16" i="14"/>
  <c r="BC16" i="14" s="1"/>
  <c r="BA17" i="14"/>
  <c r="BC17" i="14" s="1"/>
  <c r="BA18" i="14"/>
  <c r="BC18" i="14" s="1"/>
  <c r="BA19" i="14"/>
  <c r="BC19" i="14" s="1"/>
  <c r="BA20" i="14"/>
  <c r="BC20" i="14" s="1"/>
  <c r="BA21" i="14"/>
  <c r="BC21" i="14" s="1"/>
  <c r="BA22" i="14"/>
  <c r="BC22" i="14" s="1"/>
  <c r="BA10" i="14"/>
  <c r="BC10" i="14" s="1"/>
  <c r="BA6" i="14"/>
  <c r="BC6" i="14" s="1"/>
  <c r="BA7" i="14"/>
  <c r="BC7" i="14" s="1"/>
  <c r="BA8" i="14"/>
  <c r="BC8" i="14" s="1"/>
  <c r="BA9" i="14"/>
  <c r="BC9" i="14" s="1"/>
  <c r="BA5" i="14"/>
  <c r="BC5" i="14" s="1"/>
  <c r="BC43" i="14"/>
  <c r="BC42" i="14"/>
  <c r="BC41" i="14"/>
  <c r="BC40" i="14"/>
  <c r="BC39" i="14"/>
  <c r="BC38" i="14"/>
  <c r="BC37" i="14"/>
  <c r="BC36" i="14"/>
  <c r="BC35" i="14"/>
  <c r="BC34" i="14"/>
  <c r="BC33" i="14"/>
  <c r="BC32" i="14"/>
  <c r="BC31" i="14"/>
  <c r="BC30" i="14"/>
  <c r="BC29" i="14"/>
  <c r="BC28" i="14"/>
  <c r="BC27" i="14"/>
  <c r="BC26" i="14"/>
  <c r="AQ6" i="14"/>
  <c r="AQ7" i="14"/>
  <c r="AQ8" i="14"/>
  <c r="AQ9" i="14"/>
  <c r="AQ10" i="14"/>
  <c r="AQ11" i="14"/>
  <c r="AQ12" i="14"/>
  <c r="AQ13" i="14"/>
  <c r="AQ14" i="14"/>
  <c r="AQ15" i="14"/>
  <c r="AQ16" i="14"/>
  <c r="AQ17" i="14"/>
  <c r="AQ18" i="14"/>
  <c r="AQ19" i="14"/>
  <c r="AQ20" i="14"/>
  <c r="AQ21" i="14"/>
  <c r="AQ22" i="14"/>
  <c r="AQ5" i="14"/>
  <c r="CO83" i="14"/>
  <c r="CO82" i="14"/>
  <c r="CO81" i="14"/>
  <c r="CO80" i="14"/>
  <c r="CO79" i="14"/>
  <c r="CO78" i="14"/>
  <c r="CO77" i="14"/>
  <c r="CO76" i="14"/>
  <c r="CO75" i="14"/>
  <c r="CO74" i="14"/>
  <c r="CO73" i="14"/>
  <c r="CO72" i="14"/>
  <c r="CO71" i="14"/>
  <c r="CO70" i="14"/>
  <c r="CO69" i="14"/>
  <c r="CO68" i="14"/>
  <c r="CO67" i="14"/>
  <c r="CO66" i="14"/>
  <c r="CO65" i="14"/>
  <c r="CO64" i="14"/>
  <c r="CO63" i="14"/>
  <c r="CO62" i="14"/>
  <c r="CO61" i="14"/>
  <c r="DN60" i="14"/>
  <c r="DB60" i="14"/>
  <c r="CO60" i="14"/>
  <c r="DN59" i="14"/>
  <c r="DB59" i="14"/>
  <c r="CO59" i="14"/>
  <c r="DN58" i="14"/>
  <c r="DB58" i="14"/>
  <c r="CO58" i="14"/>
  <c r="DN57" i="14"/>
  <c r="DB57" i="14"/>
  <c r="CO57" i="14"/>
  <c r="DN56" i="14"/>
  <c r="DB56" i="14"/>
  <c r="CO56" i="14"/>
  <c r="DN55" i="14"/>
  <c r="DB55" i="14"/>
  <c r="CO55" i="14"/>
  <c r="DN54" i="14"/>
  <c r="DB54" i="14"/>
  <c r="CO54" i="14"/>
  <c r="DN53" i="14"/>
  <c r="DB53" i="14"/>
  <c r="CO53" i="14"/>
  <c r="DN52" i="14"/>
  <c r="DB52" i="14"/>
  <c r="CO52" i="14"/>
  <c r="DN51" i="14"/>
  <c r="DB51" i="14"/>
  <c r="CO51" i="14"/>
  <c r="DN50" i="14"/>
  <c r="DB50" i="14"/>
  <c r="CO50" i="14"/>
  <c r="DN49" i="14"/>
  <c r="DB49" i="14"/>
  <c r="CO49" i="14"/>
  <c r="DN48" i="14"/>
  <c r="DB48" i="14"/>
  <c r="CO48" i="14"/>
  <c r="DN47" i="14"/>
  <c r="DB47" i="14"/>
  <c r="CO47" i="14"/>
  <c r="DN46" i="14"/>
  <c r="DB46" i="14"/>
  <c r="CO46" i="14"/>
  <c r="DN45" i="14"/>
  <c r="DB45" i="14"/>
  <c r="CO45" i="14"/>
  <c r="DN44" i="14"/>
  <c r="DB44" i="14"/>
  <c r="CO44" i="14"/>
  <c r="DN43" i="14"/>
  <c r="DB43" i="14"/>
  <c r="CO43" i="14"/>
  <c r="DN42" i="14"/>
  <c r="DB42" i="14"/>
  <c r="CO42" i="14"/>
  <c r="DN41" i="14"/>
  <c r="DB41" i="14"/>
  <c r="CO41" i="14"/>
  <c r="DN40" i="14"/>
  <c r="DB40" i="14"/>
  <c r="CO40" i="14"/>
  <c r="DN39" i="14"/>
  <c r="DB39" i="14"/>
  <c r="CO39" i="14"/>
  <c r="DN38" i="14"/>
  <c r="DB38" i="14"/>
  <c r="CO38" i="14"/>
  <c r="DN37" i="14"/>
  <c r="DB37" i="14"/>
  <c r="CO37" i="14"/>
  <c r="DN36" i="14"/>
  <c r="DB36" i="14"/>
  <c r="CU36" i="14"/>
  <c r="CO36" i="14"/>
  <c r="DN35" i="14"/>
  <c r="DB35" i="14"/>
  <c r="CU35" i="14"/>
  <c r="CO35" i="14"/>
  <c r="DN34" i="14"/>
  <c r="DB34" i="14"/>
  <c r="CU34" i="14"/>
  <c r="CO34" i="14"/>
  <c r="DN33" i="14"/>
  <c r="DB33" i="14"/>
  <c r="CU33" i="14"/>
  <c r="CO33" i="14"/>
  <c r="DN32" i="14"/>
  <c r="DB32" i="14"/>
  <c r="CU32" i="14"/>
  <c r="CO32" i="14"/>
  <c r="DN31" i="14"/>
  <c r="DB31" i="14"/>
  <c r="CU31" i="14"/>
  <c r="CO31" i="14"/>
  <c r="DN30" i="14"/>
  <c r="DB30" i="14"/>
  <c r="CU30" i="14"/>
  <c r="CO30" i="14"/>
  <c r="DN29" i="14"/>
  <c r="DB29" i="14"/>
  <c r="CU29" i="14"/>
  <c r="CO29" i="14"/>
  <c r="DN28" i="14"/>
  <c r="DB28" i="14"/>
  <c r="CU28" i="14"/>
  <c r="CO28" i="14"/>
  <c r="DN27" i="14"/>
  <c r="DB27" i="14"/>
  <c r="CU27" i="14"/>
  <c r="CO27" i="14"/>
  <c r="DN26" i="14"/>
  <c r="DB26" i="14"/>
  <c r="CU26" i="14"/>
  <c r="CO26" i="14"/>
  <c r="AL26" i="14"/>
  <c r="DN25" i="14"/>
  <c r="DB25" i="14"/>
  <c r="CU25" i="14"/>
  <c r="CO25" i="14"/>
  <c r="AL25" i="14"/>
  <c r="DN24" i="14"/>
  <c r="DH24" i="14"/>
  <c r="DB24" i="14"/>
  <c r="CU24" i="14"/>
  <c r="CO24" i="14"/>
  <c r="AL24" i="14"/>
  <c r="DN23" i="14"/>
  <c r="DH23" i="14"/>
  <c r="DB23" i="14"/>
  <c r="CU23" i="14"/>
  <c r="CO23" i="14"/>
  <c r="AL23" i="14"/>
  <c r="DN22" i="14"/>
  <c r="DH22" i="14"/>
  <c r="DB22" i="14"/>
  <c r="CU22" i="14"/>
  <c r="CO22" i="14"/>
  <c r="AL22" i="14"/>
  <c r="DN21" i="14"/>
  <c r="DH21" i="14"/>
  <c r="DB21" i="14"/>
  <c r="CU21" i="14"/>
  <c r="CO21" i="14"/>
  <c r="AL21" i="14"/>
  <c r="DN20" i="14"/>
  <c r="DH20" i="14"/>
  <c r="DB20" i="14"/>
  <c r="CU20" i="14"/>
  <c r="CO20" i="14"/>
  <c r="AL20" i="14"/>
  <c r="DN19" i="14"/>
  <c r="DH19" i="14"/>
  <c r="DB19" i="14"/>
  <c r="CU19" i="14"/>
  <c r="CO19" i="14"/>
  <c r="AL19" i="14"/>
  <c r="DN18" i="14"/>
  <c r="DH18" i="14"/>
  <c r="DB18" i="14"/>
  <c r="CU18" i="14"/>
  <c r="CO18" i="14"/>
  <c r="AL18" i="14"/>
  <c r="DN17" i="14"/>
  <c r="DH17" i="14"/>
  <c r="DB17" i="14"/>
  <c r="CU17" i="14"/>
  <c r="CO17" i="14"/>
  <c r="AL17" i="14"/>
  <c r="DN16" i="14"/>
  <c r="DH16" i="14"/>
  <c r="DB16" i="14"/>
  <c r="CU16" i="14"/>
  <c r="CO16" i="14"/>
  <c r="AL16" i="14"/>
  <c r="DN15" i="14"/>
  <c r="DH15" i="14"/>
  <c r="DB15" i="14"/>
  <c r="CU15" i="14"/>
  <c r="CO15" i="14"/>
  <c r="AL15" i="14"/>
  <c r="DN14" i="14"/>
  <c r="DH14" i="14"/>
  <c r="DB14" i="14"/>
  <c r="CU14" i="14"/>
  <c r="CO14" i="14"/>
  <c r="AL14" i="14"/>
  <c r="DN13" i="14"/>
  <c r="DH13" i="14"/>
  <c r="DB13" i="14"/>
  <c r="CU13" i="14"/>
  <c r="CO13" i="14"/>
  <c r="AL13" i="14"/>
  <c r="DN12" i="14"/>
  <c r="DH12" i="14"/>
  <c r="DB12" i="14"/>
  <c r="CU12" i="14"/>
  <c r="CO12" i="14"/>
  <c r="AL12" i="14"/>
  <c r="DN11" i="14"/>
  <c r="DH11" i="14"/>
  <c r="DB11" i="14"/>
  <c r="CU11" i="14"/>
  <c r="CO11" i="14"/>
  <c r="AL11" i="14"/>
  <c r="DN10" i="14"/>
  <c r="DH10" i="14"/>
  <c r="DB10" i="14"/>
  <c r="CU10" i="14"/>
  <c r="CO10" i="14"/>
  <c r="AL10" i="14"/>
  <c r="DN9" i="14"/>
  <c r="DH9" i="14"/>
  <c r="DB9" i="14"/>
  <c r="CU9" i="14"/>
  <c r="CO9" i="14"/>
  <c r="AL9" i="14"/>
  <c r="DN8" i="14"/>
  <c r="DH8" i="14"/>
  <c r="DB8" i="14"/>
  <c r="CU8" i="14"/>
  <c r="CO8" i="14"/>
  <c r="AL8" i="14"/>
  <c r="DN7" i="14"/>
  <c r="DH7" i="14"/>
  <c r="DB7" i="14"/>
  <c r="CU7" i="14"/>
  <c r="CO7" i="14"/>
  <c r="AL7" i="14"/>
  <c r="DN6" i="14"/>
  <c r="DH6" i="14"/>
  <c r="DB6" i="14"/>
  <c r="CU6" i="14"/>
  <c r="CO6" i="14"/>
  <c r="AL6" i="14"/>
  <c r="DN5" i="14"/>
  <c r="DH5" i="14"/>
  <c r="DB5" i="14"/>
  <c r="CU5" i="14"/>
  <c r="CO5" i="14"/>
  <c r="AL5" i="14"/>
  <c r="D5" i="14"/>
  <c r="DN4" i="14"/>
  <c r="DH4" i="14"/>
  <c r="DB4" i="14"/>
  <c r="CU4" i="14"/>
  <c r="CO4" i="14"/>
  <c r="AL4" i="14"/>
  <c r="D4" i="14"/>
  <c r="BW3" i="14" l="1"/>
  <c r="CI3" i="14"/>
  <c r="CI25" i="14" s="1"/>
  <c r="CC3" i="14"/>
  <c r="CC25" i="14" s="1"/>
  <c r="BJ45" i="14"/>
  <c r="AR3" i="14"/>
  <c r="D7" i="14"/>
  <c r="BD45" i="14"/>
  <c r="BD58" i="14"/>
  <c r="BJ58" i="14"/>
  <c r="BJ24" i="14"/>
  <c r="BJ3" i="14"/>
  <c r="AR24" i="14"/>
  <c r="BD24" i="14"/>
  <c r="BD3" i="14"/>
  <c r="AL28" i="14"/>
  <c r="DH25" i="14"/>
  <c r="CO84" i="14"/>
  <c r="DN61" i="14"/>
  <c r="CU37" i="14"/>
  <c r="DB61" i="14"/>
  <c r="DN62" i="14" s="1"/>
  <c r="BD72" i="14" l="1"/>
  <c r="BD73" i="14"/>
  <c r="BJ73" i="14"/>
  <c r="AR37" i="14"/>
  <c r="AX74" i="14" s="1"/>
  <c r="AX75" i="14" s="1"/>
  <c r="BJ72" i="14"/>
  <c r="DN63" i="14"/>
  <c r="H174" i="11"/>
  <c r="K174" i="11" s="1"/>
  <c r="H175" i="11"/>
  <c r="K175" i="11" s="1"/>
  <c r="H176" i="11"/>
  <c r="K176" i="11" s="1"/>
  <c r="H177" i="11"/>
  <c r="K177" i="11" s="1"/>
  <c r="H180" i="11"/>
  <c r="K180" i="11" s="1"/>
  <c r="H183" i="11"/>
  <c r="K183" i="11" s="1"/>
  <c r="H186" i="11"/>
  <c r="K186" i="11" s="1"/>
  <c r="H187" i="11"/>
  <c r="K187" i="11" s="1"/>
  <c r="H190" i="11"/>
  <c r="K190" i="11" s="1"/>
  <c r="H191" i="11"/>
  <c r="K191" i="11" s="1"/>
  <c r="H192" i="11"/>
  <c r="K192" i="11" s="1"/>
  <c r="H193" i="11"/>
  <c r="K193" i="11" s="1"/>
  <c r="H196" i="11"/>
  <c r="K196" i="11" s="1"/>
  <c r="H197" i="11"/>
  <c r="K197" i="11" s="1"/>
  <c r="H198" i="11"/>
  <c r="K198" i="11" s="1"/>
  <c r="H199" i="11"/>
  <c r="K199" i="11" s="1"/>
  <c r="H173" i="11"/>
  <c r="K173" i="11" s="1"/>
  <c r="H141" i="11"/>
  <c r="K141" i="11" s="1"/>
  <c r="H144" i="11"/>
  <c r="K144" i="11" s="1"/>
  <c r="H145" i="11"/>
  <c r="K145" i="11" s="1"/>
  <c r="H146" i="11"/>
  <c r="K146" i="11" s="1"/>
  <c r="H147" i="11"/>
  <c r="K147" i="11" s="1"/>
  <c r="H148" i="11"/>
  <c r="K148" i="11" s="1"/>
  <c r="H151" i="11"/>
  <c r="K151" i="11" s="1"/>
  <c r="H154" i="11"/>
  <c r="K154" i="11" s="1"/>
  <c r="H157" i="11"/>
  <c r="K157" i="11" s="1"/>
  <c r="H158" i="11"/>
  <c r="K158" i="11" s="1"/>
  <c r="H161" i="11"/>
  <c r="K161" i="11" s="1"/>
  <c r="H162" i="11"/>
  <c r="K162" i="11" s="1"/>
  <c r="H165" i="11"/>
  <c r="K165" i="11" s="1"/>
  <c r="H169" i="11"/>
  <c r="K169" i="11" s="1"/>
  <c r="H135" i="11"/>
  <c r="K135" i="11" s="1"/>
  <c r="H136" i="11"/>
  <c r="K136" i="11" s="1"/>
  <c r="H137" i="11"/>
  <c r="K137" i="11" s="1"/>
  <c r="H127" i="11"/>
  <c r="K127" i="11" s="1"/>
  <c r="H128" i="11"/>
  <c r="K128" i="11" s="1"/>
  <c r="H129" i="11"/>
  <c r="K129" i="11" s="1"/>
  <c r="H132" i="11"/>
  <c r="K132" i="11" s="1"/>
  <c r="H124" i="11"/>
  <c r="K124" i="11" s="1"/>
  <c r="H117" i="11"/>
  <c r="K117" i="11" s="1"/>
  <c r="H120" i="11"/>
  <c r="K120" i="11" s="1"/>
  <c r="H105" i="11"/>
  <c r="K105" i="11" s="1"/>
  <c r="H109" i="11"/>
  <c r="K109" i="11" s="1"/>
  <c r="H110" i="11"/>
  <c r="K110" i="11" s="1"/>
  <c r="H111" i="11"/>
  <c r="K111" i="11" s="1"/>
  <c r="H112" i="11"/>
  <c r="K112" i="11" s="1"/>
  <c r="H104" i="11"/>
  <c r="K104" i="11" s="1"/>
  <c r="H103" i="11"/>
  <c r="K103" i="11" s="1"/>
  <c r="H96" i="11"/>
  <c r="K96" i="11" s="1"/>
  <c r="H97" i="11"/>
  <c r="K97" i="11" s="1"/>
  <c r="H100" i="11"/>
  <c r="K100" i="11" s="1"/>
  <c r="H101" i="11"/>
  <c r="K101" i="11" s="1"/>
  <c r="H87" i="11"/>
  <c r="K87" i="11" s="1"/>
  <c r="H88" i="11"/>
  <c r="K88" i="11" s="1"/>
  <c r="H89" i="11"/>
  <c r="K89" i="11" s="1"/>
  <c r="H92" i="11"/>
  <c r="K92" i="11" s="1"/>
  <c r="H93" i="11"/>
  <c r="K93" i="11" s="1"/>
  <c r="H76" i="11"/>
  <c r="K76" i="11" s="1"/>
  <c r="H77" i="11"/>
  <c r="K77" i="11" s="1"/>
  <c r="H78" i="11"/>
  <c r="K78" i="11" s="1"/>
  <c r="H79" i="11"/>
  <c r="K79" i="11" s="1"/>
  <c r="H80" i="11"/>
  <c r="K80" i="11" s="1"/>
  <c r="H81" i="11"/>
  <c r="K81" i="11" s="1"/>
  <c r="H73" i="11"/>
  <c r="K73" i="11" s="1"/>
  <c r="H64" i="11"/>
  <c r="K64" i="11" s="1"/>
  <c r="H65" i="11"/>
  <c r="K65" i="11" s="1"/>
  <c r="H68" i="11"/>
  <c r="K68" i="11" s="1"/>
  <c r="H60" i="11"/>
  <c r="K60" i="11" s="1"/>
  <c r="H59" i="11"/>
  <c r="K59" i="11" s="1"/>
  <c r="H53" i="11"/>
  <c r="K53" i="11" s="1"/>
  <c r="H54" i="11"/>
  <c r="K54" i="11" s="1"/>
  <c r="H55" i="11"/>
  <c r="K55" i="11" s="1"/>
  <c r="H56" i="11"/>
  <c r="K56" i="11" s="1"/>
  <c r="H52" i="11"/>
  <c r="K52" i="11" s="1"/>
  <c r="H50" i="11"/>
  <c r="K50" i="11" s="1"/>
  <c r="H43" i="11"/>
  <c r="K43" i="11" s="1"/>
  <c r="H44" i="11"/>
  <c r="K44" i="11" s="1"/>
  <c r="H45" i="11"/>
  <c r="K45" i="11" s="1"/>
  <c r="H48" i="11"/>
  <c r="K48" i="11" s="1"/>
  <c r="H42" i="11"/>
  <c r="K42" i="11" s="1"/>
  <c r="H34" i="11"/>
  <c r="K34" i="11" s="1"/>
  <c r="H35" i="11"/>
  <c r="K35" i="11" s="1"/>
  <c r="H36" i="11"/>
  <c r="K36" i="11" s="1"/>
  <c r="H39" i="11"/>
  <c r="K39" i="11" s="1"/>
  <c r="H21" i="11"/>
  <c r="K21" i="11" s="1"/>
  <c r="H22" i="11"/>
  <c r="K22" i="11" s="1"/>
  <c r="L22" i="11" s="1"/>
  <c r="H26" i="11"/>
  <c r="K26" i="11" s="1"/>
  <c r="H27" i="11"/>
  <c r="K27" i="11" s="1"/>
  <c r="L21" i="11" l="1"/>
  <c r="K201" i="11"/>
  <c r="L201" i="11" s="1"/>
  <c r="D190" i="11"/>
  <c r="L158" i="11"/>
  <c r="L175" i="11"/>
  <c r="L103" i="11"/>
  <c r="L110" i="11"/>
  <c r="L165" i="11"/>
  <c r="L157" i="11"/>
  <c r="L141" i="11"/>
  <c r="L196" i="11"/>
  <c r="L180" i="11"/>
  <c r="L174" i="11"/>
  <c r="L112" i="11"/>
  <c r="L105" i="11"/>
  <c r="L117" i="11"/>
  <c r="L124" i="11"/>
  <c r="L136" i="11"/>
  <c r="L135" i="11"/>
  <c r="L147" i="11"/>
  <c r="L198" i="11"/>
  <c r="L193" i="11"/>
  <c r="L190" i="11"/>
  <c r="L177" i="11"/>
  <c r="L104" i="11"/>
  <c r="L109" i="11"/>
  <c r="L132" i="11"/>
  <c r="L129" i="11"/>
  <c r="L169" i="11"/>
  <c r="L162" i="11"/>
  <c r="L161" i="11"/>
  <c r="L154" i="11"/>
  <c r="L148" i="11"/>
  <c r="L146" i="11"/>
  <c r="L145" i="11"/>
  <c r="L192" i="11"/>
  <c r="L187" i="11"/>
  <c r="L111" i="11"/>
  <c r="L120" i="11"/>
  <c r="L127" i="11"/>
  <c r="L151" i="11"/>
  <c r="L197" i="11"/>
  <c r="L186" i="11"/>
  <c r="L128" i="11"/>
  <c r="L137" i="11"/>
  <c r="L144" i="11"/>
  <c r="L173" i="11"/>
  <c r="L199" i="11"/>
  <c r="L191" i="11"/>
  <c r="L183" i="11"/>
  <c r="L176" i="11"/>
  <c r="L97" i="11"/>
  <c r="L96" i="11"/>
  <c r="L60" i="11"/>
  <c r="L68" i="11"/>
  <c r="L101" i="11"/>
  <c r="L100" i="11"/>
  <c r="L78" i="11"/>
  <c r="L92" i="11"/>
  <c r="L64" i="11"/>
  <c r="L59" i="11"/>
  <c r="L79" i="11"/>
  <c r="L89" i="11"/>
  <c r="L87" i="11"/>
  <c r="L65" i="11"/>
  <c r="L73" i="11"/>
  <c r="L77" i="11"/>
  <c r="L80" i="11"/>
  <c r="L81" i="11"/>
  <c r="L93" i="11"/>
  <c r="L53" i="11"/>
  <c r="L76" i="11"/>
  <c r="L88" i="11"/>
  <c r="L54" i="11"/>
  <c r="L56" i="11"/>
  <c r="L34" i="11"/>
  <c r="L44" i="11"/>
  <c r="L52" i="11"/>
  <c r="L55" i="11"/>
  <c r="L48" i="11"/>
  <c r="L50" i="11"/>
  <c r="L26" i="11"/>
  <c r="L42" i="11"/>
  <c r="L36" i="11"/>
  <c r="L43" i="11"/>
  <c r="L35" i="11"/>
  <c r="L45" i="11"/>
  <c r="L39" i="11"/>
  <c r="L27" i="11"/>
  <c r="K202" i="11" l="1"/>
  <c r="L202" i="11" s="1"/>
  <c r="L203" i="11" s="1"/>
  <c r="D183" i="11"/>
  <c r="D135" i="11"/>
  <c r="D141" i="11"/>
  <c r="D132" i="11"/>
  <c r="D109" i="11"/>
  <c r="D76" i="11"/>
  <c r="D64" i="11"/>
  <c r="D161" i="11"/>
  <c r="D42" i="11"/>
  <c r="D27" i="11"/>
  <c r="D127" i="11"/>
  <c r="D48" i="11"/>
  <c r="D39" i="11"/>
  <c r="D68" i="11"/>
  <c r="D196" i="11"/>
  <c r="D180" i="11"/>
  <c r="D151" i="11"/>
  <c r="D120" i="11"/>
  <c r="D87" i="11"/>
  <c r="D59" i="11"/>
  <c r="O258" i="15" l="1"/>
  <c r="D157" i="11"/>
  <c r="D144" i="11"/>
  <c r="D73" i="11"/>
  <c r="D92" i="11"/>
  <c r="D186" i="11"/>
  <c r="D31" i="11"/>
  <c r="D96" i="11"/>
  <c r="D154" i="11"/>
  <c r="D26" i="11"/>
  <c r="D34" i="11"/>
  <c r="D117" i="11"/>
  <c r="D169" i="11"/>
  <c r="D165" i="11"/>
  <c r="D100" i="11"/>
  <c r="BW16" i="14" l="1"/>
  <c r="BW38" i="14" s="1"/>
  <c r="BW40" i="14" s="1"/>
  <c r="D65" i="11"/>
  <c r="D149" i="11"/>
  <c r="D82" i="11"/>
  <c r="D57" i="11"/>
  <c r="D43" i="11"/>
  <c r="D69" i="11"/>
  <c r="D175" i="11"/>
  <c r="D80" i="11"/>
  <c r="D142" i="11"/>
  <c r="D81" i="11"/>
  <c r="D130" i="11"/>
  <c r="D193" i="11"/>
  <c r="D178" i="11"/>
  <c r="D200" i="11"/>
  <c r="D77" i="11"/>
  <c r="D128" i="11"/>
  <c r="D170" i="11"/>
  <c r="D36" i="11"/>
  <c r="D44" i="11"/>
  <c r="D74" i="11"/>
  <c r="D163" i="11"/>
  <c r="D54" i="11"/>
  <c r="D111" i="11"/>
  <c r="D45" i="11"/>
  <c r="D79" i="11"/>
  <c r="D199" i="11"/>
  <c r="D176" i="11"/>
  <c r="D50" i="11"/>
  <c r="D188" i="11"/>
  <c r="D137" i="11"/>
  <c r="D106" i="11"/>
  <c r="D138" i="11"/>
  <c r="D115" i="11"/>
  <c r="D66" i="11"/>
  <c r="D90" i="11"/>
  <c r="D32" i="11"/>
  <c r="D78" i="11"/>
  <c r="D37" i="11"/>
  <c r="D97" i="11"/>
  <c r="D155" i="11"/>
  <c r="D159" i="11"/>
  <c r="D101" i="11"/>
  <c r="D148" i="11"/>
  <c r="D173" i="11"/>
  <c r="D187" i="11"/>
  <c r="D136" i="11"/>
  <c r="D146" i="11"/>
  <c r="D197" i="11"/>
  <c r="D166" i="11"/>
  <c r="D85" i="11"/>
  <c r="D124" i="11"/>
  <c r="D125" i="11"/>
  <c r="D88" i="11"/>
  <c r="D53" i="11"/>
  <c r="D104" i="11"/>
  <c r="D184" i="11"/>
  <c r="D35" i="11"/>
  <c r="D62" i="11"/>
  <c r="D121" i="11"/>
  <c r="D98" i="11"/>
  <c r="D181" i="11"/>
  <c r="D191" i="11"/>
  <c r="D192" i="11"/>
  <c r="D158" i="11"/>
  <c r="D52" i="11"/>
  <c r="D110" i="11"/>
  <c r="D177" i="11"/>
  <c r="D60" i="11"/>
  <c r="D112" i="11"/>
  <c r="D103" i="11"/>
  <c r="D46" i="11"/>
  <c r="D105" i="11"/>
  <c r="D194" i="11"/>
  <c r="D162" i="11"/>
  <c r="D174" i="11"/>
  <c r="D56" i="11"/>
  <c r="D55" i="11"/>
  <c r="D129" i="11"/>
  <c r="D93" i="11"/>
  <c r="D145" i="11"/>
  <c r="D147" i="11"/>
  <c r="D198" i="11"/>
  <c r="D118" i="11"/>
  <c r="D152" i="11"/>
  <c r="D89" i="11"/>
</calcChain>
</file>

<file path=xl/sharedStrings.xml><?xml version="1.0" encoding="utf-8"?>
<sst xmlns="http://schemas.openxmlformats.org/spreadsheetml/2006/main" count="1665" uniqueCount="624">
  <si>
    <t>Unid.</t>
  </si>
  <si>
    <t>Quantidade</t>
  </si>
  <si>
    <t>Objetivo</t>
  </si>
  <si>
    <t>Agente Promotor</t>
  </si>
  <si>
    <t>Data de Emissão</t>
  </si>
  <si>
    <t>Nº BM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</si>
  <si>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</si>
  <si>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</si>
  <si>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</si>
  <si>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</si>
  <si>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</si>
  <si>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</si>
  <si>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</si>
  <si>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</si>
  <si>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</si>
  <si>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</si>
  <si>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</si>
  <si>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</si>
  <si>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</si>
  <si>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</si>
  <si>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</si>
  <si>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</si>
  <si>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</si>
  <si>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BM 01 - Boletim de Medição</t>
  </si>
  <si>
    <t>PREFEITURA MUNICIPAL DE SOUSA</t>
  </si>
  <si>
    <t>01</t>
  </si>
  <si>
    <t>PLANILHA DE QUANTITATIVOS</t>
  </si>
  <si>
    <t>BDI</t>
  </si>
  <si>
    <r>
      <rPr>
        <b/>
        <sz val="7"/>
        <rFont val="Arial"/>
      </rPr>
      <t>DESCRIÇÃO</t>
    </r>
  </si>
  <si>
    <r>
      <rPr>
        <b/>
        <sz val="7"/>
        <rFont val="Arial"/>
      </rPr>
      <t>FONTE</t>
    </r>
  </si>
  <si>
    <r>
      <rPr>
        <b/>
        <sz val="7"/>
        <rFont val="Arial"/>
      </rPr>
      <t>UNID</t>
    </r>
  </si>
  <si>
    <r>
      <rPr>
        <b/>
        <sz val="7"/>
        <rFont val="Arial"/>
      </rPr>
      <t>QUANTIDADE</t>
    </r>
  </si>
  <si>
    <r>
      <rPr>
        <b/>
        <sz val="7"/>
        <rFont val="Arial"/>
      </rPr>
      <t>PREÇO UNITÁRIO R$</t>
    </r>
  </si>
  <si>
    <t>3.1</t>
  </si>
  <si>
    <t>3.2</t>
  </si>
  <si>
    <t>3.3</t>
  </si>
  <si>
    <t>ESCAVAÇÕES PARA SAPATAS</t>
  </si>
  <si>
    <t>ALVENARIA DE EMBASAMENTO</t>
  </si>
  <si>
    <t>CONCRETAGEM DE SAPATAS</t>
  </si>
  <si>
    <t>LASTRO DE CONCRETO</t>
  </si>
  <si>
    <t>IMPERMEABILIZAÇÃO DE  ESTRUTURAS ENTERRADAS</t>
  </si>
  <si>
    <t>CONCRETAGEM DE TOCOS DE PILARES</t>
  </si>
  <si>
    <t>CONCRETAGEM DE VIGA BALDRAME</t>
  </si>
  <si>
    <t>CONCRETAGEM DE PILARES</t>
  </si>
  <si>
    <t>COMP</t>
  </si>
  <si>
    <t>LARG</t>
  </si>
  <si>
    <t>COMP med</t>
  </si>
  <si>
    <t>PROF med</t>
  </si>
  <si>
    <t>ALT</t>
  </si>
  <si>
    <t>ALT+LARG+ALT</t>
  </si>
  <si>
    <t>ALT med</t>
  </si>
  <si>
    <t>S1</t>
  </si>
  <si>
    <t>P1</t>
  </si>
  <si>
    <t>S2</t>
  </si>
  <si>
    <t>P2</t>
  </si>
  <si>
    <t>S3</t>
  </si>
  <si>
    <t>P3</t>
  </si>
  <si>
    <t>S4</t>
  </si>
  <si>
    <t>P4</t>
  </si>
  <si>
    <t>S5</t>
  </si>
  <si>
    <t>P5</t>
  </si>
  <si>
    <t>S6</t>
  </si>
  <si>
    <t>P6</t>
  </si>
  <si>
    <t>S7</t>
  </si>
  <si>
    <t>P7</t>
  </si>
  <si>
    <t>S8</t>
  </si>
  <si>
    <t>P8</t>
  </si>
  <si>
    <t>S9</t>
  </si>
  <si>
    <t>P9</t>
  </si>
  <si>
    <t>S10</t>
  </si>
  <si>
    <t>P10</t>
  </si>
  <si>
    <t>S11</t>
  </si>
  <si>
    <t>P11</t>
  </si>
  <si>
    <t>S12</t>
  </si>
  <si>
    <t>P12</t>
  </si>
  <si>
    <t>S13</t>
  </si>
  <si>
    <t>P13</t>
  </si>
  <si>
    <t>S14</t>
  </si>
  <si>
    <t>P14</t>
  </si>
  <si>
    <t>S15</t>
  </si>
  <si>
    <t>P15</t>
  </si>
  <si>
    <t>S16</t>
  </si>
  <si>
    <t>P16</t>
  </si>
  <si>
    <t>S17</t>
  </si>
  <si>
    <t>P17</t>
  </si>
  <si>
    <t>S18</t>
  </si>
  <si>
    <t>P18</t>
  </si>
  <si>
    <t>S19</t>
  </si>
  <si>
    <t>P19</t>
  </si>
  <si>
    <t>S20</t>
  </si>
  <si>
    <t>P20</t>
  </si>
  <si>
    <t>S21</t>
  </si>
  <si>
    <t>P21</t>
  </si>
  <si>
    <t>S22</t>
  </si>
  <si>
    <t>P22</t>
  </si>
  <si>
    <t>TOTAL ATÉ O MOMENTO</t>
  </si>
  <si>
    <t>S23</t>
  </si>
  <si>
    <t>P23</t>
  </si>
  <si>
    <t>S24</t>
  </si>
  <si>
    <t>P24</t>
  </si>
  <si>
    <t>TOTAL (UNID)</t>
  </si>
  <si>
    <t>S25</t>
  </si>
  <si>
    <t>P25</t>
  </si>
  <si>
    <t>S26</t>
  </si>
  <si>
    <t>P26</t>
  </si>
  <si>
    <t>S27</t>
  </si>
  <si>
    <t>P27</t>
  </si>
  <si>
    <t>S28</t>
  </si>
  <si>
    <t>P28</t>
  </si>
  <si>
    <t>S29</t>
  </si>
  <si>
    <t>P29</t>
  </si>
  <si>
    <t>S30</t>
  </si>
  <si>
    <t>P30</t>
  </si>
  <si>
    <t>S31</t>
  </si>
  <si>
    <t>P31</t>
  </si>
  <si>
    <t>S32</t>
  </si>
  <si>
    <t>P32</t>
  </si>
  <si>
    <t>S33</t>
  </si>
  <si>
    <t>P33</t>
  </si>
  <si>
    <t>S34</t>
  </si>
  <si>
    <t>P34</t>
  </si>
  <si>
    <t>S35</t>
  </si>
  <si>
    <t>P35</t>
  </si>
  <si>
    <t>S36</t>
  </si>
  <si>
    <t>P36</t>
  </si>
  <si>
    <t>S37</t>
  </si>
  <si>
    <t>P37</t>
  </si>
  <si>
    <t>S38</t>
  </si>
  <si>
    <t>P38</t>
  </si>
  <si>
    <t>S39</t>
  </si>
  <si>
    <t>P39</t>
  </si>
  <si>
    <t>S40</t>
  </si>
  <si>
    <t>P40</t>
  </si>
  <si>
    <t>S41</t>
  </si>
  <si>
    <t>P41</t>
  </si>
  <si>
    <t>S42</t>
  </si>
  <si>
    <t>P42</t>
  </si>
  <si>
    <t>S43</t>
  </si>
  <si>
    <t>P43</t>
  </si>
  <si>
    <t>S44</t>
  </si>
  <si>
    <t>P44</t>
  </si>
  <si>
    <t>S45</t>
  </si>
  <si>
    <t>P45</t>
  </si>
  <si>
    <t>S46</t>
  </si>
  <si>
    <t>P46</t>
  </si>
  <si>
    <t>S47</t>
  </si>
  <si>
    <t>P47</t>
  </si>
  <si>
    <t>S48</t>
  </si>
  <si>
    <t>P48</t>
  </si>
  <si>
    <t>S49</t>
  </si>
  <si>
    <t>P49</t>
  </si>
  <si>
    <t>S50</t>
  </si>
  <si>
    <t>P50</t>
  </si>
  <si>
    <t>S51</t>
  </si>
  <si>
    <t>P51</t>
  </si>
  <si>
    <t>S52</t>
  </si>
  <si>
    <t>P52</t>
  </si>
  <si>
    <t>S53</t>
  </si>
  <si>
    <t>P53</t>
  </si>
  <si>
    <t>S54</t>
  </si>
  <si>
    <t>P54</t>
  </si>
  <si>
    <t>S55</t>
  </si>
  <si>
    <t>P55</t>
  </si>
  <si>
    <t>S56</t>
  </si>
  <si>
    <t>P56</t>
  </si>
  <si>
    <t>S57</t>
  </si>
  <si>
    <t>P57</t>
  </si>
  <si>
    <t>TOTAL CONCRETO TOCO PILARES</t>
  </si>
  <si>
    <t>TOTAL PILARES ATÉ O MOMENTO</t>
  </si>
  <si>
    <t>GARAGEM</t>
  </si>
  <si>
    <t>AUDITORIO/FACHADA</t>
  </si>
  <si>
    <t>AÇO SAPATAS</t>
  </si>
  <si>
    <t>COMP 10.0MM</t>
  </si>
  <si>
    <t>PESO 10.0MM</t>
  </si>
  <si>
    <t>0,617 KG/M</t>
  </si>
  <si>
    <t>AÇO TOCO DE PILARES</t>
  </si>
  <si>
    <t>COMP 5.0MM</t>
  </si>
  <si>
    <t>PESO 5.0MM</t>
  </si>
  <si>
    <t>0,154 KG/M</t>
  </si>
  <si>
    <t>AÇO PILARES</t>
  </si>
  <si>
    <t>AÇO VIGA BALDRAME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</si>
  <si>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</si>
  <si>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</si>
  <si>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</si>
  <si>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</si>
  <si>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</si>
  <si>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</si>
  <si>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</si>
  <si>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</si>
  <si>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</si>
  <si>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CONCRETO VIGA BALDRAME</t>
  </si>
  <si>
    <t>CONCRETO TOCO DE PILARES</t>
  </si>
  <si>
    <t>CONCRETO DE PILARES</t>
  </si>
  <si>
    <t>REVESTIMENTOS</t>
  </si>
  <si>
    <t>REMOÇÃO DE ARVÓRE</t>
  </si>
  <si>
    <t>UNID</t>
  </si>
  <si>
    <t>REMOÇÃO DE TELHAS</t>
  </si>
  <si>
    <t>REMOÇÃO DE TRAMA DE MADEIRA</t>
  </si>
  <si>
    <t>DEMOLIÇÃO DE ALVENARIA</t>
  </si>
  <si>
    <t>DEMOLIÇÃO DE PILARES E VIGAS</t>
  </si>
  <si>
    <t>DEMOLIÇÃO DE LAJES</t>
  </si>
  <si>
    <t>DEMOLIÇÃO DE PAVIMENTAÇÃO</t>
  </si>
  <si>
    <t>DEMOLIÇÃO DE CONCRETO SIMPLES</t>
  </si>
  <si>
    <t>LOCAÇÃO DE OBRA</t>
  </si>
  <si>
    <t>PLACA DE OBRA</t>
  </si>
  <si>
    <t>ATERRO MANUAL</t>
  </si>
  <si>
    <t>REATERRO MANUAL</t>
  </si>
  <si>
    <t>LASTRO DE CONCRETO MAGRO</t>
  </si>
  <si>
    <t>FORMA PARA FUNDAÇÕES</t>
  </si>
  <si>
    <t xml:space="preserve">TOTAL ESCAVAÇÕES PARA SAPATAS = </t>
  </si>
  <si>
    <t>ESCAVAÇÃO VIGA BALDRAME</t>
  </si>
  <si>
    <t xml:space="preserve">TOTAL DE ESCAVAÇÕES ATÉ O MOMENTO (M3) =  </t>
  </si>
  <si>
    <t xml:space="preserve">TOTAL ESCAVAÇÕES PARA VIGA BALDRAME = </t>
  </si>
  <si>
    <t xml:space="preserve">LASTRO DE CONCRETO MAGRO ATÉ O MOMENTO = </t>
  </si>
  <si>
    <t xml:space="preserve">TOTAL EM PLANLHA (M3) =  </t>
  </si>
  <si>
    <t xml:space="preserve">IMPERMEABILIZAÇÃO </t>
  </si>
  <si>
    <t xml:space="preserve">TOTAL AÇO DAS SAPATAS ATÉ O MOMENTO (KG) = </t>
  </si>
  <si>
    <t xml:space="preserve">TOTAL AÇO TOCO DE PILARES 10.0MM (KG) = </t>
  </si>
  <si>
    <t xml:space="preserve">TOTAL AÇO TOCO DE PILARES 5.0MM (KG) = </t>
  </si>
  <si>
    <t xml:space="preserve">TOTAL AÇO DE PILARES 5.0MM (KG) = </t>
  </si>
  <si>
    <t xml:space="preserve">TOTAL AÇO DE PILARES 10.0MM (KG) = </t>
  </si>
  <si>
    <t>TOTAIS ATÉ O MOMENTO</t>
  </si>
  <si>
    <t xml:space="preserve">TOTAL AÇO DE VIGA BALDRAME 5.0MM (KG) = </t>
  </si>
  <si>
    <t xml:space="preserve">TOTAL AÇO DE VIGA BALDRAME 10.0MM (KG) = </t>
  </si>
  <si>
    <t xml:space="preserve">TOTAL AÇO DAS SAPATAS 10.0MM (KG) = </t>
  </si>
  <si>
    <t>ARMAÇÃO DE BLOCO, VIGA BALDRAME OU SAPATA UTILIZANDO AÇO CA-50 DE 10 MM (KG)    =</t>
  </si>
  <si>
    <t xml:space="preserve">TOTAL CONCRETO SAPATAS(M3) = </t>
  </si>
  <si>
    <t xml:space="preserve">TOTAL CONCRETO VIGA BALDRAME(M3) = </t>
  </si>
  <si>
    <t>COMPACTO CONSTRUÇÕES EIRELI - EPP</t>
  </si>
  <si>
    <t>TOMADA DE PREÇOS 06/2022</t>
  </si>
  <si>
    <t xml:space="preserve">TOTAL CONCRETO INFRA ESTRUTURA(M3) = </t>
  </si>
  <si>
    <t xml:space="preserve">TOTAL CONCRETO PILARES(M3) = </t>
  </si>
  <si>
    <t xml:space="preserve">TOTAL CONCRETO TOCO DE PILARES(M3) = </t>
  </si>
  <si>
    <t>REMOÇÃO DE TESOURAS DE MADEIRA</t>
  </si>
  <si>
    <t>TOTAL (M3)</t>
  </si>
  <si>
    <t>TOTAL (M2)</t>
  </si>
  <si>
    <t>M2</t>
  </si>
  <si>
    <t>FORMA PARA PILARES</t>
  </si>
  <si>
    <t>MEMÓRIA DE CÁLCULO - QUANTIDADES</t>
  </si>
  <si>
    <t>Obra:</t>
  </si>
  <si>
    <t>Proprietário:</t>
  </si>
  <si>
    <t>Local:</t>
  </si>
  <si>
    <t>Responsável Técnico: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</si>
  <si>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</si>
  <si>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</si>
  <si>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</si>
  <si>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</si>
  <si>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</si>
  <si>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</si>
  <si>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</si>
  <si>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</si>
  <si>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</si>
  <si>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</si>
  <si>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</si>
  <si>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</si>
  <si>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</si>
  <si>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</si>
  <si>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CONCLUSÃO DA AMPLIAÇÃO DO ESGOTAMENTO SANITÁRIO DE SOUSA</t>
  </si>
  <si>
    <t>AVENIDA ANGELIM, S/N</t>
  </si>
  <si>
    <t>Nº 602/2022  - 22/08/2022</t>
  </si>
  <si>
    <t>ESTADO DA PARAIBA</t>
  </si>
  <si>
    <t>PREFEITURA MUNICIPAL DE SOUSA/PB</t>
  </si>
  <si>
    <t>REDE COLETORA</t>
  </si>
  <si>
    <t>1.0</t>
  </si>
  <si>
    <t>INTERCEPTOR</t>
  </si>
  <si>
    <t>1.1</t>
  </si>
  <si>
    <t>1.1.1</t>
  </si>
  <si>
    <t>1.1.2</t>
  </si>
  <si>
    <r>
      <rPr>
        <b/>
        <sz val="8"/>
        <rFont val="Arial"/>
        <family val="2"/>
      </rPr>
      <t>SERVIÇOS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PRELIMINARES</t>
    </r>
  </si>
  <si>
    <t>Limpeza mecanizada do terreno c/ trator esteira (vegetação rasteira) inclusive carga e transporte - dmt até 1 km</t>
  </si>
  <si>
    <t>LOCAÇÃO E NIVELAMENTO DE REDE DE ESGOTO/ EMISSÁRIO/ DRENAGEM</t>
  </si>
  <si>
    <t>M²</t>
  </si>
  <si>
    <t>M</t>
  </si>
  <si>
    <t>2.0</t>
  </si>
  <si>
    <t>EMISSÁRIO</t>
  </si>
  <si>
    <t>2.1</t>
  </si>
  <si>
    <t>2.1.1</t>
  </si>
  <si>
    <t>2.1.2</t>
  </si>
  <si>
    <r>
      <rPr>
        <b/>
        <sz val="8"/>
        <rFont val="Arial"/>
        <family val="2"/>
      </rPr>
      <t>ESTRUTURA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CONCRETO</t>
    </r>
  </si>
  <si>
    <t>CONCRETO ARMADO 21MPA</t>
  </si>
  <si>
    <t>CONCRETO MAGRO PARA LASTRO, TRAÇO 1:4,5:4,5 (CIMENTO/ AREIA MÉDIA/ BRITA 1) - PREPARO MECÂNICO COM BETONEIRA 400 L. AF_07/2016</t>
  </si>
  <si>
    <t>M³</t>
  </si>
  <si>
    <t>3.0</t>
  </si>
  <si>
    <t>3.1.1</t>
  </si>
  <si>
    <t>ESTRUTURA</t>
  </si>
  <si>
    <t>CONCRETO ARMADO COM FORMAS DE MADEIRIT, COM ESCORAMENTO LATERAL - FCK 20 MPA</t>
  </si>
  <si>
    <r>
      <rPr>
        <b/>
        <sz val="7"/>
        <rFont val="Arial"/>
        <family val="2"/>
      </rPr>
      <t>ITEM</t>
    </r>
  </si>
  <si>
    <r>
      <rPr>
        <b/>
        <sz val="8"/>
        <rFont val="Arial"/>
        <family val="2"/>
      </rPr>
      <t>REDE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COLETORA</t>
    </r>
  </si>
  <si>
    <t>05010/ORSE</t>
  </si>
  <si>
    <r>
      <rPr>
        <sz val="7"/>
        <rFont val="Arial"/>
        <family val="2"/>
      </rPr>
      <t>C2876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SEINFRA/CE</t>
    </r>
  </si>
  <si>
    <t>06456/ORSE</t>
  </si>
  <si>
    <t>94962/SINAPI</t>
  </si>
  <si>
    <r>
      <rPr>
        <b/>
        <sz val="8"/>
        <rFont val="Arial"/>
        <family val="2"/>
      </rPr>
      <t>ESTAÇÃO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ELEVATÓRIA</t>
    </r>
  </si>
  <si>
    <t>3.2.1</t>
  </si>
  <si>
    <t>87879/SINAPI</t>
  </si>
  <si>
    <t>CHAPISCO APLICADO EM ALVENARIAS E ESTRUTURAS DE CONCRETO INTERNAS, COM COLHER DE PEDREIRO. ARGAMASSA TRAÇO 1:3 COM PREPARO EM BETONEIRA 400 L. AF_06/2014</t>
  </si>
  <si>
    <t>3.2.2</t>
  </si>
  <si>
    <r>
      <rPr>
        <sz val="7"/>
        <rFont val="Arial"/>
        <family val="2"/>
      </rPr>
      <t>87529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/SINAPI</t>
    </r>
  </si>
  <si>
    <t>MASSA ÚNICA, PARA RECEBIMENTO DE MANTA ASFÁLTICA, EM ARGAMASSA TRAÇO 1:2:8, PREPARO MECÂNICO COM BETONEIRA 400L, APLICADA MANUALMENTE EM FACES INTERNAS DE PAREDES, ESPESSURA DE 20MM, COM EXECUÇÃO DE TALISCAS. AF_06/2014</t>
  </si>
  <si>
    <t>3.2.3</t>
  </si>
  <si>
    <t>98546/SINAPI</t>
  </si>
  <si>
    <t>IMPERMEABILIZAÇÃO DE SUPERFÍCIE COM MANTA ASFÁLTICA, UMA CAMADA, INCLUSIVE APLICAÇÃO DE PRIMER ASFÁLTICO, E=3MM. AF_06/2018</t>
  </si>
  <si>
    <t>PISOS</t>
  </si>
  <si>
    <r>
      <rPr>
        <sz val="7"/>
        <rFont val="Arial"/>
        <family val="2"/>
      </rPr>
      <t>94992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/SINAPI</t>
    </r>
  </si>
  <si>
    <t>EXECUÇÃO DE PASSEIO (CALÇADA) OU PISO DE CONCRETO COM CONCRETO MOLDADO IN LOCO, FEITO EM OBRA, ACABAMENTO CONVENCIONAL, ESPESSURA 6 CM, ARMADO. AF_07/2016</t>
  </si>
  <si>
    <t>3.4</t>
  </si>
  <si>
    <r>
      <rPr>
        <b/>
        <sz val="8"/>
        <rFont val="Arial"/>
        <family val="2"/>
      </rPr>
      <t>ABRIGO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PARA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GERADOR</t>
    </r>
  </si>
  <si>
    <t>3.4.1</t>
  </si>
  <si>
    <t>02285/ORSE</t>
  </si>
  <si>
    <t>LÁTEX PVA EM PAREDE INTERNA E TETO, SEM MASSA, COM 02 DEMÃOS</t>
  </si>
  <si>
    <t>3.4.2</t>
  </si>
  <si>
    <t>02287/SINAPI</t>
  </si>
  <si>
    <r>
      <rPr>
        <sz val="8"/>
        <rFont val="Arial"/>
        <family val="2"/>
      </rPr>
      <t>LÁTEX PVA EM PAREDE EXTERNA, SEM MASSA, COM 02 DEMÃOS</t>
    </r>
  </si>
  <si>
    <t>3.4.3</t>
  </si>
  <si>
    <t>6067/SINAPI</t>
  </si>
  <si>
    <r>
      <rPr>
        <sz val="8"/>
        <rFont val="Arial"/>
        <family val="2"/>
      </rPr>
      <t>ÓLEO EM ESQUADRIA DE FERRO COM 02 DEMÃOS INCLUSIVE ZARCÃO E LIXAMENTO</t>
    </r>
  </si>
  <si>
    <t>3.4.4</t>
  </si>
  <si>
    <t>03298/ORSE</t>
  </si>
  <si>
    <t>PONTO DE LUZ OU TOMADA</t>
  </si>
  <si>
    <t>PT</t>
  </si>
  <si>
    <t>3.5</t>
  </si>
  <si>
    <t>DIVERSOS</t>
  </si>
  <si>
    <t>3.5.1</t>
  </si>
  <si>
    <r>
      <rPr>
        <sz val="8"/>
        <rFont val="Arial"/>
        <family val="2"/>
      </rPr>
      <t>MONOVIA SOBRE PILARES C/ TALHA MANUAL, PERFIL I, 9,60m, CAPACIDADE DE 1 TONELADA</t>
    </r>
  </si>
  <si>
    <t>UN</t>
  </si>
  <si>
    <t>3.5.2</t>
  </si>
  <si>
    <r>
      <rPr>
        <sz val="8"/>
        <rFont val="Arial"/>
        <family val="2"/>
      </rPr>
      <t>GUIAS PARA INSTALAÇÃO E RETIRADA DAS BOMBAS COM 8,24m</t>
    </r>
  </si>
  <si>
    <t>3.5.3</t>
  </si>
  <si>
    <t>10976/ORSE</t>
  </si>
  <si>
    <t>TAMPA DE FERRO - CHAPA  3/16 DE ENTRADA 2,5 x 2,5 CAIXA DO REGISTRO DE ENTRADA</t>
  </si>
  <si>
    <t>3.5.4</t>
  </si>
  <si>
    <t>TAMPA DE FERRO - CHAPA  3/16 DE 0,7 x 0,7  POÇO DE SUCÇÃO</t>
  </si>
  <si>
    <t>3.5.5</t>
  </si>
  <si>
    <t>TAMPA DE FERRO - CHAPA  3/16 DE 1,5 x 1,5  POÇO DE SUCÇÃO</t>
  </si>
  <si>
    <t>3.5.6</t>
  </si>
  <si>
    <t>TAMPA DE FERRO - CHAPA  3/16 DE 1 x 1  CAIXA DO BARRILETE</t>
  </si>
  <si>
    <t>3.5.7</t>
  </si>
  <si>
    <r>
      <rPr>
        <sz val="8"/>
        <rFont val="Arial"/>
        <family val="2"/>
      </rPr>
      <t>GRADE DE BARRA CHATA 1.1/4'' x 3/8 e 1'' DE  2,3 x 2,6  m  CAIXA DA GRADE DE BARRAS</t>
    </r>
  </si>
  <si>
    <t>3.5.8</t>
  </si>
  <si>
    <t>GRADE DE BARRAS EM FERRO INOX DE BARRAS de  1,3 x 1,6 m  P/ CAIXA DA GRADE</t>
  </si>
  <si>
    <t>3.5.9</t>
  </si>
  <si>
    <r>
      <rPr>
        <sz val="8"/>
        <rFont val="Arial"/>
        <family val="2"/>
      </rPr>
      <t>TIRANTES DE FERRO GALVANIZADO DN 1/2"</t>
    </r>
  </si>
  <si>
    <t>3.6</t>
  </si>
  <si>
    <t>INSTALAÇÕES</t>
  </si>
  <si>
    <t>3.6.1</t>
  </si>
  <si>
    <r>
      <rPr>
        <sz val="8"/>
        <rFont val="Arial"/>
        <family val="2"/>
      </rPr>
      <t>MONTAGEM ELETRO-MECÂNICA</t>
    </r>
  </si>
  <si>
    <t>3.6.2</t>
  </si>
  <si>
    <r>
      <rPr>
        <sz val="8"/>
        <rFont val="Arial"/>
        <family val="2"/>
      </rPr>
      <t>MONTAGEM DE GRUPO GERADOR</t>
    </r>
  </si>
  <si>
    <t>3.6.3</t>
  </si>
  <si>
    <r>
      <rPr>
        <sz val="8"/>
        <rFont val="Arial"/>
        <family val="2"/>
      </rPr>
      <t>MONTAGEM DE BOMBA SUBMERSA P/ ESGOTAMENTO SANITÁRIO</t>
    </r>
  </si>
  <si>
    <t>3.7</t>
  </si>
  <si>
    <r>
      <rPr>
        <b/>
        <sz val="8"/>
        <rFont val="Arial"/>
        <family val="2"/>
      </rPr>
      <t>INSTALAÇÕES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ELÉTRICAS</t>
    </r>
  </si>
  <si>
    <t>3.7.1</t>
  </si>
  <si>
    <t>12978/ORSE</t>
  </si>
  <si>
    <r>
      <rPr>
        <sz val="8"/>
        <rFont val="Arial"/>
        <family val="2"/>
      </rPr>
      <t>QUADRO DE COMANDO COM TENSÃO CHAVE E COM CHAVE GERAL REVERSÍVEL, COMANDO AUTOMÁTICO, COM FASES, DOIS AMPERÍMETOS, TRÊS LÂMPADAS PILOTOS, BOTÕES DE LIGAMENTO E DESLIGAMENTO DO TRANSFORMADOR DE 75 KVA</t>
    </r>
  </si>
  <si>
    <t>und.</t>
  </si>
  <si>
    <t>3.7.2</t>
  </si>
  <si>
    <r>
      <rPr>
        <sz val="7"/>
        <rFont val="Arial"/>
        <family val="2"/>
      </rPr>
      <t>C4939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 </t>
    </r>
    <r>
      <rPr>
        <sz val="7"/>
        <rFont val="Arial"/>
        <family val="2"/>
      </rPr>
      <t>SEINFRA</t>
    </r>
  </si>
  <si>
    <t>SUBESTAÇÃO AÉREA DE 75 KVA/13.800-380/220V COM QUADRO DE MEDIÇÃO E PROTEÇÃO GERAL, INCLUSIVE MALHA DE ATERRAMENTO</t>
  </si>
  <si>
    <t>3.8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</si>
  <si>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GERADOR</t>
    </r>
  </si>
  <si>
    <t>3.8.1</t>
  </si>
  <si>
    <t>C1444</t>
  </si>
  <si>
    <r>
      <rPr>
        <sz val="8"/>
        <rFont val="Arial"/>
        <family val="2"/>
      </rPr>
      <t>Grupo gerador com capacidade de 65KVA, com motor a diesel e alternador 220/380 volts, 60 ciclos, partida elétrica e quadro comando manual com chave reversora</t>
    </r>
  </si>
  <si>
    <r>
      <rPr>
        <b/>
        <sz val="8"/>
        <rFont val="Arial"/>
        <family val="2"/>
      </rPr>
      <t>ESTAÇÃO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TRATAMENTO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ESGOTOS</t>
    </r>
  </si>
  <si>
    <r>
      <rPr>
        <b/>
        <sz val="8"/>
        <rFont val="Arial"/>
        <family val="2"/>
      </rPr>
      <t>CAIXA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AREIA</t>
    </r>
  </si>
  <si>
    <t>C1630</t>
  </si>
  <si>
    <r>
      <rPr>
        <sz val="8"/>
        <rFont val="Arial"/>
        <family val="2"/>
      </rPr>
      <t>LOCAÇÃO DA OBRA - EXECUÇÃO DE GABARITO</t>
    </r>
  </si>
  <si>
    <t>1.2</t>
  </si>
  <si>
    <r>
      <rPr>
        <b/>
        <sz val="8"/>
        <rFont val="Arial"/>
        <family val="2"/>
      </rPr>
      <t>TRABALHOS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TERRA</t>
    </r>
  </si>
  <si>
    <t>1.2.1</t>
  </si>
  <si>
    <t>90084/SINAPI</t>
  </si>
  <si>
    <r>
      <rPr>
        <sz val="8"/>
        <rFont val="Arial"/>
        <family val="2"/>
      </rPr>
      <t>ESCAVAÇÃO MECANIZADA DE VALA COM PROF. MAIOR QUE 1,5 M ATÉ 3,0 MCOM ESCAVADEIRA HIDRÁULICA (0,8 M3/111 HP), LARGURA ATÉ 1,5 M, EM SOLO DE 1A CATEGORIA</t>
    </r>
  </si>
  <si>
    <t>1.2.2</t>
  </si>
  <si>
    <t>93368/SINAPI</t>
  </si>
  <si>
    <r>
      <rPr>
        <sz val="8"/>
        <rFont val="Arial"/>
        <family val="2"/>
      </rPr>
      <t>REATERRO MECANIZADO DE VALA COM ESCAVADEIRA HIDRÁULICA (CAPACIDADE DA CAÇAMBA: 0,8 M³ / POTÊNCIA: 111 HP), LARGURA ATÉ 1,5 M, PROFUNDIDADE DE 1,5 A 3,0 M, COM SOLO DE 1ª CATEGORIA EM LOCAIS COM BAIXO NÍVEL DE INTERFERÊNCIA. AF_04/2016</t>
    </r>
  </si>
  <si>
    <t>1.2.3</t>
  </si>
  <si>
    <t>09898/ORSE</t>
  </si>
  <si>
    <r>
      <rPr>
        <sz val="8"/>
        <rFont val="Arial"/>
        <family val="2"/>
      </rPr>
      <t>EXPURGO DE ESCAVAÇÃO (MATERIAL VEGETAL, OU INSERVÍVEL, EXCETO LAMA)</t>
    </r>
  </si>
  <si>
    <t>1.2.4</t>
  </si>
  <si>
    <t>101272/SINAPI</t>
  </si>
  <si>
    <r>
      <rPr>
        <sz val="8"/>
        <rFont val="Arial"/>
        <family val="2"/>
      </rPr>
      <t>ESCAVAÇÃO VERTICAL A CÉU ABERTO, EM OBRAS DE INFRAESTRUTURA, INCLUINDO CARGA, DESCARGA E TRANSPORTE, EM SOLO DE 1ª CATEGORIA COM ESCAVADEIRA HIDRÁULICA (CAÇAMBA: 0,8 M³ / 111HP), FROTA DE 10 CAMINHÕES BASCULANTES DE 10 M³, DMT DE 6 KM E VELOCIDADE MÉDIA22KM/H. AF_05/2020</t>
    </r>
  </si>
  <si>
    <t>1.2.5</t>
  </si>
  <si>
    <t>07086/ORSE</t>
  </si>
  <si>
    <t>ATERRO MECANIZADO COM TRATOR DE ESTEIRA, INCLUSIVE COMPACTAÇÃO (MÃO DE OBRA, CAMINHÃO PIPA, E ROLO)</t>
  </si>
  <si>
    <t>1.2.6</t>
  </si>
  <si>
    <t>ESCAVACAO MECANICA PARA ACERTO DE TALUDES, EM MATERIAL DE 1A CATEGORIA  COM ESCAVADEIRA HIDRAULICA (REGULARIZAÇÃO DE TALUDES)</t>
  </si>
  <si>
    <t>1.3</t>
  </si>
  <si>
    <r>
      <rPr>
        <b/>
        <sz val="8"/>
        <rFont val="Arial"/>
        <family val="2"/>
      </rPr>
      <t>ESGOTAMENTO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DRENAGEM</t>
    </r>
  </si>
  <si>
    <t>1.3.1</t>
  </si>
  <si>
    <t>07751/ORSE</t>
  </si>
  <si>
    <r>
      <rPr>
        <sz val="8"/>
        <rFont val="Arial"/>
        <family val="2"/>
      </rPr>
      <t>DRENAGEM COM CALHA DE CONCRETO A CADA 25 M</t>
    </r>
  </si>
  <si>
    <t>1.4</t>
  </si>
  <si>
    <t>ESTRUTURAS</t>
  </si>
  <si>
    <t>1.4.1</t>
  </si>
  <si>
    <t>CONCRETO ARMADO COM FORMAS DE MADEIRIT - FCK 20 MPA</t>
  </si>
  <si>
    <t>1.4.2</t>
  </si>
  <si>
    <t>1.4.3</t>
  </si>
  <si>
    <t>00126/ORSE</t>
  </si>
  <si>
    <t>CONCRETO SIMPLES FABRICADO NA OBRA, FCK = 15 MPA, LANÇADO E ADENSADO</t>
  </si>
  <si>
    <t>1.5</t>
  </si>
  <si>
    <t>TRATAMENTOS</t>
  </si>
  <si>
    <t>1.5.1</t>
  </si>
  <si>
    <r>
      <rPr>
        <sz val="7"/>
        <rFont val="Arial"/>
        <family val="2"/>
      </rPr>
      <t>98680</t>
    </r>
    <r>
      <rPr>
        <sz val="7"/>
        <rFont val="Times New Roman"/>
        <family val="1"/>
      </rPr>
      <t xml:space="preserve"> 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SINAPI</t>
    </r>
  </si>
  <si>
    <t>PISO CIMENTADO, TRAÇO 1:3 (CIMENTO E AREIA), ACABAMENTO LISO, ESPESSURA 3,0 CM, PREPARO MECÂNICO DA ARGAMASSA. AF_06/2018</t>
  </si>
  <si>
    <t>1.5.2</t>
  </si>
  <si>
    <t>C5022/SEINFRA</t>
  </si>
  <si>
    <t>IMPERMEABILIZAÇÃO COM MANTA ASFÁLTICA, CLASSE B, ESTRUTURADA COM POLIESTER NÃO TECIDO, FACES EM POLIETILENO, TIPO IV, E=4MM</t>
  </si>
  <si>
    <t>1.6</t>
  </si>
  <si>
    <t>URBANIZAÇÃO</t>
  </si>
  <si>
    <t>1.6.1</t>
  </si>
  <si>
    <r>
      <rPr>
        <sz val="7"/>
        <rFont val="Arial"/>
        <family val="2"/>
      </rPr>
      <t>101169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SINAPI</t>
    </r>
  </si>
  <si>
    <r>
      <rPr>
        <sz val="8"/>
        <rFont val="Arial"/>
        <family val="2"/>
      </rPr>
      <t>EXECUÇÃO DE PAVIMENTO EM PARALELEPÍPEDOS, REJUNTAMENTO COM ARGAMASSA TRAÇO 1:3 (CIMENTO E AREIA). AF_05/2020</t>
    </r>
  </si>
  <si>
    <t>1.6.2</t>
  </si>
  <si>
    <r>
      <rPr>
        <sz val="7"/>
        <rFont val="Arial"/>
        <family val="2"/>
      </rPr>
      <t>94277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SINAPI</t>
    </r>
  </si>
  <si>
    <t>ASSENTAMENTO DE GUIA (MEIO-FIO) EM TRECHO RETO, CONFECCIONADA EM CONCRETO PRÉ-FABRICADO, DIMENSÕES 80X08X08X25 CM (COMPRIMENTO X BASE INFERIOR X BASE SUPERIOR X ALTURA), PARA URBANIZAÇÃO INTERNA DE EMPREENDIMENTOS. AF_06/2016</t>
  </si>
  <si>
    <t>1.7</t>
  </si>
  <si>
    <r>
      <rPr>
        <b/>
        <sz val="8"/>
        <rFont val="Arial"/>
        <family val="2"/>
      </rPr>
      <t>PEÇAS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ESPECIAIS</t>
    </r>
  </si>
  <si>
    <t>1.7.1</t>
  </si>
  <si>
    <t>84848/SINAPI</t>
  </si>
  <si>
    <r>
      <rPr>
        <sz val="8"/>
        <rFont val="Arial"/>
        <family val="2"/>
      </rPr>
      <t>STOP-LOG DE MADEIRA DE LEI, TRATADA COM ÓLEO DE LINHAÇA (0,60 x 0,85m)</t>
    </r>
  </si>
  <si>
    <t>1.7.2</t>
  </si>
  <si>
    <r>
      <rPr>
        <sz val="8"/>
        <rFont val="Arial"/>
        <family val="2"/>
      </rPr>
      <t>STOP-LOG DE MADEIRA DE LEI, TRATADA COM ÓLEO DE LINHAÇA (1,00 x 1,00m)</t>
    </r>
  </si>
  <si>
    <t>1.7.3</t>
  </si>
  <si>
    <r>
      <rPr>
        <sz val="8"/>
        <rFont val="Arial"/>
        <family val="2"/>
      </rPr>
      <t>STOP-LOG DE MADEIRA DE LEI, TRATADA COM ÓLEO DE LINHAÇA (1,15 x 1,00m)</t>
    </r>
  </si>
  <si>
    <t>1.7.4</t>
  </si>
  <si>
    <r>
      <rPr>
        <sz val="8"/>
        <rFont val="Arial"/>
        <family val="2"/>
      </rPr>
      <t>ESCADA DE MARINHEIRO, EM AÇO CA-25, DIÂMETRO 3/4", PINTADOS COM EPOXI, INCLUINDO FORNECIMENTO E ASSENTAMENTO.</t>
    </r>
  </si>
  <si>
    <t>1.7.5</t>
  </si>
  <si>
    <t>05971/ORSE</t>
  </si>
  <si>
    <r>
      <rPr>
        <sz val="8"/>
        <rFont val="Arial"/>
        <family val="2"/>
      </rPr>
      <t>TAMPA METÁLICA DE INSPEÇÃO 1,00 x 1,00 m</t>
    </r>
  </si>
  <si>
    <t>1.7.6</t>
  </si>
  <si>
    <t>10830/ORSE</t>
  </si>
  <si>
    <r>
      <rPr>
        <sz val="8"/>
        <rFont val="Arial"/>
        <family val="2"/>
      </rPr>
      <t>GRADE DE BARRAS EM AÇO INOX</t>
    </r>
  </si>
  <si>
    <r>
      <rPr>
        <b/>
        <sz val="8"/>
        <rFont val="Arial"/>
        <family val="2"/>
      </rPr>
      <t>LAGOA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ANAEROBIA</t>
    </r>
  </si>
  <si>
    <r>
      <rPr>
        <b/>
        <sz val="8"/>
        <rFont val="Arial"/>
        <family val="2"/>
      </rPr>
      <t>MOVIMENTO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TERRA</t>
    </r>
  </si>
  <si>
    <t>2.1.3</t>
  </si>
  <si>
    <t>2.1.4</t>
  </si>
  <si>
    <t>2.1.5</t>
  </si>
  <si>
    <t>ATERRO DE REGULARIZAÇÃO COM MATERIAL IMPERMEÁVEL NO FUNDO DA LAGOA, COM ESPESSURA DE 0,50 M, COMPACTADO A 100% DO PROCTOR NORMAL</t>
  </si>
  <si>
    <t>2.1.6</t>
  </si>
  <si>
    <t>2.2</t>
  </si>
  <si>
    <t>2.2.1</t>
  </si>
  <si>
    <t>2.3</t>
  </si>
  <si>
    <t>2.3.1</t>
  </si>
  <si>
    <r>
      <rPr>
        <sz val="8"/>
        <rFont val="Arial"/>
        <family val="2"/>
      </rPr>
      <t>CONCRETO ARMADO COM FORMAS DE MADEIRIT - FCK 20 MPA</t>
    </r>
  </si>
  <si>
    <t>2.4</t>
  </si>
  <si>
    <t>2.4.1</t>
  </si>
  <si>
    <r>
      <rPr>
        <sz val="7"/>
        <rFont val="Arial"/>
        <family val="2"/>
      </rPr>
      <t>98680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/SINAPI</t>
    </r>
  </si>
  <si>
    <r>
      <rPr>
        <sz val="8"/>
        <rFont val="Arial"/>
        <family val="2"/>
      </rPr>
      <t>ARGAMASSA DE CIMENTO 1:3,ESP=3,00cm (REGULARIZAÇÃO)</t>
    </r>
  </si>
  <si>
    <t>2.4.2</t>
  </si>
  <si>
    <r>
      <rPr>
        <sz val="7"/>
        <rFont val="Arial"/>
        <family val="2"/>
      </rPr>
      <t>98556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/SINAPI</t>
    </r>
  </si>
  <si>
    <r>
      <rPr>
        <sz val="8"/>
        <rFont val="Arial"/>
        <family val="2"/>
      </rPr>
      <t>IMPERMEABILIZAÇÃO DE SUPERFÍCIE COM ARGAMASSA POLIMÉRICA / MEMBRANA ACRÍLICA, 4 DEMÃOS, REFORÇADA COM VÉU DE POLIÉSTER (MAV). AF_06/2018</t>
    </r>
  </si>
  <si>
    <t>2.5</t>
  </si>
  <si>
    <t>2.5.1</t>
  </si>
  <si>
    <r>
      <rPr>
        <sz val="7"/>
        <rFont val="Arial"/>
        <family val="2"/>
      </rPr>
      <t>C1926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SEINFRA/CE</t>
    </r>
  </si>
  <si>
    <r>
      <rPr>
        <sz val="8"/>
        <rFont val="Arial"/>
        <family val="2"/>
      </rPr>
      <t>PLACAS PRÉ-MOLDADAS DE CONCRETO ARMADO- PROTEÇÃO DE TALUDE INTERNO, TRACO1:3:5 (CIMENTO, AREIA, BRITA 1,2), NAS DIMENSÕES DE (0,55 X 1,00) X 0,07 M, INCLUINDO FORNECIMENTO E ASSENTAMENTO.</t>
    </r>
  </si>
  <si>
    <t>2.5.2</t>
  </si>
  <si>
    <t>2.5.3</t>
  </si>
  <si>
    <t>2.6</t>
  </si>
  <si>
    <r>
      <rPr>
        <b/>
        <sz val="8"/>
        <rFont val="Arial"/>
        <family val="2"/>
      </rPr>
      <t>MONTAGEM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HIDRÁULICA</t>
    </r>
  </si>
  <si>
    <t>2.6.1</t>
  </si>
  <si>
    <r>
      <rPr>
        <sz val="8"/>
        <rFont val="Arial"/>
        <family val="2"/>
      </rPr>
      <t>MONTAGEM HIDRAULICA</t>
    </r>
  </si>
  <si>
    <t>2.7</t>
  </si>
  <si>
    <t>EQUIPAMENTOS</t>
  </si>
  <si>
    <t>2.7.1</t>
  </si>
  <si>
    <t>11095/ORSE</t>
  </si>
  <si>
    <r>
      <rPr>
        <sz val="8"/>
        <rFont val="Arial"/>
        <family val="2"/>
      </rPr>
      <t>STOP-LOG em fibra de vidro 1,50 x 0,80m</t>
    </r>
  </si>
  <si>
    <t>2.7.2</t>
  </si>
  <si>
    <r>
      <rPr>
        <sz val="8"/>
        <rFont val="Arial"/>
        <family val="2"/>
      </rPr>
      <t>STOP-LOG em fibra de vidro 1,1 x 0,80m</t>
    </r>
  </si>
  <si>
    <t>2.7.3</t>
  </si>
  <si>
    <r>
      <rPr>
        <sz val="8"/>
        <rFont val="Arial"/>
        <family val="2"/>
      </rPr>
      <t>STOP-LOG em fibra de vidro 1,30 x 0,80m</t>
    </r>
  </si>
  <si>
    <r>
      <rPr>
        <b/>
        <sz val="8"/>
        <rFont val="Arial"/>
        <family val="2"/>
      </rPr>
      <t>LAGOA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FACULTATIVA</t>
    </r>
  </si>
  <si>
    <t>98525/SINAPI</t>
  </si>
  <si>
    <r>
      <rPr>
        <sz val="8"/>
        <rFont val="Arial"/>
        <family val="2"/>
      </rPr>
      <t>LIMPEZA MECANIZADA DE CAMADA VEGETAL, VEGETAÇÃO E PEQUENAS ÁRVORES (DIÂMETRO DE TRONCO MENOR QUE 0,20 M), COM TRATOR DE ESTEIRAS.AF_05/2018</t>
    </r>
  </si>
  <si>
    <t>3.2.4</t>
  </si>
  <si>
    <t>3.2.5</t>
  </si>
  <si>
    <t>83336/SINAPI</t>
  </si>
  <si>
    <t>3.3.1</t>
  </si>
  <si>
    <r>
      <rPr>
        <sz val="7"/>
        <rFont val="Arial"/>
        <family val="2"/>
      </rPr>
      <t>98680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SINAPI</t>
    </r>
  </si>
  <si>
    <r>
      <rPr>
        <sz val="8"/>
        <rFont val="Arial"/>
        <family val="2"/>
      </rPr>
      <t>IMPERMEABILIZAÇÃO COM MANTA ASFÁLTICA, CLASSE B, ESTRUTURADA COM POLIESTER NÃO TECIDO, FACES EM POLIETILENO, TIPO IV, E=4MM</t>
    </r>
  </si>
  <si>
    <r>
      <rPr>
        <sz val="7"/>
        <rFont val="Arial"/>
        <family val="2"/>
      </rPr>
      <t>98504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-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SINAPI</t>
    </r>
  </si>
  <si>
    <r>
      <rPr>
        <sz val="8"/>
        <rFont val="Arial"/>
        <family val="2"/>
      </rPr>
      <t>PLANTIO DE GRAMA EM PLACAS. AF_05/2018</t>
    </r>
  </si>
  <si>
    <t>STOP-LOG em fibra de vidro 1,70 x 0,80m</t>
  </si>
  <si>
    <t>4.0</t>
  </si>
  <si>
    <r>
      <rPr>
        <b/>
        <sz val="8"/>
        <rFont val="Arial"/>
        <family val="2"/>
      </rPr>
      <t>LAGOA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MATURAÇÃO</t>
    </r>
  </si>
  <si>
    <t>4.1</t>
  </si>
  <si>
    <t>4.1.1</t>
  </si>
  <si>
    <t>4.2</t>
  </si>
  <si>
    <t>4.2.1</t>
  </si>
  <si>
    <t>4.2.2</t>
  </si>
  <si>
    <t>4.2.3</t>
  </si>
  <si>
    <t>4.2.4</t>
  </si>
  <si>
    <t>4.2.5</t>
  </si>
  <si>
    <t>4.2.6</t>
  </si>
  <si>
    <t>4.3</t>
  </si>
  <si>
    <t>4.3.1</t>
  </si>
  <si>
    <t>4.4</t>
  </si>
  <si>
    <t>4.4.1</t>
  </si>
  <si>
    <t>CONCRETO ARMADO 20MPA</t>
  </si>
  <si>
    <t>4.5</t>
  </si>
  <si>
    <t>4.5.1</t>
  </si>
  <si>
    <t>4.5.2</t>
  </si>
  <si>
    <t>4.6</t>
  </si>
  <si>
    <t>4.6.1</t>
  </si>
  <si>
    <t>4.6.2</t>
  </si>
  <si>
    <t>4.6.3</t>
  </si>
  <si>
    <t>4.6.4</t>
  </si>
  <si>
    <t>4.7</t>
  </si>
  <si>
    <t>4.7.1</t>
  </si>
  <si>
    <r>
      <rPr>
        <sz val="8"/>
        <rFont val="Arial"/>
        <family val="2"/>
      </rPr>
      <t>STOP-LOG em fibra de vidro 1,70 x 0,80m</t>
    </r>
  </si>
  <si>
    <t>4.7.2</t>
  </si>
  <si>
    <r>
      <rPr>
        <sz val="8"/>
        <rFont val="Arial"/>
        <family val="2"/>
      </rPr>
      <t>STOP-LOG em fibra de vidro 0,95 x 0,80m</t>
    </r>
  </si>
  <si>
    <t>4.7.3</t>
  </si>
  <si>
    <t>4.7.4</t>
  </si>
  <si>
    <t>08449/ORSE</t>
  </si>
  <si>
    <r>
      <rPr>
        <sz val="8"/>
        <rFont val="Arial"/>
        <family val="2"/>
      </rPr>
      <t>CHINCANA EM FIBRA DE VIDRO</t>
    </r>
  </si>
  <si>
    <r>
      <rPr>
        <b/>
        <sz val="8"/>
        <rFont val="Arial"/>
        <family val="2"/>
      </rPr>
      <t>ORÇMENTO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BDI</t>
    </r>
  </si>
  <si>
    <r>
      <rPr>
        <b/>
        <sz val="8"/>
        <rFont val="Arial"/>
        <family val="2"/>
      </rPr>
      <t>BDI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(25,12%)</t>
    </r>
  </si>
  <si>
    <r>
      <rPr>
        <b/>
        <sz val="8"/>
        <rFont val="Arial"/>
        <family val="2"/>
      </rPr>
      <t>TOTAL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DESTE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ORÇMENTO</t>
    </r>
  </si>
  <si>
    <t>PREÇO     TOTAL  R$</t>
  </si>
  <si>
    <t>BDI=</t>
  </si>
  <si>
    <t>ESCAVAÇÃO VERTICAL A CÉU ABERTO, EM OBRAS DE INFRAESTRUTURA, INCLUINDO CARGA, DESCARGA E TRANSPORTE, EM SOLO DE 1ª CATEGORIA COM ESCAVADEIRA HIDRÁULICA (CAÇAMBA: 0,8 M³ / 111HP), FROTA DE 10 CAMINHÕES BASCULANTES DE 10 M³, DMT DE 6 KM E VELOCIDADE MÉDIA22KM/H. AF_05/2020</t>
  </si>
  <si>
    <t>CONCLUSÃO DA AMPLIAÇÃO DO ESGOTAMENTO SANITÁRIO DE SOUSA/PB</t>
  </si>
  <si>
    <t>3.1.1.1</t>
  </si>
  <si>
    <t>3.1.1.2</t>
  </si>
  <si>
    <t>3.1.1.3</t>
  </si>
  <si>
    <t>3.1.1.4</t>
  </si>
  <si>
    <t>3.1.1.5</t>
  </si>
  <si>
    <t>3.1.1.6</t>
  </si>
  <si>
    <t>3.1.1.7</t>
  </si>
  <si>
    <t>3.1.1.10</t>
  </si>
  <si>
    <t>3.1.1.11</t>
  </si>
  <si>
    <t>3.1.1.12</t>
  </si>
  <si>
    <t>TOTAL =</t>
  </si>
  <si>
    <t>4.1.1.1</t>
  </si>
  <si>
    <t>4.1.1.4</t>
  </si>
  <si>
    <t>4.1.1.5</t>
  </si>
  <si>
    <t>4.1.1.6</t>
  </si>
  <si>
    <t>4.1.1.7</t>
  </si>
  <si>
    <t>4.1.1.8</t>
  </si>
  <si>
    <t>4.1.1.9</t>
  </si>
  <si>
    <t>4.1.1.10</t>
  </si>
  <si>
    <t>4.1.1.11</t>
  </si>
  <si>
    <t>4.1.1.12</t>
  </si>
  <si>
    <t>1.1.1.1</t>
  </si>
  <si>
    <t>Avenida Angelim, B. Angelim,  Sousa-PB</t>
  </si>
  <si>
    <r>
      <rPr>
        <b/>
        <sz val="11"/>
        <rFont val="Arial"/>
        <family val="2"/>
      </rPr>
      <t>SERVIÇOS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PRELIMINARES</t>
    </r>
  </si>
  <si>
    <r>
      <rPr>
        <b/>
        <sz val="12"/>
        <rFont val="Arial"/>
        <family val="2"/>
      </rPr>
      <t>ESTRUTURA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CONCRETO</t>
    </r>
  </si>
  <si>
    <r>
      <rPr>
        <b/>
        <sz val="12"/>
        <rFont val="Arial"/>
        <family val="2"/>
      </rPr>
      <t>ESTAÇÃO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ELEVATÓRIA</t>
    </r>
  </si>
  <si>
    <r>
      <rPr>
        <b/>
        <sz val="12"/>
        <rFont val="Arial"/>
        <family val="2"/>
      </rPr>
      <t>ABRIGO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PARA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GRUPO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GERADOR</t>
    </r>
  </si>
  <si>
    <r>
      <rPr>
        <sz val="12"/>
        <rFont val="Arial"/>
        <family val="2"/>
      </rPr>
      <t>LÁTEX PVA EM PAREDE EXTERNA, SEM MASSA, COM 02 DEMÃOS</t>
    </r>
  </si>
  <si>
    <r>
      <rPr>
        <sz val="12"/>
        <rFont val="Arial"/>
        <family val="2"/>
      </rPr>
      <t>ÓLEO EM ESQUADRIA DE FERRO COM 02 DEMÃOS INCLUSIVE ZARCÃO E LIXAMENTO</t>
    </r>
  </si>
  <si>
    <r>
      <rPr>
        <sz val="12"/>
        <rFont val="Arial"/>
        <family val="2"/>
      </rPr>
      <t>MONOVIA SOBRE PILARES C/ TALHA MANUAL, PERFIL I, 9,60m, CAPACIDADE DE 1 TONELADA</t>
    </r>
  </si>
  <si>
    <r>
      <rPr>
        <sz val="12"/>
        <rFont val="Arial"/>
        <family val="2"/>
      </rPr>
      <t>GUIAS PARA INSTALAÇÃO E RETIRADA DAS BOMBAS COM 8,24m</t>
    </r>
  </si>
  <si>
    <r>
      <rPr>
        <sz val="12"/>
        <rFont val="Arial"/>
        <family val="2"/>
      </rPr>
      <t>GRADE DE BARRA CHATA 1.1/4'' x 3/8 e 1'' DE  2,3 x 2,6  m  CAIXA DA GRADE DE BARRAS</t>
    </r>
  </si>
  <si>
    <r>
      <rPr>
        <sz val="12"/>
        <rFont val="Arial"/>
        <family val="2"/>
      </rPr>
      <t>TIRANTES DE FERRO GALVANIZADO DN 1/2"</t>
    </r>
  </si>
  <si>
    <r>
      <rPr>
        <sz val="12"/>
        <rFont val="Arial"/>
        <family val="2"/>
      </rPr>
      <t>MONTAGEM ELETRO-MECÂNICA</t>
    </r>
  </si>
  <si>
    <r>
      <rPr>
        <sz val="12"/>
        <rFont val="Arial"/>
        <family val="2"/>
      </rPr>
      <t>MONTAGEM DE GRUPO GERADOR</t>
    </r>
  </si>
  <si>
    <r>
      <rPr>
        <sz val="12"/>
        <rFont val="Arial"/>
        <family val="2"/>
      </rPr>
      <t>MONTAGEM DE BOMBA SUBMERSA P/ ESGOTAMENTO SANITÁRIO</t>
    </r>
  </si>
  <si>
    <r>
      <rPr>
        <b/>
        <sz val="12"/>
        <rFont val="Arial"/>
        <family val="2"/>
      </rPr>
      <t>INSTALAÇÕES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ELÉTRICAS</t>
    </r>
  </si>
  <si>
    <r>
      <rPr>
        <sz val="12"/>
        <rFont val="Arial"/>
        <family val="2"/>
      </rPr>
      <t>QUADRO DE COMANDO COM TENSÃO CHAVE E COM CHAVE GERAL REVERSÍVEL, COMANDO AUTOMÁTICO, COM FASES, DOIS AMPERÍMETOS, TRÊS LÂMPADAS PILOTOS, BOTÕES DE LIGAMENTO E DESLIGAMENTO DO TRANSFORMADOR DE 75 KVA</t>
    </r>
  </si>
  <si>
    <r>
      <rPr>
        <b/>
        <sz val="12"/>
        <rFont val="Arial"/>
        <family val="2"/>
      </rPr>
      <t>GRUPO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GERADOR</t>
    </r>
  </si>
  <si>
    <r>
      <rPr>
        <sz val="12"/>
        <rFont val="Arial"/>
        <family val="2"/>
      </rPr>
      <t>Grupo gerador com capacidade de 65KVA, com motor a diesel e alternador 220/380 volts, 60 ciclos, partida elétrica e quadro comando manual com chave reversora</t>
    </r>
  </si>
  <si>
    <r>
      <rPr>
        <b/>
        <sz val="12"/>
        <rFont val="Arial"/>
        <family val="2"/>
      </rPr>
      <t>ESTAÇÃO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TRATAMENTO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ESGOTOS</t>
    </r>
  </si>
  <si>
    <r>
      <rPr>
        <b/>
        <sz val="12"/>
        <rFont val="Arial"/>
        <family val="2"/>
      </rPr>
      <t>CAIXA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AREIA</t>
    </r>
  </si>
  <si>
    <r>
      <rPr>
        <b/>
        <sz val="12"/>
        <rFont val="Arial"/>
        <family val="2"/>
      </rPr>
      <t>SERVIÇOS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PRELIMINARES</t>
    </r>
  </si>
  <si>
    <r>
      <rPr>
        <sz val="12"/>
        <rFont val="Arial"/>
        <family val="2"/>
      </rPr>
      <t>LOCAÇÃO DA OBRA - EXECUÇÃO DE GABARITO</t>
    </r>
  </si>
  <si>
    <r>
      <rPr>
        <b/>
        <sz val="12"/>
        <rFont val="Arial"/>
        <family val="2"/>
      </rPr>
      <t>TRABALHOS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EM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TERRA</t>
    </r>
  </si>
  <si>
    <r>
      <rPr>
        <sz val="12"/>
        <rFont val="Arial"/>
        <family val="2"/>
      </rPr>
      <t>ESCAVAÇÃO MECANIZADA DE VALA COM PROF. MAIOR QUE 1,5 M ATÉ 3,0 MCOM ESCAVADEIRA HIDRÁULICA (0,8 M3/111 HP), LARGURA ATÉ 1,5 M, EM SOLO DE 1A CATEGORIA</t>
    </r>
  </si>
  <si>
    <r>
      <rPr>
        <sz val="12"/>
        <rFont val="Arial"/>
        <family val="2"/>
      </rPr>
      <t>REATERRO MECANIZADO DE VALA COM ESCAVADEIRA HIDRÁULICA (CAPACIDADE DA CAÇAMBA: 0,8 M³ / POTÊNCIA: 111 HP), LARGURA ATÉ 1,5 M, PROFUNDIDADE DE 1,5 A 3,0 M, COM SOLO DE 1ª CATEGORIA EM LOCAIS COM BAIXO NÍVEL DE INTERFERÊNCIA. AF_04/2016</t>
    </r>
  </si>
  <si>
    <r>
      <rPr>
        <sz val="12"/>
        <rFont val="Arial"/>
        <family val="2"/>
      </rPr>
      <t>EXPURGO DE ESCAVAÇÃO (MATERIAL VEGETAL, OU INSERVÍVEL, EXCETO LAMA)</t>
    </r>
  </si>
  <si>
    <r>
      <rPr>
        <b/>
        <sz val="12"/>
        <rFont val="Arial"/>
        <family val="2"/>
      </rPr>
      <t>ESGOTAMENTO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DRENAGEM</t>
    </r>
  </si>
  <si>
    <r>
      <rPr>
        <sz val="12"/>
        <rFont val="Arial"/>
        <family val="2"/>
      </rPr>
      <t>DRENAGEM COM CALHA DE CONCRETO A CADA 25 M</t>
    </r>
  </si>
  <si>
    <r>
      <rPr>
        <sz val="12"/>
        <rFont val="Arial"/>
        <family val="2"/>
      </rPr>
      <t>EXECUÇÃO DE PAVIMENTO EM PARALELEPÍPEDOS, REJUNTAMENTO COM ARGAMASSA TRAÇO 1:3 (CIMENTO E AREIA). AF_05/2020</t>
    </r>
  </si>
  <si>
    <r>
      <rPr>
        <b/>
        <sz val="12"/>
        <rFont val="Arial"/>
        <family val="2"/>
      </rPr>
      <t>PEÇAS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ESPECIAIS</t>
    </r>
  </si>
  <si>
    <r>
      <rPr>
        <sz val="12"/>
        <rFont val="Arial"/>
        <family val="2"/>
      </rPr>
      <t>STOP-LOG DE MADEIRA DE LEI, TRATADA COM ÓLEO DE LINHAÇA (0,60 x 0,85m)</t>
    </r>
  </si>
  <si>
    <r>
      <rPr>
        <sz val="12"/>
        <rFont val="Arial"/>
        <family val="2"/>
      </rPr>
      <t>STOP-LOG DE MADEIRA DE LEI, TRATADA COM ÓLEO DE LINHAÇA (1,00 x 1,00m)</t>
    </r>
  </si>
  <si>
    <r>
      <rPr>
        <sz val="12"/>
        <rFont val="Arial"/>
        <family val="2"/>
      </rPr>
      <t>STOP-LOG DE MADEIRA DE LEI, TRATADA COM ÓLEO DE LINHAÇA (1,15 x 1,00m)</t>
    </r>
  </si>
  <si>
    <r>
      <rPr>
        <sz val="12"/>
        <rFont val="Arial"/>
        <family val="2"/>
      </rPr>
      <t>ESCADA DE MARINHEIRO, EM AÇO CA-25, DIÂMETRO 3/4", PINTADOS COM EPOXI, INCLUINDO FORNECIMENTO E ASSENTAMENTO.</t>
    </r>
  </si>
  <si>
    <r>
      <rPr>
        <sz val="12"/>
        <rFont val="Arial"/>
        <family val="2"/>
      </rPr>
      <t>TAMPA METÁLICA DE INSPEÇÃO 1,00 x 1,00 m</t>
    </r>
  </si>
  <si>
    <r>
      <rPr>
        <sz val="12"/>
        <rFont val="Arial"/>
        <family val="2"/>
      </rPr>
      <t>GRADE DE BARRAS EM AÇO INOX</t>
    </r>
  </si>
  <si>
    <r>
      <rPr>
        <b/>
        <sz val="12"/>
        <rFont val="Arial"/>
        <family val="2"/>
      </rPr>
      <t>LAGOA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ANAEROBIA</t>
    </r>
  </si>
  <si>
    <r>
      <rPr>
        <b/>
        <sz val="12"/>
        <rFont val="Arial"/>
        <family val="2"/>
      </rPr>
      <t>MOVIMENTO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TERRA</t>
    </r>
  </si>
  <si>
    <r>
      <rPr>
        <sz val="12"/>
        <rFont val="Arial"/>
        <family val="2"/>
      </rPr>
      <t>ESCAVAÇÃO VERTICAL A CÉU ABERTO, EM OBRAS DE INFRAESTRUTURA, INCLUINDO CARGA, DESCARGA E TRANSPORTE, EM SOLO DE 1ª CATEGORIA COM ESCAVADEIRA HIDRÁULICA (CAÇAMBA: 0,8 M³ / 111HP), FROTA DE 10 CAMINHÕES BASCULANTES DE 10 M³, DMT DE 6 KM E VELOCIDADE MÉDIA22KM/H. AF_05/2020</t>
    </r>
  </si>
  <si>
    <r>
      <rPr>
        <sz val="12"/>
        <rFont val="Arial"/>
        <family val="2"/>
      </rPr>
      <t>CONCRETO ARMADO COM FORMAS DE MADEIRIT - FCK 20 MPA</t>
    </r>
  </si>
  <si>
    <r>
      <rPr>
        <sz val="12"/>
        <rFont val="Arial"/>
        <family val="2"/>
      </rPr>
      <t>ARGAMASSA DE CIMENTO 1:3,ESP=3,00cm (REGULARIZAÇÃO)</t>
    </r>
  </si>
  <si>
    <r>
      <rPr>
        <sz val="12"/>
        <rFont val="Arial"/>
        <family val="2"/>
      </rPr>
      <t>IMPERMEABILIZAÇÃO DE SUPERFÍCIE COM ARGAMASSA POLIMÉRICA / MEMBRANA ACRÍLICA, 4 DEMÃOS, REFORÇADA COM VÉU DE POLIÉSTER (MAV). AF_06/2018</t>
    </r>
  </si>
  <si>
    <r>
      <rPr>
        <sz val="12"/>
        <rFont val="Arial"/>
        <family val="2"/>
      </rPr>
      <t>PLACAS PRÉ-MOLDADAS DE CONCRETO ARMADO- PROTEÇÃO DE TALUDE INTERNO, TRACO1:3:5 (CIMENTO, AREIA, BRITA 1,2), NAS DIMENSÕES DE (0,55 X 1,00) X 0,07 M, INCLUINDO FORNECIMENTO E ASSENTAMENTO.</t>
    </r>
  </si>
  <si>
    <r>
      <rPr>
        <b/>
        <sz val="12"/>
        <rFont val="Arial"/>
        <family val="2"/>
      </rPr>
      <t>MONTAGEM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HIDRÁULICA</t>
    </r>
  </si>
  <si>
    <r>
      <rPr>
        <sz val="12"/>
        <rFont val="Arial"/>
        <family val="2"/>
      </rPr>
      <t>MONTAGEM HIDRAULICA</t>
    </r>
  </si>
  <si>
    <r>
      <rPr>
        <sz val="12"/>
        <rFont val="Arial"/>
        <family val="2"/>
      </rPr>
      <t>STOP-LOG em fibra de vidro 1,50 x 0,80m</t>
    </r>
  </si>
  <si>
    <r>
      <rPr>
        <sz val="12"/>
        <rFont val="Arial"/>
        <family val="2"/>
      </rPr>
      <t>STOP-LOG em fibra de vidro 1,1 x 0,80m</t>
    </r>
  </si>
  <si>
    <r>
      <rPr>
        <sz val="12"/>
        <rFont val="Arial"/>
        <family val="2"/>
      </rPr>
      <t>STOP-LOG em fibra de vidro 1,30 x 0,80m</t>
    </r>
  </si>
  <si>
    <r>
      <rPr>
        <b/>
        <sz val="12"/>
        <rFont val="Arial"/>
        <family val="2"/>
      </rPr>
      <t>LAGOA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FACULTATIVA</t>
    </r>
  </si>
  <si>
    <r>
      <rPr>
        <sz val="12"/>
        <rFont val="Arial"/>
        <family val="2"/>
      </rPr>
      <t>LIMPEZA MECANIZADA DE CAMADA VEGETAL, VEGETAÇÃO E PEQUENAS ÁRVORES (DIÂMETRO DE TRONCO MENOR QUE 0,20 M), COM TRATOR DE ESTEIRAS.AF_05/2018</t>
    </r>
  </si>
  <si>
    <r>
      <rPr>
        <sz val="12"/>
        <rFont val="Arial"/>
        <family val="2"/>
      </rPr>
      <t>IMPERMEABILIZAÇÃO COM MANTA ASFÁLTICA, CLASSE B, ESTRUTURADA COM POLIESTER NÃO TECIDO, FACES EM POLIETILENO, TIPO IV, E=4MM</t>
    </r>
  </si>
  <si>
    <r>
      <rPr>
        <sz val="12"/>
        <rFont val="Arial"/>
        <family val="2"/>
      </rPr>
      <t>PLANTIO DE GRAMA EM PLACAS. AF_05/2018</t>
    </r>
  </si>
  <si>
    <r>
      <rPr>
        <b/>
        <sz val="12"/>
        <rFont val="Arial"/>
        <family val="2"/>
      </rPr>
      <t>LAGOA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MATURAÇÃO</t>
    </r>
  </si>
  <si>
    <r>
      <rPr>
        <sz val="12"/>
        <rFont val="Arial"/>
        <family val="2"/>
      </rPr>
      <t>STOP-LOG em fibra de vidro 1,70 x 0,80m</t>
    </r>
  </si>
  <si>
    <r>
      <rPr>
        <sz val="12"/>
        <rFont val="Arial"/>
        <family val="2"/>
      </rPr>
      <t>STOP-LOG em fibra de vidro 0,95 x 0,80m</t>
    </r>
  </si>
  <si>
    <r>
      <rPr>
        <sz val="12"/>
        <rFont val="Arial"/>
        <family val="2"/>
      </rPr>
      <t>CHINCANA EM FIBRA DE VIDRO</t>
    </r>
  </si>
  <si>
    <r>
      <rPr>
        <b/>
        <sz val="12"/>
        <rFont val="Arial"/>
        <family val="2"/>
      </rPr>
      <t>ORÇMENTO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SEM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BDI</t>
    </r>
  </si>
  <si>
    <r>
      <rPr>
        <b/>
        <sz val="12"/>
        <rFont val="Arial"/>
        <family val="2"/>
      </rPr>
      <t>BDI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(25,12%)</t>
    </r>
  </si>
  <si>
    <r>
      <rPr>
        <b/>
        <sz val="12"/>
        <rFont val="Arial"/>
        <family val="2"/>
      </rPr>
      <t>TOTAL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DESTA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MEDIÇÃO</t>
    </r>
  </si>
  <si>
    <t>Lúcio Lauro Barbosa   -   CREA Nº 160.594.868-3</t>
  </si>
  <si>
    <t>Foi considereado 60% executado</t>
  </si>
  <si>
    <t xml:space="preserve">Crista do Talude </t>
  </si>
  <si>
    <t>Crista do Talude</t>
  </si>
  <si>
    <t>Fundos da lagoa (fora)</t>
  </si>
  <si>
    <t xml:space="preserve">Paredes Longitudinal Interna </t>
  </si>
  <si>
    <t xml:space="preserve">Paredes Longitudinal Externa </t>
  </si>
  <si>
    <t xml:space="preserve">Paredes Transversal Interna </t>
  </si>
  <si>
    <t xml:space="preserve">Paredes Transversal Externa </t>
  </si>
  <si>
    <t>Frente da lagoa (lagoa anaeróbia)</t>
  </si>
  <si>
    <t>Piso interno</t>
  </si>
  <si>
    <t>Crista do Talude (Longitudinal)</t>
  </si>
  <si>
    <t>Crista do Talude (Transversal)</t>
  </si>
  <si>
    <t>Paredes Transversal Externa</t>
  </si>
  <si>
    <t>Lateral Talude Esquerdo (Área Externa)</t>
  </si>
  <si>
    <t>Fundos da lagoa  (Área Externa)</t>
  </si>
  <si>
    <t>Departamento de Água, Esgoto e Saneamento Ambiental de Sousa- DAESA</t>
  </si>
  <si>
    <t>DEPARTAMENTO DE ÁGUA, ESGOTO E SANEAMENTO AMBIENTAL DE SOUSA</t>
  </si>
  <si>
    <t>Parede Externa com as 4 Curvaturas</t>
  </si>
  <si>
    <t>50.956,73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</si>
</sst>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&quot;R$&quot;#,##0.00"/>
  </numFmts>
  <fonts count="51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b/>
      <sz val="7"/>
      <name val="Arial"/>
    </font>
    <font>
      <sz val="8"/>
      <name val="Arial"/>
      <family val="1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7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7"/>
      <name val="Times New Roman"/>
      <family val="1"/>
    </font>
    <font>
      <sz val="7"/>
      <name val="Calibri"/>
      <family val="2"/>
    </font>
    <font>
      <sz val="11"/>
      <color theme="1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000000"/>
      <name val="Arial Narrow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 Narrow"/>
      <family val="2"/>
    </font>
    <font>
      <sz val="10"/>
      <color theme="1"/>
      <name val="Calibri"/>
      <family val="2"/>
      <scheme val="minor"/>
    </font>
    <font>
      <b/>
      <sz val="12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CCCC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  <fill>
      <patternFill patternType="solid">
        <fgColor theme="3" tint="0.59999389629810485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hair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6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556">
    <xf numFmtId="0" fontId="0" fillId="0" borderId="0" xfId="0"/>
    <xf numFmtId="0" fontId="9" fillId="2" borderId="0" xfId="0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right" vertical="center" indent="1"/>
    </xf>
    <xf numFmtId="0" fontId="9" fillId="2" borderId="0" xfId="0" applyFont="1" applyFill="1" applyAlignment="1">
      <alignment horizontal="justify" vertical="distributed"/>
    </xf>
    <xf numFmtId="0" fontId="9" fillId="2" borderId="0" xfId="0" applyFont="1" applyFill="1" applyAlignment="1">
      <alignment vertical="center"/>
    </xf>
    <xf numFmtId="0" fontId="10" fillId="0" borderId="0" xfId="0" applyFont="1" applyAlignment="1">
      <alignment horizontal="justify" vertical="distributed"/>
    </xf>
    <xf numFmtId="0" fontId="9" fillId="0" borderId="0" xfId="0" applyFont="1" applyAlignment="1">
      <alignment horizontal="justify" vertical="distributed"/>
    </xf>
    <xf numFmtId="0" fontId="10" fillId="0" borderId="0" xfId="0" applyFont="1"/>
    <xf numFmtId="0" fontId="9" fillId="0" borderId="0" xfId="0" applyFont="1"/>
    <xf numFmtId="0" fontId="9" fillId="2" borderId="0" xfId="0" applyFont="1" applyFill="1" applyAlignment="1">
      <alignment vertical="center"/>
    </xf>
    <xf numFmtId="0" fontId="7" fillId="0" borderId="0" xfId="1"/>
    <xf numFmtId="0" fontId="7" fillId="0" borderId="16" xfId="1" applyBorder="1"/>
    <xf numFmtId="0" fontId="7" fillId="0" borderId="5" xfId="1" applyBorder="1"/>
    <xf numFmtId="0" fontId="7" fillId="0" borderId="0" xfId="1" applyAlignment="1" applyProtection="1">
      <alignment vertical="top" wrapText="1"/>
      <protection locked="0"/>
    </xf>
    <xf numFmtId="0" fontId="14" fillId="0" borderId="15" xfId="1" applyFont="1" applyBorder="1" applyAlignment="1" applyProtection="1">
      <alignment vertical="center" wrapText="1"/>
      <protection locked="0"/>
    </xf>
    <xf numFmtId="4" fontId="13" fillId="0" borderId="0" xfId="1" applyNumberFormat="1" applyFont="1" applyAlignment="1">
      <alignment horizontal="right" vertical="center" wrapText="1"/>
    </xf>
    <xf numFmtId="4" fontId="9" fillId="2" borderId="0" xfId="0" applyNumberFormat="1" applyFont="1" applyFill="1" applyAlignment="1">
      <alignment horizontal="center" vertical="center"/>
    </xf>
    <xf numFmtId="0" fontId="6" fillId="0" borderId="0" xfId="2"/>
    <xf numFmtId="0" fontId="6" fillId="0" borderId="0" xfId="2" applyAlignment="1">
      <alignment horizontal="right"/>
    </xf>
    <xf numFmtId="0" fontId="12" fillId="5" borderId="0" xfId="2" applyFont="1" applyFill="1"/>
    <xf numFmtId="0" fontId="12" fillId="0" borderId="0" xfId="2" applyFont="1"/>
    <xf numFmtId="0" fontId="12" fillId="0" borderId="0" xfId="2" applyFont="1" applyAlignment="1">
      <alignment horizontal="right"/>
    </xf>
    <xf numFmtId="0" fontId="6" fillId="5" borderId="0" xfId="2" applyFill="1"/>
    <xf numFmtId="2" fontId="6" fillId="0" borderId="0" xfId="2" applyNumberFormat="1"/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6" fillId="0" borderId="0" xfId="2" applyAlignment="1">
      <alignment horizontal="right"/>
    </xf>
    <xf numFmtId="0" fontId="4" fillId="0" borderId="0" xfId="2" applyFont="1" applyAlignment="1">
      <alignment horizontal="right"/>
    </xf>
    <xf numFmtId="0" fontId="6" fillId="2" borderId="0" xfId="2" applyFill="1" applyAlignment="1">
      <alignment horizontal="right"/>
    </xf>
    <xf numFmtId="0" fontId="6" fillId="2" borderId="0" xfId="2" applyFill="1"/>
    <xf numFmtId="0" fontId="12" fillId="2" borderId="0" xfId="2" applyFont="1" applyFill="1" applyAlignment="1">
      <alignment horizontal="right"/>
    </xf>
    <xf numFmtId="0" fontId="12" fillId="2" borderId="0" xfId="2" applyFont="1" applyFill="1" applyAlignment="1"/>
    <xf numFmtId="0" fontId="12" fillId="2" borderId="0" xfId="2" applyFont="1" applyFill="1"/>
    <xf numFmtId="2" fontId="12" fillId="2" borderId="0" xfId="2" applyNumberFormat="1" applyFont="1" applyFill="1"/>
    <xf numFmtId="2" fontId="6" fillId="2" borderId="0" xfId="2" applyNumberFormat="1" applyFill="1"/>
    <xf numFmtId="0" fontId="6" fillId="2" borderId="0" xfId="2" applyFill="1" applyAlignment="1">
      <alignment horizontal="right"/>
    </xf>
    <xf numFmtId="0" fontId="5" fillId="2" borderId="0" xfId="2" applyFont="1" applyFill="1" applyAlignment="1">
      <alignment horizontal="right"/>
    </xf>
    <xf numFmtId="2" fontId="17" fillId="2" borderId="0" xfId="2" applyNumberFormat="1" applyFont="1" applyFill="1"/>
    <xf numFmtId="0" fontId="12" fillId="0" borderId="0" xfId="2" applyFont="1" applyAlignment="1">
      <alignment horizontal="center"/>
    </xf>
    <xf numFmtId="0" fontId="12" fillId="2" borderId="0" xfId="2" applyFont="1" applyFill="1" applyAlignment="1">
      <alignment horizontal="center"/>
    </xf>
    <xf numFmtId="0" fontId="12" fillId="2" borderId="0" xfId="2" applyFont="1" applyFill="1" applyAlignment="1">
      <alignment horizontal="right"/>
    </xf>
    <xf numFmtId="0" fontId="6" fillId="2" borderId="0" xfId="2" applyFill="1" applyAlignment="1">
      <alignment horizontal="right"/>
    </xf>
    <xf numFmtId="0" fontId="14" fillId="4" borderId="15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26" fillId="0" borderId="1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30" fillId="0" borderId="22" xfId="0" applyFont="1" applyBorder="1" applyAlignment="1">
      <alignment vertical="center" wrapText="1"/>
    </xf>
    <xf numFmtId="0" fontId="30" fillId="0" borderId="15" xfId="0" applyFont="1" applyBorder="1" applyAlignment="1">
      <alignment horizontal="center" vertical="center" wrapText="1"/>
    </xf>
    <xf numFmtId="2" fontId="31" fillId="0" borderId="15" xfId="0" applyNumberFormat="1" applyFont="1" applyBorder="1" applyAlignment="1">
      <alignment horizontal="center" vertical="center" shrinkToFit="1"/>
    </xf>
    <xf numFmtId="0" fontId="26" fillId="0" borderId="23" xfId="0" applyFont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4" fontId="33" fillId="10" borderId="18" xfId="0" applyNumberFormat="1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32" fillId="11" borderId="15" xfId="0" applyFont="1" applyFill="1" applyBorder="1" applyAlignment="1">
      <alignment horizontal="center" vertical="center" wrapText="1"/>
    </xf>
    <xf numFmtId="4" fontId="33" fillId="11" borderId="18" xfId="0" applyNumberFormat="1" applyFont="1" applyFill="1" applyBorder="1" applyAlignment="1">
      <alignment horizontal="center" vertical="center" shrinkToFit="1"/>
    </xf>
    <xf numFmtId="0" fontId="32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164" fontId="31" fillId="0" borderId="18" xfId="3" applyFont="1" applyFill="1" applyBorder="1" applyAlignment="1">
      <alignment horizontal="center" vertical="center" shrinkToFit="1"/>
    </xf>
    <xf numFmtId="4" fontId="31" fillId="0" borderId="18" xfId="0" applyNumberFormat="1" applyFont="1" applyBorder="1" applyAlignment="1">
      <alignment horizontal="center" vertical="center" shrinkToFit="1"/>
    </xf>
    <xf numFmtId="4" fontId="29" fillId="0" borderId="18" xfId="0" applyNumberFormat="1" applyFont="1" applyBorder="1" applyAlignment="1">
      <alignment vertical="center" wrapText="1"/>
    </xf>
    <xf numFmtId="0" fontId="29" fillId="0" borderId="22" xfId="0" applyFont="1" applyBorder="1" applyAlignment="1">
      <alignment vertical="center" wrapText="1"/>
    </xf>
    <xf numFmtId="0" fontId="29" fillId="0" borderId="17" xfId="0" applyFont="1" applyBorder="1" applyAlignment="1">
      <alignment vertical="center" wrapText="1"/>
    </xf>
    <xf numFmtId="164" fontId="29" fillId="0" borderId="17" xfId="3" applyFont="1" applyFill="1" applyBorder="1" applyAlignment="1">
      <alignment vertical="center" wrapText="1"/>
    </xf>
    <xf numFmtId="0" fontId="30" fillId="0" borderId="22" xfId="0" applyFont="1" applyBorder="1" applyAlignment="1">
      <alignment horizontal="left" vertical="center" wrapText="1"/>
    </xf>
    <xf numFmtId="0" fontId="32" fillId="9" borderId="15" xfId="0" applyFont="1" applyFill="1" applyBorder="1" applyAlignment="1">
      <alignment horizontal="center" vertical="center" wrapText="1"/>
    </xf>
    <xf numFmtId="4" fontId="33" fillId="0" borderId="18" xfId="0" applyNumberFormat="1" applyFont="1" applyBorder="1" applyAlignment="1">
      <alignment horizontal="right" vertical="center" shrinkToFit="1"/>
    </xf>
    <xf numFmtId="4" fontId="31" fillId="0" borderId="15" xfId="0" applyNumberFormat="1" applyFont="1" applyBorder="1" applyAlignment="1">
      <alignment horizontal="center" vertical="center" shrinkToFit="1"/>
    </xf>
    <xf numFmtId="0" fontId="35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left" vertical="center" wrapText="1"/>
    </xf>
    <xf numFmtId="0" fontId="29" fillId="11" borderId="22" xfId="0" applyFont="1" applyFill="1" applyBorder="1" applyAlignment="1">
      <alignment vertical="center" wrapText="1"/>
    </xf>
    <xf numFmtId="0" fontId="30" fillId="0" borderId="15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center" vertical="center" wrapText="1"/>
    </xf>
    <xf numFmtId="4" fontId="33" fillId="0" borderId="18" xfId="0" applyNumberFormat="1" applyFont="1" applyBorder="1" applyAlignment="1">
      <alignment horizontal="center" vertical="center" shrinkToFit="1"/>
    </xf>
    <xf numFmtId="0" fontId="28" fillId="0" borderId="25" xfId="0" applyFont="1" applyBorder="1" applyAlignment="1">
      <alignment horizontal="left" vertical="center" wrapText="1"/>
    </xf>
    <xf numFmtId="0" fontId="30" fillId="0" borderId="25" xfId="0" applyFont="1" applyBorder="1" applyAlignment="1">
      <alignment horizontal="center" vertical="center" wrapText="1"/>
    </xf>
    <xf numFmtId="2" fontId="31" fillId="0" borderId="25" xfId="0" applyNumberFormat="1" applyFont="1" applyBorder="1" applyAlignment="1">
      <alignment horizontal="center" vertical="center" shrinkToFit="1"/>
    </xf>
    <xf numFmtId="0" fontId="28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 vertical="center" wrapText="1"/>
    </xf>
    <xf numFmtId="2" fontId="31" fillId="0" borderId="23" xfId="0" applyNumberFormat="1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center" vertical="center" wrapText="1"/>
    </xf>
    <xf numFmtId="2" fontId="31" fillId="0" borderId="24" xfId="0" applyNumberFormat="1" applyFont="1" applyBorder="1" applyAlignment="1">
      <alignment horizontal="center" vertical="center" shrinkToFit="1"/>
    </xf>
    <xf numFmtId="4" fontId="31" fillId="0" borderId="23" xfId="0" applyNumberFormat="1" applyFont="1" applyBorder="1" applyAlignment="1">
      <alignment horizontal="center" vertical="center" shrinkToFit="1"/>
    </xf>
    <xf numFmtId="0" fontId="32" fillId="11" borderId="22" xfId="0" applyFont="1" applyFill="1" applyBorder="1" applyAlignment="1">
      <alignment horizontal="center" vertical="center" wrapText="1"/>
    </xf>
    <xf numFmtId="4" fontId="33" fillId="11" borderId="18" xfId="0" applyNumberFormat="1" applyFont="1" applyFill="1" applyBorder="1" applyAlignment="1">
      <alignment vertical="center" shrinkToFit="1"/>
    </xf>
    <xf numFmtId="0" fontId="14" fillId="0" borderId="22" xfId="1" applyFont="1" applyBorder="1" applyAlignment="1">
      <alignment vertical="center" wrapText="1"/>
    </xf>
    <xf numFmtId="0" fontId="14" fillId="0" borderId="17" xfId="1" applyFont="1" applyBorder="1" applyAlignment="1">
      <alignment vertical="center" wrapText="1"/>
    </xf>
    <xf numFmtId="0" fontId="14" fillId="0" borderId="18" xfId="1" applyFont="1" applyBorder="1" applyAlignment="1">
      <alignment vertical="center" wrapText="1"/>
    </xf>
    <xf numFmtId="0" fontId="30" fillId="11" borderId="22" xfId="0" applyFont="1" applyFill="1" applyBorder="1" applyAlignment="1">
      <alignment vertical="center" wrapText="1"/>
    </xf>
    <xf numFmtId="0" fontId="30" fillId="9" borderId="22" xfId="0" applyFont="1" applyFill="1" applyBorder="1" applyAlignment="1">
      <alignment vertical="center" wrapText="1"/>
    </xf>
    <xf numFmtId="0" fontId="28" fillId="0" borderId="54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28" fillId="11" borderId="22" xfId="0" applyFont="1" applyFill="1" applyBorder="1" applyAlignment="1">
      <alignment vertical="center" wrapText="1"/>
    </xf>
    <xf numFmtId="0" fontId="28" fillId="11" borderId="2" xfId="0" applyFont="1" applyFill="1" applyBorder="1" applyAlignment="1">
      <alignment vertical="center" wrapText="1"/>
    </xf>
    <xf numFmtId="0" fontId="30" fillId="11" borderId="2" xfId="0" applyFont="1" applyFill="1" applyBorder="1" applyAlignment="1">
      <alignment vertical="center" wrapText="1"/>
    </xf>
    <xf numFmtId="0" fontId="29" fillId="11" borderId="17" xfId="0" applyFont="1" applyFill="1" applyBorder="1" applyAlignment="1">
      <alignment vertical="center" wrapText="1"/>
    </xf>
    <xf numFmtId="0" fontId="28" fillId="0" borderId="17" xfId="0" applyFont="1" applyBorder="1" applyAlignment="1">
      <alignment vertical="center" wrapText="1"/>
    </xf>
    <xf numFmtId="0" fontId="28" fillId="11" borderId="17" xfId="0" applyFont="1" applyFill="1" applyBorder="1" applyAlignment="1">
      <alignment vertical="center" wrapText="1"/>
    </xf>
    <xf numFmtId="0" fontId="28" fillId="9" borderId="17" xfId="0" applyFont="1" applyFill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8" fillId="11" borderId="3" xfId="0" applyFont="1" applyFill="1" applyBorder="1" applyAlignment="1">
      <alignment vertical="center" wrapText="1"/>
    </xf>
    <xf numFmtId="0" fontId="29" fillId="11" borderId="18" xfId="0" applyFont="1" applyFill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28" fillId="11" borderId="18" xfId="0" applyFont="1" applyFill="1" applyBorder="1" applyAlignment="1">
      <alignment vertical="center" wrapText="1"/>
    </xf>
    <xf numFmtId="0" fontId="29" fillId="0" borderId="18" xfId="0" applyFont="1" applyBorder="1" applyAlignment="1">
      <alignment vertical="center" wrapText="1"/>
    </xf>
    <xf numFmtId="0" fontId="28" fillId="11" borderId="4" xfId="0" applyFont="1" applyFill="1" applyBorder="1" applyAlignment="1">
      <alignment vertical="center" wrapText="1"/>
    </xf>
    <xf numFmtId="0" fontId="28" fillId="0" borderId="21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14" fillId="4" borderId="55" xfId="1" applyFont="1" applyFill="1" applyBorder="1" applyAlignment="1">
      <alignment horizontal="center" vertical="center" wrapText="1"/>
    </xf>
    <xf numFmtId="0" fontId="14" fillId="4" borderId="53" xfId="1" applyFont="1" applyFill="1" applyBorder="1" applyAlignment="1">
      <alignment horizontal="center" vertical="center" wrapText="1"/>
    </xf>
    <xf numFmtId="0" fontId="2" fillId="0" borderId="3" xfId="1" applyFont="1" applyBorder="1" applyAlignment="1"/>
    <xf numFmtId="0" fontId="2" fillId="0" borderId="2" xfId="1" applyFont="1" applyBorder="1" applyAlignment="1"/>
    <xf numFmtId="0" fontId="7" fillId="0" borderId="3" xfId="1" applyBorder="1" applyAlignment="1"/>
    <xf numFmtId="0" fontId="12" fillId="0" borderId="1" xfId="1" applyFont="1" applyBorder="1" applyAlignment="1">
      <alignment horizontal="right"/>
    </xf>
    <xf numFmtId="10" fontId="12" fillId="0" borderId="1" xfId="1" applyNumberFormat="1" applyFont="1" applyBorder="1" applyAlignment="1">
      <alignment horizontal="left"/>
    </xf>
    <xf numFmtId="0" fontId="30" fillId="9" borderId="22" xfId="0" applyFont="1" applyFill="1" applyBorder="1" applyAlignment="1">
      <alignment horizontal="center" vertical="center" wrapText="1"/>
    </xf>
    <xf numFmtId="4" fontId="20" fillId="0" borderId="0" xfId="3" applyNumberFormat="1" applyFont="1" applyAlignment="1">
      <alignment horizontal="left"/>
    </xf>
    <xf numFmtId="4" fontId="22" fillId="0" borderId="26" xfId="3" applyNumberFormat="1" applyFont="1" applyBorder="1" applyAlignment="1">
      <alignment vertical="center"/>
    </xf>
    <xf numFmtId="4" fontId="22" fillId="0" borderId="27" xfId="3" applyNumberFormat="1" applyFont="1" applyBorder="1" applyAlignment="1">
      <alignment vertical="center"/>
    </xf>
    <xf numFmtId="4" fontId="22" fillId="7" borderId="34" xfId="3" applyNumberFormat="1" applyFont="1" applyFill="1" applyBorder="1" applyAlignment="1">
      <alignment vertical="center"/>
    </xf>
    <xf numFmtId="4" fontId="22" fillId="7" borderId="36" xfId="3" applyNumberFormat="1" applyFont="1" applyFill="1" applyBorder="1" applyAlignment="1">
      <alignment vertical="center"/>
    </xf>
    <xf numFmtId="4" fontId="20" fillId="0" borderId="31" xfId="3" applyNumberFormat="1" applyFont="1" applyBorder="1" applyAlignment="1">
      <alignment horizontal="left"/>
    </xf>
    <xf numFmtId="4" fontId="20" fillId="0" borderId="0" xfId="3" applyNumberFormat="1" applyFont="1" applyBorder="1" applyAlignment="1">
      <alignment horizontal="left"/>
    </xf>
    <xf numFmtId="4" fontId="20" fillId="0" borderId="32" xfId="3" applyNumberFormat="1" applyFont="1" applyBorder="1" applyAlignment="1">
      <alignment horizontal="left"/>
    </xf>
    <xf numFmtId="4" fontId="23" fillId="0" borderId="0" xfId="3" applyNumberFormat="1" applyFont="1" applyBorder="1" applyAlignment="1" applyProtection="1">
      <alignment horizontal="left" vertical="center" wrapText="1"/>
    </xf>
    <xf numFmtId="4" fontId="23" fillId="0" borderId="7" xfId="3" applyNumberFormat="1" applyFont="1" applyFill="1" applyBorder="1" applyAlignment="1">
      <alignment horizontal="center" vertical="center"/>
    </xf>
    <xf numFmtId="4" fontId="23" fillId="0" borderId="31" xfId="3" applyNumberFormat="1" applyFont="1" applyFill="1" applyBorder="1" applyAlignment="1">
      <alignment vertical="center"/>
    </xf>
    <xf numFmtId="4" fontId="23" fillId="0" borderId="0" xfId="3" applyNumberFormat="1" applyFont="1" applyFill="1" applyBorder="1" applyAlignment="1">
      <alignment vertical="center"/>
    </xf>
    <xf numFmtId="4" fontId="23" fillId="0" borderId="32" xfId="3" applyNumberFormat="1" applyFont="1" applyFill="1" applyBorder="1" applyAlignment="1">
      <alignment vertical="center"/>
    </xf>
    <xf numFmtId="4" fontId="23" fillId="6" borderId="45" xfId="3" applyNumberFormat="1" applyFont="1" applyFill="1" applyBorder="1" applyAlignment="1">
      <alignment horizontal="center" vertical="center"/>
    </xf>
    <xf numFmtId="4" fontId="23" fillId="6" borderId="29" xfId="3" applyNumberFormat="1" applyFont="1" applyFill="1" applyBorder="1" applyAlignment="1">
      <alignment vertical="center"/>
    </xf>
    <xf numFmtId="4" fontId="23" fillId="6" borderId="30" xfId="3" applyNumberFormat="1" applyFont="1" applyFill="1" applyBorder="1" applyAlignment="1">
      <alignment vertical="center"/>
    </xf>
    <xf numFmtId="4" fontId="24" fillId="0" borderId="0" xfId="3" applyNumberFormat="1" applyFont="1" applyFill="1" applyBorder="1" applyAlignment="1">
      <alignment vertical="center"/>
    </xf>
    <xf numFmtId="4" fontId="24" fillId="0" borderId="32" xfId="3" applyNumberFormat="1" applyFont="1" applyFill="1" applyBorder="1" applyAlignment="1">
      <alignment vertical="center"/>
    </xf>
    <xf numFmtId="4" fontId="24" fillId="8" borderId="46" xfId="3" applyNumberFormat="1" applyFont="1" applyFill="1" applyBorder="1" applyAlignment="1">
      <alignment horizontal="center" vertical="center"/>
    </xf>
    <xf numFmtId="4" fontId="24" fillId="8" borderId="47" xfId="3" applyNumberFormat="1" applyFont="1" applyFill="1" applyBorder="1" applyAlignment="1">
      <alignment vertical="center"/>
    </xf>
    <xf numFmtId="4" fontId="24" fillId="8" borderId="48" xfId="3" applyNumberFormat="1" applyFont="1" applyFill="1" applyBorder="1" applyAlignment="1">
      <alignment vertical="center"/>
    </xf>
    <xf numFmtId="4" fontId="23" fillId="8" borderId="47" xfId="3" applyNumberFormat="1" applyFont="1" applyFill="1" applyBorder="1" applyAlignment="1">
      <alignment horizontal="center" vertical="center"/>
    </xf>
    <xf numFmtId="4" fontId="23" fillId="8" borderId="49" xfId="3" applyNumberFormat="1" applyFont="1" applyFill="1" applyBorder="1" applyAlignment="1">
      <alignment horizontal="center" vertical="center"/>
    </xf>
    <xf numFmtId="4" fontId="24" fillId="0" borderId="0" xfId="3" applyNumberFormat="1" applyFont="1" applyFill="1" applyAlignment="1">
      <alignment horizontal="left"/>
    </xf>
    <xf numFmtId="4" fontId="24" fillId="0" borderId="46" xfId="3" applyNumberFormat="1" applyFont="1" applyFill="1" applyBorder="1" applyAlignment="1">
      <alignment horizontal="center" vertical="center"/>
    </xf>
    <xf numFmtId="4" fontId="24" fillId="0" borderId="47" xfId="3" applyNumberFormat="1" applyFont="1" applyFill="1" applyBorder="1" applyAlignment="1">
      <alignment horizontal="center" vertical="center"/>
    </xf>
    <xf numFmtId="4" fontId="24" fillId="0" borderId="49" xfId="3" applyNumberFormat="1" applyFont="1" applyFill="1" applyBorder="1" applyAlignment="1">
      <alignment horizontal="center" vertical="center"/>
    </xf>
    <xf numFmtId="4" fontId="24" fillId="0" borderId="31" xfId="3" applyNumberFormat="1" applyFont="1" applyFill="1" applyBorder="1" applyAlignment="1">
      <alignment vertical="center"/>
    </xf>
    <xf numFmtId="4" fontId="22" fillId="0" borderId="0" xfId="3" applyNumberFormat="1" applyFont="1" applyAlignment="1">
      <alignment horizontal="left"/>
    </xf>
    <xf numFmtId="4" fontId="24" fillId="6" borderId="29" xfId="3" applyNumberFormat="1" applyFont="1" applyFill="1" applyBorder="1" applyAlignment="1">
      <alignment horizontal="left" vertical="center" wrapText="1"/>
    </xf>
    <xf numFmtId="4" fontId="24" fillId="6" borderId="29" xfId="3" applyNumberFormat="1" applyFont="1" applyFill="1" applyBorder="1" applyAlignment="1">
      <alignment horizontal="center" vertical="center"/>
    </xf>
    <xf numFmtId="4" fontId="24" fillId="6" borderId="30" xfId="3" applyNumberFormat="1" applyFont="1" applyFill="1" applyBorder="1" applyAlignment="1">
      <alignment horizontal="center" vertical="center"/>
    </xf>
    <xf numFmtId="4" fontId="23" fillId="0" borderId="31" xfId="3" applyNumberFormat="1" applyFont="1" applyFill="1" applyBorder="1" applyAlignment="1">
      <alignment horizontal="center" vertical="center"/>
    </xf>
    <xf numFmtId="4" fontId="24" fillId="0" borderId="0" xfId="3" applyNumberFormat="1" applyFont="1" applyFill="1" applyBorder="1" applyAlignment="1">
      <alignment horizontal="center" vertical="center"/>
    </xf>
    <xf numFmtId="4" fontId="24" fillId="0" borderId="32" xfId="3" applyNumberFormat="1" applyFont="1" applyFill="1" applyBorder="1" applyAlignment="1">
      <alignment horizontal="center" vertical="center"/>
    </xf>
    <xf numFmtId="4" fontId="23" fillId="6" borderId="29" xfId="3" applyNumberFormat="1" applyFont="1" applyFill="1" applyBorder="1" applyAlignment="1">
      <alignment horizontal="left" vertical="center" wrapText="1"/>
    </xf>
    <xf numFmtId="4" fontId="23" fillId="0" borderId="46" xfId="3" applyNumberFormat="1" applyFont="1" applyFill="1" applyBorder="1" applyAlignment="1">
      <alignment horizontal="center" vertical="center"/>
    </xf>
    <xf numFmtId="4" fontId="23" fillId="0" borderId="47" xfId="3" applyNumberFormat="1" applyFont="1" applyFill="1" applyBorder="1" applyAlignment="1">
      <alignment horizontal="center" vertical="center"/>
    </xf>
    <xf numFmtId="4" fontId="23" fillId="0" borderId="49" xfId="3" applyNumberFormat="1" applyFont="1" applyFill="1" applyBorder="1" applyAlignment="1">
      <alignment horizontal="center" vertical="center"/>
    </xf>
    <xf numFmtId="4" fontId="24" fillId="6" borderId="46" xfId="3" applyNumberFormat="1" applyFont="1" applyFill="1" applyBorder="1" applyAlignment="1">
      <alignment horizontal="center" vertical="center"/>
    </xf>
    <xf numFmtId="4" fontId="24" fillId="6" borderId="57" xfId="3" applyNumberFormat="1" applyFont="1" applyFill="1" applyBorder="1" applyAlignment="1">
      <alignment vertical="center" wrapText="1"/>
    </xf>
    <xf numFmtId="4" fontId="24" fillId="0" borderId="31" xfId="3" applyNumberFormat="1" applyFont="1" applyFill="1" applyBorder="1" applyAlignment="1">
      <alignment horizontal="center" vertical="center"/>
    </xf>
    <xf numFmtId="4" fontId="24" fillId="0" borderId="0" xfId="3" applyNumberFormat="1" applyFont="1" applyFill="1" applyBorder="1" applyAlignment="1">
      <alignment horizontal="left" vertical="center" wrapText="1"/>
    </xf>
    <xf numFmtId="4" fontId="24" fillId="0" borderId="0" xfId="3" applyNumberFormat="1" applyFont="1" applyFill="1" applyBorder="1" applyAlignment="1">
      <alignment horizontal="left" vertical="center" indent="1"/>
    </xf>
    <xf numFmtId="4" fontId="24" fillId="8" borderId="50" xfId="3" applyNumberFormat="1" applyFont="1" applyFill="1" applyBorder="1" applyAlignment="1">
      <alignment vertical="center"/>
    </xf>
    <xf numFmtId="4" fontId="20" fillId="0" borderId="0" xfId="3" applyNumberFormat="1" applyFont="1" applyFill="1" applyAlignment="1">
      <alignment horizontal="left"/>
    </xf>
    <xf numFmtId="4" fontId="24" fillId="0" borderId="47" xfId="3" applyNumberFormat="1" applyFont="1" applyFill="1" applyBorder="1" applyAlignment="1">
      <alignment vertical="center" wrapText="1"/>
    </xf>
    <xf numFmtId="4" fontId="24" fillId="0" borderId="50" xfId="3" applyNumberFormat="1" applyFont="1" applyFill="1" applyBorder="1" applyAlignment="1">
      <alignment vertical="center" wrapText="1"/>
    </xf>
    <xf numFmtId="4" fontId="25" fillId="0" borderId="47" xfId="3" applyNumberFormat="1" applyFont="1" applyFill="1" applyBorder="1" applyAlignment="1">
      <alignment horizontal="center" vertical="center" wrapText="1"/>
    </xf>
    <xf numFmtId="4" fontId="25" fillId="0" borderId="50" xfId="3" applyNumberFormat="1" applyFont="1" applyFill="1" applyBorder="1" applyAlignment="1">
      <alignment horizontal="center" vertical="center" wrapText="1"/>
    </xf>
    <xf numFmtId="4" fontId="24" fillId="0" borderId="0" xfId="3" applyNumberFormat="1" applyFont="1" applyFill="1" applyBorder="1" applyAlignment="1">
      <alignment horizontal="center" vertical="center" wrapText="1"/>
    </xf>
    <xf numFmtId="4" fontId="24" fillId="0" borderId="52" xfId="3" applyNumberFormat="1" applyFont="1" applyFill="1" applyBorder="1" applyAlignment="1">
      <alignment horizontal="left" vertical="center" wrapText="1"/>
    </xf>
    <xf numFmtId="4" fontId="24" fillId="8" borderId="47" xfId="3" applyNumberFormat="1" applyFont="1" applyFill="1" applyBorder="1" applyAlignment="1">
      <alignment vertical="center" wrapText="1"/>
    </xf>
    <xf numFmtId="4" fontId="24" fillId="8" borderId="48" xfId="3" applyNumberFormat="1" applyFont="1" applyFill="1" applyBorder="1" applyAlignment="1">
      <alignment vertical="center" wrapText="1"/>
    </xf>
    <xf numFmtId="4" fontId="23" fillId="8" borderId="46" xfId="3" applyNumberFormat="1" applyFont="1" applyFill="1" applyBorder="1" applyAlignment="1">
      <alignment horizontal="center" vertical="center"/>
    </xf>
    <xf numFmtId="4" fontId="23" fillId="0" borderId="0" xfId="3" applyNumberFormat="1" applyFont="1" applyFill="1" applyAlignment="1">
      <alignment horizontal="left"/>
    </xf>
    <xf numFmtId="0" fontId="1" fillId="0" borderId="2" xfId="1" applyFont="1" applyBorder="1" applyAlignment="1"/>
    <xf numFmtId="4" fontId="24" fillId="0" borderId="63" xfId="3" applyNumberFormat="1" applyFont="1" applyFill="1" applyBorder="1" applyAlignment="1">
      <alignment horizontal="center" vertical="center"/>
    </xf>
    <xf numFmtId="4" fontId="24" fillId="0" borderId="64" xfId="3" applyNumberFormat="1" applyFont="1" applyFill="1" applyBorder="1" applyAlignment="1">
      <alignment horizontal="center" vertical="center"/>
    </xf>
    <xf numFmtId="4" fontId="23" fillId="0" borderId="63" xfId="3" applyNumberFormat="1" applyFont="1" applyFill="1" applyBorder="1" applyAlignment="1">
      <alignment horizontal="center" vertical="center"/>
    </xf>
    <xf numFmtId="4" fontId="24" fillId="0" borderId="65" xfId="3" applyNumberFormat="1" applyFont="1" applyFill="1" applyBorder="1" applyAlignment="1">
      <alignment horizontal="left" vertical="center" wrapText="1"/>
    </xf>
    <xf numFmtId="4" fontId="24" fillId="0" borderId="66" xfId="3" applyNumberFormat="1" applyFont="1" applyFill="1" applyBorder="1" applyAlignment="1">
      <alignment horizontal="left" vertical="center" wrapText="1"/>
    </xf>
    <xf numFmtId="4" fontId="24" fillId="0" borderId="65" xfId="3" applyNumberFormat="1" applyFont="1" applyFill="1" applyBorder="1" applyAlignment="1">
      <alignment horizontal="center" vertical="center"/>
    </xf>
    <xf numFmtId="4" fontId="23" fillId="0" borderId="63" xfId="3" applyNumberFormat="1" applyFont="1" applyFill="1" applyBorder="1" applyAlignment="1">
      <alignment vertical="center"/>
    </xf>
    <xf numFmtId="4" fontId="22" fillId="0" borderId="68" xfId="3" applyNumberFormat="1" applyFont="1" applyBorder="1" applyAlignment="1">
      <alignment horizontal="left"/>
    </xf>
    <xf numFmtId="4" fontId="23" fillId="0" borderId="68" xfId="3" applyNumberFormat="1" applyFont="1" applyFill="1" applyBorder="1" applyAlignment="1">
      <alignment horizontal="left" vertical="center" wrapText="1"/>
    </xf>
    <xf numFmtId="4" fontId="23" fillId="0" borderId="68" xfId="3" applyNumberFormat="1" applyFont="1" applyFill="1" applyBorder="1" applyAlignment="1">
      <alignment horizontal="center" vertical="center"/>
    </xf>
    <xf numFmtId="4" fontId="23" fillId="0" borderId="69" xfId="3" applyNumberFormat="1" applyFont="1" applyFill="1" applyBorder="1" applyAlignment="1">
      <alignment horizontal="center" vertical="center"/>
    </xf>
    <xf numFmtId="4" fontId="22" fillId="0" borderId="72" xfId="3" applyNumberFormat="1" applyFont="1" applyBorder="1" applyAlignment="1">
      <alignment horizontal="left"/>
    </xf>
    <xf numFmtId="4" fontId="24" fillId="0" borderId="72" xfId="3" applyNumberFormat="1" applyFont="1" applyFill="1" applyBorder="1" applyAlignment="1">
      <alignment horizontal="center" vertical="center"/>
    </xf>
    <xf numFmtId="4" fontId="24" fillId="0" borderId="67" xfId="3" applyNumberFormat="1" applyFont="1" applyFill="1" applyBorder="1" applyAlignment="1">
      <alignment horizontal="center" vertical="center"/>
    </xf>
    <xf numFmtId="4" fontId="24" fillId="0" borderId="58" xfId="3" applyNumberFormat="1" applyFont="1" applyFill="1" applyBorder="1" applyAlignment="1">
      <alignment horizontal="center" vertical="center"/>
    </xf>
    <xf numFmtId="0" fontId="9" fillId="0" borderId="26" xfId="0" applyFont="1" applyBorder="1" applyAlignment="1">
      <alignment vertical="distributed"/>
    </xf>
    <xf numFmtId="0" fontId="9" fillId="0" borderId="78" xfId="0" applyFont="1" applyBorder="1" applyAlignment="1">
      <alignment vertical="distributed"/>
    </xf>
    <xf numFmtId="10" fontId="38" fillId="3" borderId="5" xfId="0" applyNumberFormat="1" applyFont="1" applyFill="1" applyBorder="1" applyAlignment="1">
      <alignment horizontal="left" vertical="distributed"/>
    </xf>
    <xf numFmtId="10" fontId="38" fillId="3" borderId="81" xfId="0" applyNumberFormat="1" applyFont="1" applyFill="1" applyBorder="1" applyAlignment="1">
      <alignment horizontal="left" vertical="distributed"/>
    </xf>
    <xf numFmtId="0" fontId="38" fillId="3" borderId="1" xfId="0" applyFont="1" applyFill="1" applyBorder="1" applyAlignment="1">
      <alignment horizontal="center" vertical="distributed"/>
    </xf>
    <xf numFmtId="4" fontId="38" fillId="3" borderId="1" xfId="0" applyNumberFormat="1" applyFont="1" applyFill="1" applyBorder="1" applyAlignment="1">
      <alignment horizontal="left" vertical="distributed"/>
    </xf>
    <xf numFmtId="10" fontId="38" fillId="3" borderId="71" xfId="0" applyNumberFormat="1" applyFont="1" applyFill="1" applyBorder="1" applyAlignment="1">
      <alignment horizontal="left" vertical="distributed"/>
    </xf>
    <xf numFmtId="0" fontId="39" fillId="3" borderId="1" xfId="0" applyFont="1" applyFill="1" applyBorder="1" applyAlignment="1">
      <alignment horizontal="center" vertical="center" wrapText="1"/>
    </xf>
    <xf numFmtId="4" fontId="39" fillId="3" borderId="1" xfId="0" applyNumberFormat="1" applyFont="1" applyFill="1" applyBorder="1" applyAlignment="1">
      <alignment horizontal="center" vertical="center" wrapText="1"/>
    </xf>
    <xf numFmtId="0" fontId="40" fillId="12" borderId="84" xfId="0" applyFont="1" applyFill="1" applyBorder="1" applyAlignment="1">
      <alignment horizontal="center" vertical="center" wrapText="1"/>
    </xf>
    <xf numFmtId="0" fontId="40" fillId="12" borderId="85" xfId="0" applyFont="1" applyFill="1" applyBorder="1" applyAlignment="1">
      <alignment horizontal="center" vertical="center" wrapText="1"/>
    </xf>
    <xf numFmtId="0" fontId="42" fillId="0" borderId="70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center" vertical="center" wrapText="1"/>
    </xf>
    <xf numFmtId="2" fontId="43" fillId="0" borderId="1" xfId="0" applyNumberFormat="1" applyFont="1" applyBorder="1" applyAlignment="1">
      <alignment horizontal="center" vertical="center" shrinkToFit="1"/>
    </xf>
    <xf numFmtId="164" fontId="43" fillId="0" borderId="1" xfId="3" applyFont="1" applyFill="1" applyBorder="1" applyAlignment="1">
      <alignment horizontal="center" vertical="center" shrinkToFit="1"/>
    </xf>
    <xf numFmtId="4" fontId="44" fillId="2" borderId="1" xfId="0" applyNumberFormat="1" applyFont="1" applyFill="1" applyBorder="1" applyAlignment="1">
      <alignment horizontal="center" vertical="center" wrapText="1"/>
    </xf>
    <xf numFmtId="4" fontId="44" fillId="2" borderId="1" xfId="0" applyNumberFormat="1" applyFont="1" applyFill="1" applyBorder="1" applyAlignment="1">
      <alignment horizontal="right" vertical="center" wrapText="1" indent="1"/>
    </xf>
    <xf numFmtId="4" fontId="37" fillId="2" borderId="1" xfId="0" applyNumberFormat="1" applyFont="1" applyFill="1" applyBorder="1" applyAlignment="1">
      <alignment horizontal="right" vertical="center" indent="1"/>
    </xf>
    <xf numFmtId="10" fontId="37" fillId="2" borderId="71" xfId="0" applyNumberFormat="1" applyFont="1" applyFill="1" applyBorder="1" applyAlignment="1">
      <alignment horizontal="right" vertical="center" indent="1"/>
    </xf>
    <xf numFmtId="0" fontId="44" fillId="2" borderId="80" xfId="0" applyFont="1" applyFill="1" applyBorder="1" applyAlignment="1">
      <alignment horizontal="center" vertical="center" wrapText="1"/>
    </xf>
    <xf numFmtId="0" fontId="44" fillId="2" borderId="3" xfId="0" applyFont="1" applyFill="1" applyBorder="1" applyAlignment="1">
      <alignment horizontal="left" vertical="center" wrapText="1"/>
    </xf>
    <xf numFmtId="0" fontId="45" fillId="0" borderId="74" xfId="0" applyFont="1" applyBorder="1" applyAlignment="1">
      <alignment vertical="center" wrapText="1"/>
    </xf>
    <xf numFmtId="4" fontId="44" fillId="2" borderId="3" xfId="0" applyNumberFormat="1" applyFont="1" applyFill="1" applyBorder="1" applyAlignment="1">
      <alignment horizontal="center" vertical="center" wrapText="1"/>
    </xf>
    <xf numFmtId="0" fontId="45" fillId="0" borderId="74" xfId="0" applyFont="1" applyBorder="1" applyAlignment="1">
      <alignment horizontal="center" vertical="center" wrapText="1"/>
    </xf>
    <xf numFmtId="4" fontId="44" fillId="2" borderId="3" xfId="0" applyNumberFormat="1" applyFont="1" applyFill="1" applyBorder="1" applyAlignment="1">
      <alignment horizontal="right" vertical="center" wrapText="1" indent="1"/>
    </xf>
    <xf numFmtId="4" fontId="37" fillId="2" borderId="3" xfId="0" applyNumberFormat="1" applyFont="1" applyFill="1" applyBorder="1" applyAlignment="1">
      <alignment horizontal="right" vertical="center" indent="1"/>
    </xf>
    <xf numFmtId="10" fontId="37" fillId="2" borderId="86" xfId="0" applyNumberFormat="1" applyFont="1" applyFill="1" applyBorder="1" applyAlignment="1">
      <alignment horizontal="right" vertical="center" indent="1"/>
    </xf>
    <xf numFmtId="0" fontId="46" fillId="12" borderId="87" xfId="0" applyFont="1" applyFill="1" applyBorder="1" applyAlignment="1">
      <alignment horizontal="center" vertical="center" wrapText="1"/>
    </xf>
    <xf numFmtId="0" fontId="46" fillId="0" borderId="87" xfId="0" applyFont="1" applyBorder="1" applyAlignment="1">
      <alignment horizontal="center" vertical="center" wrapText="1"/>
    </xf>
    <xf numFmtId="0" fontId="45" fillId="0" borderId="22" xfId="0" applyFont="1" applyBorder="1" applyAlignment="1">
      <alignment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0" fontId="42" fillId="0" borderId="87" xfId="0" applyFont="1" applyBorder="1" applyAlignment="1">
      <alignment horizontal="center" vertical="center" wrapText="1"/>
    </xf>
    <xf numFmtId="0" fontId="42" fillId="0" borderId="22" xfId="0" applyFont="1" applyBorder="1" applyAlignment="1">
      <alignment vertical="center" wrapText="1"/>
    </xf>
    <xf numFmtId="0" fontId="42" fillId="0" borderId="15" xfId="0" applyFont="1" applyBorder="1" applyAlignment="1">
      <alignment horizontal="center" vertical="center" wrapText="1"/>
    </xf>
    <xf numFmtId="164" fontId="43" fillId="0" borderId="18" xfId="3" applyFont="1" applyFill="1" applyBorder="1" applyAlignment="1">
      <alignment horizontal="center" vertical="center" shrinkToFit="1"/>
    </xf>
    <xf numFmtId="2" fontId="43" fillId="0" borderId="15" xfId="0" applyNumberFormat="1" applyFont="1" applyBorder="1" applyAlignment="1">
      <alignment horizontal="center" vertical="center" shrinkToFit="1"/>
    </xf>
    <xf numFmtId="0" fontId="44" fillId="2" borderId="10" xfId="0" applyFont="1" applyFill="1" applyBorder="1" applyAlignment="1">
      <alignment horizontal="left" vertical="center" wrapText="1"/>
    </xf>
    <xf numFmtId="0" fontId="45" fillId="0" borderId="20" xfId="0" applyFont="1" applyBorder="1" applyAlignment="1">
      <alignment vertical="center" wrapText="1"/>
    </xf>
    <xf numFmtId="4" fontId="44" fillId="2" borderId="10" xfId="0" applyNumberFormat="1" applyFont="1" applyFill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4" fontId="44" fillId="2" borderId="10" xfId="0" applyNumberFormat="1" applyFont="1" applyFill="1" applyBorder="1" applyAlignment="1">
      <alignment horizontal="right" vertical="center" wrapText="1" indent="1"/>
    </xf>
    <xf numFmtId="4" fontId="37" fillId="2" borderId="10" xfId="0" applyNumberFormat="1" applyFont="1" applyFill="1" applyBorder="1" applyAlignment="1">
      <alignment horizontal="right" vertical="center" indent="1"/>
    </xf>
    <xf numFmtId="10" fontId="37" fillId="2" borderId="83" xfId="0" applyNumberFormat="1" applyFont="1" applyFill="1" applyBorder="1" applyAlignment="1">
      <alignment horizontal="right" vertical="center" indent="1"/>
    </xf>
    <xf numFmtId="0" fontId="46" fillId="12" borderId="84" xfId="0" applyFont="1" applyFill="1" applyBorder="1" applyAlignment="1">
      <alignment horizontal="center" vertical="center" wrapText="1"/>
    </xf>
    <xf numFmtId="0" fontId="46" fillId="6" borderId="84" xfId="0" applyFont="1" applyFill="1" applyBorder="1" applyAlignment="1">
      <alignment horizontal="center" vertical="center" wrapText="1"/>
    </xf>
    <xf numFmtId="0" fontId="42" fillId="0" borderId="51" xfId="0" applyFont="1" applyBorder="1" applyAlignment="1">
      <alignment vertical="center" wrapText="1"/>
    </xf>
    <xf numFmtId="0" fontId="42" fillId="0" borderId="23" xfId="0" applyFont="1" applyBorder="1" applyAlignment="1">
      <alignment horizontal="center" vertical="center" wrapText="1"/>
    </xf>
    <xf numFmtId="4" fontId="44" fillId="2" borderId="5" xfId="0" applyNumberFormat="1" applyFont="1" applyFill="1" applyBorder="1" applyAlignment="1">
      <alignment horizontal="center" vertical="center" wrapText="1"/>
    </xf>
    <xf numFmtId="164" fontId="43" fillId="0" borderId="53" xfId="3" applyFont="1" applyFill="1" applyBorder="1" applyAlignment="1">
      <alignment horizontal="center" vertical="center" shrinkToFit="1"/>
    </xf>
    <xf numFmtId="2" fontId="43" fillId="0" borderId="23" xfId="0" applyNumberFormat="1" applyFont="1" applyBorder="1" applyAlignment="1">
      <alignment horizontal="center" vertical="center" shrinkToFit="1"/>
    </xf>
    <xf numFmtId="4" fontId="44" fillId="2" borderId="5" xfId="0" applyNumberFormat="1" applyFont="1" applyFill="1" applyBorder="1" applyAlignment="1">
      <alignment horizontal="right" vertical="center" wrapText="1" indent="1"/>
    </xf>
    <xf numFmtId="4" fontId="37" fillId="2" borderId="5" xfId="0" applyNumberFormat="1" applyFont="1" applyFill="1" applyBorder="1" applyAlignment="1">
      <alignment horizontal="right" vertical="center" indent="1"/>
    </xf>
    <xf numFmtId="10" fontId="37" fillId="2" borderId="81" xfId="0" applyNumberFormat="1" applyFont="1" applyFill="1" applyBorder="1" applyAlignment="1">
      <alignment horizontal="right" vertical="center" indent="1"/>
    </xf>
    <xf numFmtId="0" fontId="47" fillId="0" borderId="84" xfId="0" applyFont="1" applyBorder="1" applyAlignment="1">
      <alignment horizontal="center" vertical="center" wrapText="1"/>
    </xf>
    <xf numFmtId="0" fontId="45" fillId="0" borderId="17" xfId="0" applyFont="1" applyBorder="1" applyAlignment="1">
      <alignment vertical="center" wrapText="1"/>
    </xf>
    <xf numFmtId="0" fontId="45" fillId="0" borderId="17" xfId="0" applyFont="1" applyBorder="1" applyAlignment="1">
      <alignment horizontal="center" vertical="center" wrapText="1"/>
    </xf>
    <xf numFmtId="0" fontId="46" fillId="6" borderId="87" xfId="0" applyFont="1" applyFill="1" applyBorder="1" applyAlignment="1">
      <alignment horizontal="center" vertical="center" wrapText="1"/>
    </xf>
    <xf numFmtId="4" fontId="37" fillId="2" borderId="1" xfId="0" applyNumberFormat="1" applyFont="1" applyFill="1" applyBorder="1" applyAlignment="1">
      <alignment horizontal="center" vertical="center" wrapText="1"/>
    </xf>
    <xf numFmtId="0" fontId="47" fillId="0" borderId="87" xfId="0" applyFont="1" applyBorder="1" applyAlignment="1">
      <alignment horizontal="center" vertical="center" wrapText="1"/>
    </xf>
    <xf numFmtId="0" fontId="48" fillId="2" borderId="3" xfId="0" applyFont="1" applyFill="1" applyBorder="1" applyAlignment="1">
      <alignment vertical="distributed" wrapText="1"/>
    </xf>
    <xf numFmtId="0" fontId="44" fillId="2" borderId="3" xfId="0" applyFont="1" applyFill="1" applyBorder="1" applyAlignment="1">
      <alignment horizontal="center" vertical="distributed" wrapText="1"/>
    </xf>
    <xf numFmtId="4" fontId="48" fillId="2" borderId="3" xfId="0" applyNumberFormat="1" applyFont="1" applyFill="1" applyBorder="1" applyAlignment="1">
      <alignment vertical="distributed" wrapText="1"/>
    </xf>
    <xf numFmtId="0" fontId="48" fillId="2" borderId="86" xfId="0" applyFont="1" applyFill="1" applyBorder="1" applyAlignment="1">
      <alignment vertical="distributed" wrapText="1"/>
    </xf>
    <xf numFmtId="4" fontId="44" fillId="2" borderId="3" xfId="0" applyNumberFormat="1" applyFont="1" applyFill="1" applyBorder="1" applyAlignment="1">
      <alignment horizontal="center" vertical="distributed" wrapText="1"/>
    </xf>
    <xf numFmtId="0" fontId="42" fillId="0" borderId="22" xfId="0" applyFont="1" applyBorder="1" applyAlignment="1">
      <alignment horizontal="left" vertical="center" wrapText="1"/>
    </xf>
    <xf numFmtId="4" fontId="44" fillId="0" borderId="23" xfId="1" applyNumberFormat="1" applyFont="1" applyBorder="1" applyAlignment="1">
      <alignment horizontal="center" vertical="center" wrapText="1"/>
    </xf>
    <xf numFmtId="4" fontId="44" fillId="0" borderId="51" xfId="1" applyNumberFormat="1" applyFont="1" applyBorder="1" applyAlignment="1">
      <alignment horizontal="center" vertical="center" wrapText="1"/>
    </xf>
    <xf numFmtId="4" fontId="44" fillId="0" borderId="55" xfId="1" applyNumberFormat="1" applyFont="1" applyBorder="1" applyAlignment="1">
      <alignment horizontal="center" vertical="center" wrapText="1"/>
    </xf>
    <xf numFmtId="0" fontId="46" fillId="12" borderId="70" xfId="0" applyFont="1" applyFill="1" applyBorder="1" applyAlignment="1">
      <alignment horizontal="center" vertical="center" wrapText="1"/>
    </xf>
    <xf numFmtId="4" fontId="43" fillId="0" borderId="15" xfId="0" applyNumberFormat="1" applyFont="1" applyBorder="1" applyAlignment="1">
      <alignment horizontal="center" vertical="center" shrinkToFit="1"/>
    </xf>
    <xf numFmtId="0" fontId="45" fillId="0" borderId="15" xfId="0" applyFont="1" applyBorder="1" applyAlignment="1">
      <alignment horizontal="left" vertical="center" wrapText="1"/>
    </xf>
    <xf numFmtId="4" fontId="44" fillId="0" borderId="25" xfId="1" applyNumberFormat="1" applyFont="1" applyBorder="1" applyAlignment="1">
      <alignment horizontal="center" vertical="center" wrapText="1"/>
    </xf>
    <xf numFmtId="4" fontId="44" fillId="0" borderId="1" xfId="1" applyNumberFormat="1" applyFont="1" applyBorder="1" applyAlignment="1">
      <alignment horizontal="center" vertical="center" wrapText="1"/>
    </xf>
    <xf numFmtId="4" fontId="44" fillId="0" borderId="10" xfId="1" applyNumberFormat="1" applyFont="1" applyBorder="1" applyAlignment="1">
      <alignment horizontal="center" vertical="center" wrapText="1"/>
    </xf>
    <xf numFmtId="0" fontId="45" fillId="0" borderId="23" xfId="0" applyFont="1" applyBorder="1" applyAlignment="1">
      <alignment horizontal="left" vertical="center" wrapText="1"/>
    </xf>
    <xf numFmtId="4" fontId="44" fillId="0" borderId="5" xfId="1" applyNumberFormat="1" applyFont="1" applyBorder="1" applyAlignment="1">
      <alignment horizontal="center" vertical="center" wrapText="1"/>
    </xf>
    <xf numFmtId="4" fontId="43" fillId="0" borderId="23" xfId="0" applyNumberFormat="1" applyFont="1" applyBorder="1" applyAlignment="1">
      <alignment horizontal="center" vertical="center" shrinkToFit="1"/>
    </xf>
    <xf numFmtId="0" fontId="42" fillId="0" borderId="15" xfId="0" applyFont="1" applyBorder="1" applyAlignment="1">
      <alignment horizontal="left" vertical="center" wrapText="1"/>
    </xf>
    <xf numFmtId="0" fontId="48" fillId="2" borderId="1" xfId="0" applyFont="1" applyFill="1" applyBorder="1" applyAlignment="1">
      <alignment vertical="distributed" wrapText="1"/>
    </xf>
    <xf numFmtId="4" fontId="44" fillId="2" borderId="1" xfId="0" applyNumberFormat="1" applyFont="1" applyFill="1" applyBorder="1" applyAlignment="1">
      <alignment horizontal="center" vertical="distributed" wrapText="1"/>
    </xf>
    <xf numFmtId="4" fontId="44" fillId="0" borderId="3" xfId="1" applyNumberFormat="1" applyFont="1" applyBorder="1" applyAlignment="1">
      <alignment horizontal="center" vertical="center" wrapText="1"/>
    </xf>
    <xf numFmtId="0" fontId="45" fillId="0" borderId="24" xfId="0" applyFont="1" applyBorder="1" applyAlignment="1">
      <alignment horizontal="left" vertical="center" wrapText="1"/>
    </xf>
    <xf numFmtId="0" fontId="42" fillId="0" borderId="24" xfId="0" applyFont="1" applyBorder="1" applyAlignment="1">
      <alignment horizontal="center" vertical="center" wrapText="1"/>
    </xf>
    <xf numFmtId="4" fontId="44" fillId="0" borderId="76" xfId="1" applyNumberFormat="1" applyFont="1" applyBorder="1" applyAlignment="1">
      <alignment horizontal="center" vertical="center" wrapText="1"/>
    </xf>
    <xf numFmtId="164" fontId="43" fillId="0" borderId="15" xfId="3" applyFont="1" applyFill="1" applyBorder="1" applyAlignment="1">
      <alignment horizontal="center" vertical="center" shrinkToFit="1"/>
    </xf>
    <xf numFmtId="2" fontId="43" fillId="0" borderId="24" xfId="0" applyNumberFormat="1" applyFont="1" applyBorder="1" applyAlignment="1">
      <alignment horizontal="center" vertical="center" shrinkToFit="1"/>
    </xf>
    <xf numFmtId="4" fontId="44" fillId="2" borderId="76" xfId="0" applyNumberFormat="1" applyFont="1" applyFill="1" applyBorder="1" applyAlignment="1">
      <alignment horizontal="center" vertical="center" wrapText="1"/>
    </xf>
    <xf numFmtId="4" fontId="44" fillId="2" borderId="76" xfId="0" applyNumberFormat="1" applyFont="1" applyFill="1" applyBorder="1" applyAlignment="1">
      <alignment horizontal="right" vertical="center" wrapText="1" indent="1"/>
    </xf>
    <xf numFmtId="4" fontId="37" fillId="2" borderId="76" xfId="0" applyNumberFormat="1" applyFont="1" applyFill="1" applyBorder="1" applyAlignment="1">
      <alignment horizontal="right" vertical="center" indent="1"/>
    </xf>
    <xf numFmtId="10" fontId="37" fillId="2" borderId="89" xfId="0" applyNumberFormat="1" applyFont="1" applyFill="1" applyBorder="1" applyAlignment="1">
      <alignment horizontal="right" vertical="center" indent="1"/>
    </xf>
    <xf numFmtId="0" fontId="47" fillId="0" borderId="90" xfId="0" applyFont="1" applyBorder="1" applyAlignment="1">
      <alignment horizontal="center" vertical="center" wrapText="1"/>
    </xf>
    <xf numFmtId="0" fontId="45" fillId="0" borderId="3" xfId="0" applyFont="1" applyBorder="1" applyAlignment="1">
      <alignment vertical="center" wrapText="1"/>
    </xf>
    <xf numFmtId="0" fontId="45" fillId="0" borderId="3" xfId="0" applyFont="1" applyBorder="1" applyAlignment="1">
      <alignment horizontal="center" vertical="center" wrapText="1"/>
    </xf>
    <xf numFmtId="0" fontId="46" fillId="6" borderId="70" xfId="0" applyFont="1" applyFill="1" applyBorder="1" applyAlignment="1">
      <alignment horizontal="center" vertical="center" wrapText="1"/>
    </xf>
    <xf numFmtId="0" fontId="42" fillId="0" borderId="91" xfId="0" applyFont="1" applyBorder="1" applyAlignment="1">
      <alignment horizontal="center" vertical="center" wrapText="1"/>
    </xf>
    <xf numFmtId="0" fontId="45" fillId="0" borderId="25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center" vertical="center" wrapText="1"/>
    </xf>
    <xf numFmtId="2" fontId="43" fillId="0" borderId="25" xfId="0" applyNumberFormat="1" applyFont="1" applyBorder="1" applyAlignment="1">
      <alignment horizontal="center" vertical="center" shrinkToFit="1"/>
    </xf>
    <xf numFmtId="0" fontId="48" fillId="2" borderId="8" xfId="0" applyFont="1" applyFill="1" applyBorder="1" applyAlignment="1">
      <alignment vertical="distributed" wrapText="1"/>
    </xf>
    <xf numFmtId="4" fontId="44" fillId="2" borderId="8" xfId="0" applyNumberFormat="1" applyFont="1" applyFill="1" applyBorder="1" applyAlignment="1">
      <alignment horizontal="center" vertical="distributed" wrapText="1"/>
    </xf>
    <xf numFmtId="0" fontId="47" fillId="0" borderId="85" xfId="0" applyFont="1" applyBorder="1" applyAlignment="1">
      <alignment horizontal="center" vertical="center" wrapText="1"/>
    </xf>
    <xf numFmtId="0" fontId="46" fillId="12" borderId="92" xfId="0" applyFont="1" applyFill="1" applyBorder="1" applyAlignment="1">
      <alignment horizontal="center" vertical="center" wrapText="1"/>
    </xf>
    <xf numFmtId="0" fontId="45" fillId="0" borderId="77" xfId="0" applyFont="1" applyBorder="1" applyAlignment="1">
      <alignment vertical="center" wrapText="1"/>
    </xf>
    <xf numFmtId="0" fontId="45" fillId="0" borderId="77" xfId="0" applyFont="1" applyBorder="1" applyAlignment="1">
      <alignment horizontal="center" vertical="center" wrapText="1"/>
    </xf>
    <xf numFmtId="4" fontId="44" fillId="0" borderId="74" xfId="1" applyNumberFormat="1" applyFont="1" applyBorder="1" applyAlignment="1">
      <alignment horizontal="center" vertical="center" wrapText="1"/>
    </xf>
    <xf numFmtId="4" fontId="44" fillId="2" borderId="74" xfId="0" applyNumberFormat="1" applyFont="1" applyFill="1" applyBorder="1" applyAlignment="1">
      <alignment horizontal="center" vertical="center" wrapText="1"/>
    </xf>
    <xf numFmtId="4" fontId="44" fillId="2" borderId="74" xfId="0" applyNumberFormat="1" applyFont="1" applyFill="1" applyBorder="1" applyAlignment="1">
      <alignment horizontal="right" vertical="center" wrapText="1" indent="1"/>
    </xf>
    <xf numFmtId="4" fontId="37" fillId="2" borderId="74" xfId="0" applyNumberFormat="1" applyFont="1" applyFill="1" applyBorder="1" applyAlignment="1">
      <alignment horizontal="right" vertical="center" indent="1"/>
    </xf>
    <xf numFmtId="10" fontId="37" fillId="2" borderId="93" xfId="0" applyNumberFormat="1" applyFont="1" applyFill="1" applyBorder="1" applyAlignment="1">
      <alignment horizontal="right" vertical="center" indent="1"/>
    </xf>
    <xf numFmtId="0" fontId="46" fillId="6" borderId="94" xfId="0" applyFont="1" applyFill="1" applyBorder="1" applyAlignment="1">
      <alignment horizontal="center" vertical="center" wrapText="1"/>
    </xf>
    <xf numFmtId="0" fontId="42" fillId="0" borderId="23" xfId="0" applyFont="1" applyBorder="1" applyAlignment="1">
      <alignment horizontal="left" vertical="center" wrapText="1"/>
    </xf>
    <xf numFmtId="0" fontId="47" fillId="6" borderId="87" xfId="0" applyFont="1" applyFill="1" applyBorder="1" applyAlignment="1">
      <alignment horizontal="center" vertical="center" wrapText="1"/>
    </xf>
    <xf numFmtId="4" fontId="37" fillId="6" borderId="1" xfId="0" applyNumberFormat="1" applyFont="1" applyFill="1" applyBorder="1" applyAlignment="1">
      <alignment horizontal="right" vertical="center" indent="1"/>
    </xf>
    <xf numFmtId="10" fontId="37" fillId="6" borderId="71" xfId="0" applyNumberFormat="1" applyFont="1" applyFill="1" applyBorder="1" applyAlignment="1">
      <alignment horizontal="right" vertical="center" indent="1"/>
    </xf>
    <xf numFmtId="0" fontId="49" fillId="6" borderId="95" xfId="0" applyFont="1" applyFill="1" applyBorder="1" applyAlignment="1">
      <alignment horizontal="center" vertical="center" wrapText="1"/>
    </xf>
    <xf numFmtId="4" fontId="48" fillId="6" borderId="99" xfId="0" applyNumberFormat="1" applyFont="1" applyFill="1" applyBorder="1" applyAlignment="1">
      <alignment horizontal="center" vertical="distributed" wrapText="1"/>
    </xf>
    <xf numFmtId="10" fontId="48" fillId="6" borderId="100" xfId="4" applyNumberFormat="1" applyFont="1" applyFill="1" applyBorder="1" applyAlignment="1">
      <alignment horizontal="center" vertical="distributed" wrapText="1"/>
    </xf>
    <xf numFmtId="4" fontId="41" fillId="8" borderId="46" xfId="3" applyNumberFormat="1" applyFont="1" applyFill="1" applyBorder="1" applyAlignment="1">
      <alignment horizontal="center" vertical="center"/>
    </xf>
    <xf numFmtId="4" fontId="41" fillId="8" borderId="47" xfId="3" applyNumberFormat="1" applyFont="1" applyFill="1" applyBorder="1" applyAlignment="1">
      <alignment vertical="center"/>
    </xf>
    <xf numFmtId="4" fontId="41" fillId="8" borderId="48" xfId="3" applyNumberFormat="1" applyFont="1" applyFill="1" applyBorder="1" applyAlignment="1">
      <alignment vertical="center"/>
    </xf>
    <xf numFmtId="4" fontId="40" fillId="8" borderId="47" xfId="3" applyNumberFormat="1" applyFont="1" applyFill="1" applyBorder="1" applyAlignment="1">
      <alignment horizontal="center" vertical="center"/>
    </xf>
    <xf numFmtId="4" fontId="40" fillId="8" borderId="49" xfId="3" applyNumberFormat="1" applyFont="1" applyFill="1" applyBorder="1" applyAlignment="1">
      <alignment horizontal="center" vertical="center"/>
    </xf>
    <xf numFmtId="4" fontId="41" fillId="0" borderId="0" xfId="3" applyNumberFormat="1" applyFont="1" applyFill="1" applyAlignment="1">
      <alignment horizontal="left"/>
    </xf>
    <xf numFmtId="4" fontId="41" fillId="0" borderId="46" xfId="3" applyNumberFormat="1" applyFont="1" applyFill="1" applyBorder="1" applyAlignment="1">
      <alignment horizontal="center" vertical="center"/>
    </xf>
    <xf numFmtId="4" fontId="41" fillId="0" borderId="47" xfId="3" applyNumberFormat="1" applyFont="1" applyFill="1" applyBorder="1" applyAlignment="1">
      <alignment horizontal="center" vertical="center"/>
    </xf>
    <xf numFmtId="4" fontId="36" fillId="0" borderId="0" xfId="3" applyNumberFormat="1" applyFont="1" applyAlignment="1">
      <alignment horizontal="left"/>
    </xf>
    <xf numFmtId="4" fontId="40" fillId="0" borderId="64" xfId="3" applyNumberFormat="1" applyFont="1" applyFill="1" applyBorder="1" applyAlignment="1">
      <alignment horizontal="center" vertical="center"/>
    </xf>
    <xf numFmtId="4" fontId="41" fillId="0" borderId="63" xfId="3" applyNumberFormat="1" applyFont="1" applyFill="1" applyBorder="1" applyAlignment="1">
      <alignment horizontal="center" vertical="center"/>
    </xf>
    <xf numFmtId="4" fontId="41" fillId="0" borderId="64" xfId="3" applyNumberFormat="1" applyFont="1" applyFill="1" applyBorder="1" applyAlignment="1">
      <alignment horizontal="center" vertical="center" wrapText="1"/>
    </xf>
    <xf numFmtId="4" fontId="41" fillId="0" borderId="64" xfId="3" applyNumberFormat="1" applyFont="1" applyFill="1" applyBorder="1" applyAlignment="1">
      <alignment horizontal="left" vertical="center" wrapText="1"/>
    </xf>
    <xf numFmtId="4" fontId="40" fillId="0" borderId="49" xfId="3" applyNumberFormat="1" applyFont="1" applyFill="1" applyBorder="1" applyAlignment="1">
      <alignment horizontal="center" vertical="center"/>
    </xf>
    <xf numFmtId="4" fontId="41" fillId="0" borderId="64" xfId="3" applyNumberFormat="1" applyFont="1" applyFill="1" applyBorder="1" applyAlignment="1">
      <alignment horizontal="center"/>
    </xf>
    <xf numFmtId="4" fontId="41" fillId="0" borderId="49" xfId="3" applyNumberFormat="1" applyFont="1" applyFill="1" applyBorder="1" applyAlignment="1">
      <alignment horizontal="center" vertical="center"/>
    </xf>
    <xf numFmtId="4" fontId="40" fillId="0" borderId="101" xfId="3" applyNumberFormat="1" applyFont="1" applyFill="1" applyBorder="1" applyAlignment="1">
      <alignment horizontal="center" vertical="center"/>
    </xf>
    <xf numFmtId="4" fontId="40" fillId="0" borderId="58" xfId="3" applyNumberFormat="1" applyFont="1" applyFill="1" applyBorder="1" applyAlignment="1">
      <alignment horizontal="center" vertical="center"/>
    </xf>
    <xf numFmtId="4" fontId="41" fillId="0" borderId="63" xfId="3" applyNumberFormat="1" applyFont="1" applyFill="1" applyBorder="1" applyAlignment="1">
      <alignment horizontal="center" vertical="center"/>
    </xf>
    <xf numFmtId="4" fontId="41" fillId="0" borderId="48" xfId="3" applyNumberFormat="1" applyFont="1" applyFill="1" applyBorder="1" applyAlignment="1">
      <alignment horizontal="left" vertical="center" wrapText="1"/>
    </xf>
    <xf numFmtId="4" fontId="41" fillId="0" borderId="50" xfId="3" applyNumberFormat="1" applyFont="1" applyFill="1" applyBorder="1" applyAlignment="1">
      <alignment horizontal="left" vertical="center" wrapText="1"/>
    </xf>
    <xf numFmtId="4" fontId="41" fillId="0" borderId="64" xfId="3" applyNumberFormat="1" applyFont="1" applyFill="1" applyBorder="1" applyAlignment="1">
      <alignment horizontal="left" vertical="center" wrapText="1"/>
    </xf>
    <xf numFmtId="4" fontId="41" fillId="0" borderId="46" xfId="3" applyNumberFormat="1" applyFont="1" applyFill="1" applyBorder="1" applyAlignment="1">
      <alignment horizontal="center" vertical="center"/>
    </xf>
    <xf numFmtId="4" fontId="41" fillId="0" borderId="63" xfId="3" applyNumberFormat="1" applyFont="1" applyFill="1" applyBorder="1" applyAlignment="1">
      <alignment horizontal="center" vertical="center"/>
    </xf>
    <xf numFmtId="0" fontId="37" fillId="0" borderId="13" xfId="0" applyFont="1" applyBorder="1" applyAlignment="1">
      <alignment vertical="top"/>
    </xf>
    <xf numFmtId="0" fontId="46" fillId="6" borderId="1" xfId="0" applyFont="1" applyFill="1" applyBorder="1" applyAlignment="1">
      <alignment horizontal="left" vertical="center" wrapText="1"/>
    </xf>
    <xf numFmtId="0" fontId="46" fillId="6" borderId="71" xfId="0" applyFont="1" applyFill="1" applyBorder="1" applyAlignment="1">
      <alignment horizontal="left" vertical="center" wrapText="1"/>
    </xf>
    <xf numFmtId="0" fontId="45" fillId="12" borderId="1" xfId="0" applyFont="1" applyFill="1" applyBorder="1" applyAlignment="1">
      <alignment horizontal="left" vertical="center" wrapText="1"/>
    </xf>
    <xf numFmtId="0" fontId="45" fillId="12" borderId="71" xfId="0" applyFont="1" applyFill="1" applyBorder="1" applyAlignment="1">
      <alignment horizontal="left" vertical="center" wrapText="1"/>
    </xf>
    <xf numFmtId="0" fontId="46" fillId="6" borderId="19" xfId="0" applyFont="1" applyFill="1" applyBorder="1" applyAlignment="1">
      <alignment horizontal="left" vertical="center" wrapText="1"/>
    </xf>
    <xf numFmtId="0" fontId="46" fillId="6" borderId="0" xfId="0" applyFont="1" applyFill="1" applyBorder="1" applyAlignment="1">
      <alignment horizontal="left" vertical="center" wrapText="1"/>
    </xf>
    <xf numFmtId="0" fontId="46" fillId="6" borderId="32" xfId="0" applyFont="1" applyFill="1" applyBorder="1" applyAlignment="1">
      <alignment horizontal="left" vertical="center" wrapText="1"/>
    </xf>
    <xf numFmtId="0" fontId="45" fillId="6" borderId="1" xfId="0" applyFont="1" applyFill="1" applyBorder="1" applyAlignment="1">
      <alignment horizontal="left" vertical="center" wrapText="1"/>
    </xf>
    <xf numFmtId="0" fontId="45" fillId="6" borderId="71" xfId="0" applyFont="1" applyFill="1" applyBorder="1" applyAlignment="1">
      <alignment horizontal="left" vertical="center" wrapText="1"/>
    </xf>
    <xf numFmtId="0" fontId="45" fillId="6" borderId="19" xfId="0" applyFont="1" applyFill="1" applyBorder="1" applyAlignment="1">
      <alignment horizontal="left" vertical="center" wrapText="1"/>
    </xf>
    <xf numFmtId="0" fontId="45" fillId="6" borderId="0" xfId="0" applyFont="1" applyFill="1" applyBorder="1" applyAlignment="1">
      <alignment horizontal="left" vertical="center" wrapText="1"/>
    </xf>
    <xf numFmtId="0" fontId="45" fillId="6" borderId="32" xfId="0" applyFont="1" applyFill="1" applyBorder="1" applyAlignment="1">
      <alignment horizontal="left" vertical="center" wrapText="1"/>
    </xf>
    <xf numFmtId="0" fontId="45" fillId="6" borderId="5" xfId="0" applyFont="1" applyFill="1" applyBorder="1" applyAlignment="1">
      <alignment horizontal="left" vertical="center" wrapText="1"/>
    </xf>
    <xf numFmtId="0" fontId="45" fillId="6" borderId="81" xfId="0" applyFont="1" applyFill="1" applyBorder="1" applyAlignment="1">
      <alignment horizontal="left" vertical="center" wrapText="1"/>
    </xf>
    <xf numFmtId="0" fontId="42" fillId="12" borderId="19" xfId="0" applyFont="1" applyFill="1" applyBorder="1" applyAlignment="1">
      <alignment horizontal="left" vertical="center" wrapText="1"/>
    </xf>
    <xf numFmtId="0" fontId="42" fillId="12" borderId="0" xfId="0" applyFont="1" applyFill="1" applyBorder="1" applyAlignment="1">
      <alignment horizontal="left" vertical="center" wrapText="1"/>
    </xf>
    <xf numFmtId="0" fontId="42" fillId="12" borderId="32" xfId="0" applyFont="1" applyFill="1" applyBorder="1" applyAlignment="1">
      <alignment horizontal="left" vertical="center" wrapText="1"/>
    </xf>
    <xf numFmtId="0" fontId="42" fillId="12" borderId="1" xfId="0" applyFont="1" applyFill="1" applyBorder="1" applyAlignment="1">
      <alignment horizontal="left" vertical="center" wrapText="1"/>
    </xf>
    <xf numFmtId="0" fontId="42" fillId="12" borderId="71" xfId="0" applyFont="1" applyFill="1" applyBorder="1" applyAlignment="1">
      <alignment horizontal="left" vertical="center" wrapText="1"/>
    </xf>
    <xf numFmtId="0" fontId="40" fillId="12" borderId="82" xfId="0" applyFont="1" applyFill="1" applyBorder="1" applyAlignment="1">
      <alignment horizontal="center" vertical="center" wrapText="1"/>
    </xf>
    <xf numFmtId="0" fontId="40" fillId="12" borderId="10" xfId="0" applyFont="1" applyFill="1" applyBorder="1" applyAlignment="1">
      <alignment horizontal="center" vertical="center" wrapText="1"/>
    </xf>
    <xf numFmtId="0" fontId="40" fillId="12" borderId="83" xfId="0" applyFont="1" applyFill="1" applyBorder="1" applyAlignment="1">
      <alignment horizontal="center" vertical="center" wrapText="1"/>
    </xf>
    <xf numFmtId="0" fontId="42" fillId="6" borderId="19" xfId="0" applyFont="1" applyFill="1" applyBorder="1" applyAlignment="1">
      <alignment horizontal="left" vertical="center" wrapText="1"/>
    </xf>
    <xf numFmtId="0" fontId="42" fillId="6" borderId="0" xfId="0" applyFont="1" applyFill="1" applyBorder="1" applyAlignment="1">
      <alignment horizontal="left" vertical="center" wrapText="1"/>
    </xf>
    <xf numFmtId="0" fontId="42" fillId="6" borderId="32" xfId="0" applyFont="1" applyFill="1" applyBorder="1" applyAlignment="1">
      <alignment horizontal="left" vertical="center" wrapText="1"/>
    </xf>
    <xf numFmtId="0" fontId="36" fillId="12" borderId="7" xfId="0" applyFont="1" applyFill="1" applyBorder="1" applyAlignment="1">
      <alignment horizontal="left" vertical="center" wrapText="1"/>
    </xf>
    <xf numFmtId="0" fontId="36" fillId="12" borderId="61" xfId="0" applyFont="1" applyFill="1" applyBorder="1" applyAlignment="1">
      <alignment horizontal="left" vertical="center" wrapText="1"/>
    </xf>
    <xf numFmtId="0" fontId="40" fillId="12" borderId="2" xfId="0" applyFont="1" applyFill="1" applyBorder="1" applyAlignment="1">
      <alignment horizontal="left" vertical="center" wrapText="1"/>
    </xf>
    <xf numFmtId="0" fontId="40" fillId="12" borderId="3" xfId="0" applyFont="1" applyFill="1" applyBorder="1" applyAlignment="1">
      <alignment horizontal="left" vertical="center" wrapText="1"/>
    </xf>
    <xf numFmtId="0" fontId="40" fillId="12" borderId="86" xfId="0" applyFont="1" applyFill="1" applyBorder="1" applyAlignment="1">
      <alignment horizontal="left" vertical="center" wrapText="1"/>
    </xf>
    <xf numFmtId="0" fontId="38" fillId="3" borderId="1" xfId="0" applyFont="1" applyFill="1" applyBorder="1" applyAlignment="1">
      <alignment horizontal="left" vertical="distributed"/>
    </xf>
    <xf numFmtId="0" fontId="38" fillId="0" borderId="1" xfId="0" applyFont="1" applyBorder="1" applyAlignment="1">
      <alignment horizontal="left" vertical="distributed"/>
    </xf>
    <xf numFmtId="0" fontId="38" fillId="0" borderId="71" xfId="0" applyFont="1" applyBorder="1" applyAlignment="1">
      <alignment horizontal="left" vertical="distributed"/>
    </xf>
    <xf numFmtId="0" fontId="38" fillId="3" borderId="70" xfId="0" applyFont="1" applyFill="1" applyBorder="1" applyAlignment="1">
      <alignment horizontal="left" vertical="distributed"/>
    </xf>
    <xf numFmtId="10" fontId="39" fillId="3" borderId="71" xfId="0" applyNumberFormat="1" applyFont="1" applyFill="1" applyBorder="1" applyAlignment="1">
      <alignment horizontal="center" vertical="center"/>
    </xf>
    <xf numFmtId="0" fontId="38" fillId="3" borderId="80" xfId="0" applyFont="1" applyFill="1" applyBorder="1" applyAlignment="1">
      <alignment horizontal="left" vertical="distributed"/>
    </xf>
    <xf numFmtId="0" fontId="38" fillId="3" borderId="3" xfId="0" applyFont="1" applyFill="1" applyBorder="1" applyAlignment="1">
      <alignment horizontal="left" vertical="distributed"/>
    </xf>
    <xf numFmtId="0" fontId="38" fillId="3" borderId="4" xfId="0" applyFont="1" applyFill="1" applyBorder="1" applyAlignment="1">
      <alignment horizontal="left" vertical="distributed"/>
    </xf>
    <xf numFmtId="14" fontId="38" fillId="0" borderId="1" xfId="0" applyNumberFormat="1" applyFont="1" applyBorder="1" applyAlignment="1">
      <alignment horizontal="left" vertical="distributed"/>
    </xf>
    <xf numFmtId="0" fontId="38" fillId="0" borderId="70" xfId="0" applyFont="1" applyBorder="1" applyAlignment="1">
      <alignment horizontal="left" vertical="distributed"/>
    </xf>
    <xf numFmtId="165" fontId="38" fillId="0" borderId="9" xfId="0" applyNumberFormat="1" applyFont="1" applyBorder="1" applyAlignment="1">
      <alignment horizontal="left" vertical="distributed"/>
    </xf>
    <xf numFmtId="165" fontId="38" fillId="0" borderId="12" xfId="0" applyNumberFormat="1" applyFont="1" applyBorder="1" applyAlignment="1">
      <alignment horizontal="left" vertical="distributed"/>
    </xf>
    <xf numFmtId="165" fontId="38" fillId="0" borderId="6" xfId="0" applyNumberFormat="1" applyFont="1" applyBorder="1" applyAlignment="1">
      <alignment horizontal="left" vertical="distributed"/>
    </xf>
    <xf numFmtId="165" fontId="38" fillId="0" borderId="13" xfId="0" applyNumberFormat="1" applyFont="1" applyBorder="1" applyAlignment="1">
      <alignment horizontal="left" vertical="distributed"/>
    </xf>
    <xf numFmtId="165" fontId="39" fillId="0" borderId="1" xfId="0" applyNumberFormat="1" applyFont="1" applyBorder="1" applyAlignment="1">
      <alignment horizontal="left" vertical="distributed"/>
    </xf>
    <xf numFmtId="0" fontId="45" fillId="6" borderId="62" xfId="0" applyFont="1" applyFill="1" applyBorder="1" applyAlignment="1">
      <alignment horizontal="right" vertical="center" wrapText="1"/>
    </xf>
    <xf numFmtId="0" fontId="45" fillId="6" borderId="3" xfId="0" applyFont="1" applyFill="1" applyBorder="1" applyAlignment="1">
      <alignment horizontal="right" vertical="center" wrapText="1"/>
    </xf>
    <xf numFmtId="0" fontId="45" fillId="6" borderId="4" xfId="0" applyFont="1" applyFill="1" applyBorder="1" applyAlignment="1">
      <alignment horizontal="right" vertical="center" wrapText="1"/>
    </xf>
    <xf numFmtId="0" fontId="42" fillId="6" borderId="62" xfId="0" applyFont="1" applyFill="1" applyBorder="1" applyAlignment="1">
      <alignment horizontal="right" vertical="center" wrapText="1"/>
    </xf>
    <xf numFmtId="0" fontId="42" fillId="6" borderId="3" xfId="0" applyFont="1" applyFill="1" applyBorder="1" applyAlignment="1">
      <alignment horizontal="right" vertical="center" wrapText="1"/>
    </xf>
    <xf numFmtId="0" fontId="42" fillId="6" borderId="4" xfId="0" applyFont="1" applyFill="1" applyBorder="1" applyAlignment="1">
      <alignment horizontal="right" vertical="center" wrapText="1"/>
    </xf>
    <xf numFmtId="0" fontId="42" fillId="6" borderId="96" xfId="0" applyFont="1" applyFill="1" applyBorder="1" applyAlignment="1">
      <alignment horizontal="right" vertical="center" wrapText="1"/>
    </xf>
    <xf numFmtId="0" fontId="42" fillId="6" borderId="97" xfId="0" applyFont="1" applyFill="1" applyBorder="1" applyAlignment="1">
      <alignment horizontal="right" vertical="center" wrapText="1"/>
    </xf>
    <xf numFmtId="0" fontId="42" fillId="6" borderId="98" xfId="0" applyFont="1" applyFill="1" applyBorder="1" applyAlignment="1">
      <alignment horizontal="right" vertical="center" wrapText="1"/>
    </xf>
    <xf numFmtId="0" fontId="46" fillId="12" borderId="19" xfId="0" applyFont="1" applyFill="1" applyBorder="1" applyAlignment="1">
      <alignment horizontal="left" vertical="center" wrapText="1"/>
    </xf>
    <xf numFmtId="0" fontId="46" fillId="12" borderId="0" xfId="0" applyFont="1" applyFill="1" applyBorder="1" applyAlignment="1">
      <alignment horizontal="left" vertical="center" wrapText="1"/>
    </xf>
    <xf numFmtId="0" fontId="46" fillId="12" borderId="32" xfId="0" applyFont="1" applyFill="1" applyBorder="1" applyAlignment="1">
      <alignment horizontal="left" vertical="center" wrapText="1"/>
    </xf>
    <xf numFmtId="0" fontId="42" fillId="12" borderId="31" xfId="0" applyFont="1" applyFill="1" applyBorder="1" applyAlignment="1">
      <alignment horizontal="center" vertical="center" wrapText="1"/>
    </xf>
    <xf numFmtId="0" fontId="42" fillId="12" borderId="0" xfId="0" applyFont="1" applyFill="1" applyBorder="1" applyAlignment="1">
      <alignment horizontal="center" vertical="center" wrapText="1"/>
    </xf>
    <xf numFmtId="0" fontId="42" fillId="12" borderId="32" xfId="0" applyFont="1" applyFill="1" applyBorder="1" applyAlignment="1">
      <alignment horizontal="center" vertical="center" wrapText="1"/>
    </xf>
    <xf numFmtId="0" fontId="45" fillId="6" borderId="75" xfId="0" applyFont="1" applyFill="1" applyBorder="1" applyAlignment="1">
      <alignment horizontal="left" vertical="center" wrapText="1"/>
    </xf>
    <xf numFmtId="0" fontId="45" fillId="6" borderId="88" xfId="0" applyFont="1" applyFill="1" applyBorder="1" applyAlignment="1">
      <alignment horizontal="left" vertical="center" wrapText="1"/>
    </xf>
    <xf numFmtId="14" fontId="38" fillId="0" borderId="71" xfId="0" applyNumberFormat="1" applyFont="1" applyBorder="1" applyAlignment="1">
      <alignment horizontal="left" vertical="distributed"/>
    </xf>
    <xf numFmtId="0" fontId="38" fillId="0" borderId="82" xfId="0" applyFont="1" applyBorder="1" applyAlignment="1">
      <alignment horizontal="left" vertical="distributed"/>
    </xf>
    <xf numFmtId="0" fontId="38" fillId="0" borderId="10" xfId="0" applyFont="1" applyBorder="1" applyAlignment="1">
      <alignment horizontal="left" vertical="distributed"/>
    </xf>
    <xf numFmtId="0" fontId="38" fillId="0" borderId="78" xfId="0" applyFont="1" applyBorder="1" applyAlignment="1">
      <alignment horizontal="left" vertical="distributed"/>
    </xf>
    <xf numFmtId="0" fontId="38" fillId="0" borderId="8" xfId="0" applyFont="1" applyBorder="1" applyAlignment="1">
      <alignment horizontal="left" vertical="distributed"/>
    </xf>
    <xf numFmtId="10" fontId="38" fillId="0" borderId="7" xfId="0" applyNumberFormat="1" applyFont="1" applyBorder="1" applyAlignment="1">
      <alignment horizontal="center" vertical="distributed"/>
    </xf>
    <xf numFmtId="10" fontId="38" fillId="0" borderId="5" xfId="0" applyNumberFormat="1" applyFont="1" applyBorder="1" applyAlignment="1">
      <alignment horizontal="center" vertical="distributed"/>
    </xf>
    <xf numFmtId="0" fontId="38" fillId="0" borderId="70" xfId="0" applyFont="1" applyBorder="1" applyAlignment="1">
      <alignment horizontal="center" vertical="distributed"/>
    </xf>
    <xf numFmtId="0" fontId="38" fillId="0" borderId="1" xfId="0" applyFont="1" applyBorder="1" applyAlignment="1">
      <alignment horizontal="center" vertical="distributed"/>
    </xf>
    <xf numFmtId="0" fontId="38" fillId="0" borderId="71" xfId="0" applyFont="1" applyBorder="1" applyAlignment="1">
      <alignment horizontal="center" vertical="distributed"/>
    </xf>
    <xf numFmtId="0" fontId="39" fillId="3" borderId="70" xfId="0" applyFont="1" applyFill="1" applyBorder="1" applyAlignment="1">
      <alignment horizontal="center" vertical="center"/>
    </xf>
    <xf numFmtId="4" fontId="39" fillId="3" borderId="1" xfId="0" applyNumberFormat="1" applyFont="1" applyFill="1" applyBorder="1" applyAlignment="1">
      <alignment horizontal="left" vertical="distributed"/>
    </xf>
    <xf numFmtId="0" fontId="39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/>
    </xf>
    <xf numFmtId="4" fontId="39" fillId="3" borderId="1" xfId="0" applyNumberFormat="1" applyFont="1" applyFill="1" applyBorder="1" applyAlignment="1">
      <alignment horizontal="center" vertical="center"/>
    </xf>
    <xf numFmtId="4" fontId="38" fillId="3" borderId="1" xfId="0" applyNumberFormat="1" applyFont="1" applyFill="1" applyBorder="1" applyAlignment="1">
      <alignment horizontal="left" vertical="distributed"/>
    </xf>
    <xf numFmtId="4" fontId="38" fillId="3" borderId="71" xfId="0" applyNumberFormat="1" applyFont="1" applyFill="1" applyBorder="1" applyAlignment="1">
      <alignment horizontal="left" vertical="distributed"/>
    </xf>
    <xf numFmtId="0" fontId="11" fillId="0" borderId="38" xfId="0" applyFont="1" applyBorder="1" applyAlignment="1">
      <alignment horizontal="center" vertical="distributed"/>
    </xf>
    <xf numFmtId="0" fontId="11" fillId="0" borderId="33" xfId="0" applyFont="1" applyBorder="1" applyAlignment="1">
      <alignment horizontal="center" vertical="distributed"/>
    </xf>
    <xf numFmtId="0" fontId="11" fillId="0" borderId="27" xfId="0" applyFont="1" applyBorder="1" applyAlignment="1">
      <alignment horizontal="center" vertical="distributed"/>
    </xf>
    <xf numFmtId="0" fontId="11" fillId="0" borderId="11" xfId="0" applyFont="1" applyBorder="1" applyAlignment="1">
      <alignment horizontal="center" vertical="distributed"/>
    </xf>
    <xf numFmtId="0" fontId="11" fillId="0" borderId="0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6" xfId="0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79" xfId="0" applyFont="1" applyBorder="1" applyAlignment="1">
      <alignment horizontal="center" vertical="distributed"/>
    </xf>
    <xf numFmtId="4" fontId="38" fillId="3" borderId="2" xfId="0" applyNumberFormat="1" applyFont="1" applyFill="1" applyBorder="1" applyAlignment="1">
      <alignment horizontal="left" vertical="distributed"/>
    </xf>
    <xf numFmtId="4" fontId="38" fillId="3" borderId="3" xfId="0" applyNumberFormat="1" applyFont="1" applyFill="1" applyBorder="1" applyAlignment="1">
      <alignment horizontal="left" vertical="distributed"/>
    </xf>
    <xf numFmtId="4" fontId="38" fillId="3" borderId="4" xfId="0" applyNumberFormat="1" applyFont="1" applyFill="1" applyBorder="1" applyAlignment="1">
      <alignment horizontal="left" vertical="distributed"/>
    </xf>
    <xf numFmtId="0" fontId="38" fillId="0" borderId="12" xfId="0" applyFont="1" applyBorder="1" applyAlignment="1">
      <alignment horizontal="left" vertical="distributed"/>
    </xf>
    <xf numFmtId="0" fontId="38" fillId="0" borderId="13" xfId="0" applyFont="1" applyBorder="1" applyAlignment="1">
      <alignment horizontal="left" vertical="distributed"/>
    </xf>
    <xf numFmtId="0" fontId="38" fillId="0" borderId="9" xfId="0" applyFont="1" applyBorder="1" applyAlignment="1">
      <alignment horizontal="left" vertical="distributed"/>
    </xf>
    <xf numFmtId="0" fontId="38" fillId="0" borderId="6" xfId="0" applyFont="1" applyBorder="1" applyAlignment="1">
      <alignment horizontal="left" vertical="distributed"/>
    </xf>
    <xf numFmtId="49" fontId="38" fillId="0" borderId="61" xfId="0" applyNumberFormat="1" applyFont="1" applyBorder="1" applyAlignment="1">
      <alignment horizontal="center" vertical="distributed"/>
    </xf>
    <xf numFmtId="49" fontId="38" fillId="0" borderId="81" xfId="0" applyNumberFormat="1" applyFont="1" applyBorder="1" applyAlignment="1">
      <alignment horizontal="center" vertical="distributed"/>
    </xf>
    <xf numFmtId="0" fontId="50" fillId="0" borderId="31" xfId="0" applyFont="1" applyBorder="1" applyAlignment="1">
      <alignment horizontal="center" vertical="top"/>
    </xf>
    <xf numFmtId="0" fontId="50" fillId="0" borderId="14" xfId="0" applyFont="1" applyBorder="1" applyAlignment="1">
      <alignment horizontal="center" vertical="top"/>
    </xf>
    <xf numFmtId="0" fontId="38" fillId="0" borderId="31" xfId="0" applyFont="1" applyBorder="1" applyAlignment="1">
      <alignment horizontal="center" vertical="top"/>
    </xf>
    <xf numFmtId="0" fontId="38" fillId="0" borderId="14" xfId="0" applyFont="1" applyBorder="1" applyAlignment="1">
      <alignment horizontal="center" vertical="top"/>
    </xf>
    <xf numFmtId="0" fontId="38" fillId="0" borderId="31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12" fillId="0" borderId="0" xfId="2" applyFont="1" applyAlignment="1">
      <alignment horizontal="center"/>
    </xf>
    <xf numFmtId="0" fontId="6" fillId="2" borderId="0" xfId="2" applyFill="1" applyAlignment="1">
      <alignment horizontal="center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>
      <alignment horizontal="right"/>
    </xf>
    <xf numFmtId="0" fontId="3" fillId="0" borderId="0" xfId="2" applyFont="1" applyAlignment="1">
      <alignment horizontal="right"/>
    </xf>
    <xf numFmtId="0" fontId="6" fillId="0" borderId="0" xfId="2" applyAlignment="1">
      <alignment horizontal="right"/>
    </xf>
    <xf numFmtId="0" fontId="18" fillId="0" borderId="0" xfId="2" applyFont="1" applyAlignment="1">
      <alignment horizontal="center"/>
    </xf>
    <xf numFmtId="0" fontId="17" fillId="2" borderId="0" xfId="2" applyFont="1" applyFill="1" applyAlignment="1">
      <alignment horizontal="center" vertical="center" wrapText="1"/>
    </xf>
    <xf numFmtId="2" fontId="17" fillId="2" borderId="0" xfId="2" applyNumberFormat="1" applyFont="1" applyFill="1" applyAlignment="1">
      <alignment horizontal="center" vertical="center"/>
    </xf>
    <xf numFmtId="0" fontId="12" fillId="2" borderId="0" xfId="2" applyFont="1" applyFill="1" applyAlignment="1">
      <alignment horizontal="center"/>
    </xf>
    <xf numFmtId="0" fontId="4" fillId="0" borderId="0" xfId="2" applyFont="1" applyAlignment="1">
      <alignment horizontal="right"/>
    </xf>
    <xf numFmtId="0" fontId="12" fillId="2" borderId="0" xfId="2" applyFont="1" applyFill="1" applyAlignment="1">
      <alignment horizontal="center" vertical="center" wrapText="1"/>
    </xf>
    <xf numFmtId="2" fontId="12" fillId="2" borderId="0" xfId="2" applyNumberFormat="1" applyFont="1" applyFill="1" applyAlignment="1">
      <alignment horizontal="center" vertical="center"/>
    </xf>
    <xf numFmtId="0" fontId="6" fillId="2" borderId="0" xfId="2" applyFill="1" applyAlignment="1">
      <alignment horizontal="right"/>
    </xf>
    <xf numFmtId="0" fontId="17" fillId="2" borderId="0" xfId="2" applyFont="1" applyFill="1" applyAlignment="1">
      <alignment horizontal="right"/>
    </xf>
    <xf numFmtId="0" fontId="12" fillId="2" borderId="0" xfId="2" applyFont="1" applyFill="1" applyAlignment="1">
      <alignment horizontal="center" wrapText="1"/>
    </xf>
    <xf numFmtId="0" fontId="6" fillId="0" borderId="0" xfId="2" applyAlignment="1">
      <alignment horizontal="center"/>
    </xf>
    <xf numFmtId="0" fontId="17" fillId="2" borderId="0" xfId="2" applyFont="1" applyFill="1" applyAlignment="1">
      <alignment horizontal="center"/>
    </xf>
    <xf numFmtId="0" fontId="12" fillId="0" borderId="1" xfId="1" applyFont="1" applyBorder="1" applyAlignment="1">
      <alignment horizontal="center" vertical="center"/>
    </xf>
    <xf numFmtId="0" fontId="14" fillId="4" borderId="54" xfId="1" applyFont="1" applyFill="1" applyBorder="1" applyAlignment="1">
      <alignment horizontal="center" vertical="center" wrapText="1"/>
    </xf>
    <xf numFmtId="0" fontId="14" fillId="4" borderId="51" xfId="1" applyFont="1" applyFill="1" applyBorder="1" applyAlignment="1">
      <alignment horizontal="center" vertical="center" wrapText="1"/>
    </xf>
    <xf numFmtId="0" fontId="26" fillId="4" borderId="54" xfId="1" applyFont="1" applyFill="1" applyBorder="1" applyAlignment="1">
      <alignment horizontal="center" vertical="center" wrapText="1"/>
    </xf>
    <xf numFmtId="0" fontId="14" fillId="4" borderId="24" xfId="1" applyFont="1" applyFill="1" applyBorder="1" applyAlignment="1">
      <alignment horizontal="center" vertical="center" wrapText="1"/>
    </xf>
    <xf numFmtId="0" fontId="14" fillId="4" borderId="23" xfId="1" applyFont="1" applyFill="1" applyBorder="1" applyAlignment="1">
      <alignment horizontal="center" vertical="center" wrapText="1"/>
    </xf>
    <xf numFmtId="4" fontId="24" fillId="8" borderId="47" xfId="3" applyNumberFormat="1" applyFont="1" applyFill="1" applyBorder="1" applyAlignment="1">
      <alignment horizontal="left" vertical="center" wrapText="1"/>
    </xf>
    <xf numFmtId="4" fontId="24" fillId="8" borderId="48" xfId="3" applyNumberFormat="1" applyFont="1" applyFill="1" applyBorder="1" applyAlignment="1">
      <alignment horizontal="left" vertical="center" wrapText="1"/>
    </xf>
    <xf numFmtId="4" fontId="24" fillId="8" borderId="50" xfId="3" applyNumberFormat="1" applyFont="1" applyFill="1" applyBorder="1" applyAlignment="1">
      <alignment horizontal="left" vertical="center" wrapText="1"/>
    </xf>
    <xf numFmtId="4" fontId="24" fillId="0" borderId="47" xfId="3" applyNumberFormat="1" applyFont="1" applyFill="1" applyBorder="1" applyAlignment="1">
      <alignment horizontal="left" vertical="center" wrapText="1"/>
    </xf>
    <xf numFmtId="4" fontId="24" fillId="0" borderId="50" xfId="3" applyNumberFormat="1" applyFont="1" applyFill="1" applyBorder="1" applyAlignment="1">
      <alignment horizontal="left" vertical="center" wrapText="1"/>
    </xf>
    <xf numFmtId="4" fontId="41" fillId="0" borderId="64" xfId="3" applyNumberFormat="1" applyFont="1" applyFill="1" applyBorder="1" applyAlignment="1">
      <alignment horizontal="left" vertical="center" wrapText="1"/>
    </xf>
    <xf numFmtId="4" fontId="23" fillId="0" borderId="64" xfId="3" applyNumberFormat="1" applyFont="1" applyFill="1" applyBorder="1" applyAlignment="1">
      <alignment horizontal="left" vertical="center" wrapText="1"/>
    </xf>
    <xf numFmtId="4" fontId="23" fillId="0" borderId="49" xfId="3" applyNumberFormat="1" applyFont="1" applyFill="1" applyBorder="1" applyAlignment="1">
      <alignment horizontal="left" vertical="center" wrapText="1"/>
    </xf>
    <xf numFmtId="4" fontId="23" fillId="8" borderId="47" xfId="3" applyNumberFormat="1" applyFont="1" applyFill="1" applyBorder="1" applyAlignment="1">
      <alignment horizontal="left" vertical="center" wrapText="1"/>
    </xf>
    <xf numFmtId="4" fontId="23" fillId="8" borderId="48" xfId="3" applyNumberFormat="1" applyFont="1" applyFill="1" applyBorder="1" applyAlignment="1">
      <alignment horizontal="left" vertical="center" wrapText="1"/>
    </xf>
    <xf numFmtId="4" fontId="23" fillId="8" borderId="50" xfId="3" applyNumberFormat="1" applyFont="1" applyFill="1" applyBorder="1" applyAlignment="1">
      <alignment horizontal="left" vertical="center" wrapText="1"/>
    </xf>
    <xf numFmtId="4" fontId="24" fillId="0" borderId="67" xfId="3" applyNumberFormat="1" applyFont="1" applyFill="1" applyBorder="1" applyAlignment="1">
      <alignment horizontal="left" vertical="center" wrapText="1"/>
    </xf>
    <xf numFmtId="4" fontId="24" fillId="0" borderId="73" xfId="3" applyNumberFormat="1" applyFont="1" applyFill="1" applyBorder="1" applyAlignment="1">
      <alignment horizontal="left" vertical="center" wrapText="1"/>
    </xf>
    <xf numFmtId="4" fontId="23" fillId="12" borderId="70" xfId="3" applyNumberFormat="1" applyFont="1" applyFill="1" applyBorder="1" applyAlignment="1">
      <alignment horizontal="center" vertical="center" wrapText="1"/>
    </xf>
    <xf numFmtId="4" fontId="23" fillId="12" borderId="1" xfId="3" applyNumberFormat="1" applyFont="1" applyFill="1" applyBorder="1" applyAlignment="1">
      <alignment horizontal="center" vertical="center" wrapText="1"/>
    </xf>
    <xf numFmtId="4" fontId="23" fillId="12" borderId="71" xfId="3" applyNumberFormat="1" applyFont="1" applyFill="1" applyBorder="1" applyAlignment="1">
      <alignment horizontal="center" vertical="center" wrapText="1"/>
    </xf>
    <xf numFmtId="4" fontId="23" fillId="12" borderId="70" xfId="3" applyNumberFormat="1" applyFont="1" applyFill="1" applyBorder="1" applyAlignment="1">
      <alignment horizontal="center" vertical="center"/>
    </xf>
    <xf numFmtId="4" fontId="23" fillId="12" borderId="1" xfId="3" applyNumberFormat="1" applyFont="1" applyFill="1" applyBorder="1" applyAlignment="1">
      <alignment horizontal="center" vertical="center"/>
    </xf>
    <xf numFmtId="4" fontId="23" fillId="12" borderId="71" xfId="3" applyNumberFormat="1" applyFont="1" applyFill="1" applyBorder="1" applyAlignment="1">
      <alignment horizontal="center" vertical="center"/>
    </xf>
    <xf numFmtId="4" fontId="23" fillId="0" borderId="50" xfId="3" applyNumberFormat="1" applyFont="1" applyFill="1" applyBorder="1" applyAlignment="1">
      <alignment horizontal="left" vertical="center" wrapText="1"/>
    </xf>
    <xf numFmtId="4" fontId="41" fillId="0" borderId="63" xfId="3" applyNumberFormat="1" applyFont="1" applyFill="1" applyBorder="1" applyAlignment="1">
      <alignment horizontal="center" vertical="center"/>
    </xf>
    <xf numFmtId="4" fontId="41" fillId="0" borderId="64" xfId="3" applyNumberFormat="1" applyFont="1" applyFill="1" applyBorder="1" applyAlignment="1">
      <alignment horizontal="center" vertical="center"/>
    </xf>
    <xf numFmtId="4" fontId="41" fillId="0" borderId="72" xfId="3" applyNumberFormat="1" applyFont="1" applyFill="1" applyBorder="1" applyAlignment="1">
      <alignment horizontal="center" vertical="center"/>
    </xf>
    <xf numFmtId="4" fontId="41" fillId="0" borderId="68" xfId="3" applyNumberFormat="1" applyFont="1" applyFill="1" applyBorder="1" applyAlignment="1">
      <alignment horizontal="center" vertical="center"/>
    </xf>
    <xf numFmtId="4" fontId="41" fillId="0" borderId="73" xfId="3" applyNumberFormat="1" applyFont="1" applyFill="1" applyBorder="1" applyAlignment="1">
      <alignment horizontal="center" vertical="center"/>
    </xf>
    <xf numFmtId="4" fontId="24" fillId="6" borderId="47" xfId="3" applyNumberFormat="1" applyFont="1" applyFill="1" applyBorder="1" applyAlignment="1">
      <alignment horizontal="left" vertical="center" wrapText="1"/>
    </xf>
    <xf numFmtId="4" fontId="24" fillId="6" borderId="48" xfId="3" applyNumberFormat="1" applyFont="1" applyFill="1" applyBorder="1" applyAlignment="1">
      <alignment horizontal="left" vertical="center" wrapText="1"/>
    </xf>
    <xf numFmtId="4" fontId="24" fillId="6" borderId="50" xfId="3" applyNumberFormat="1" applyFont="1" applyFill="1" applyBorder="1" applyAlignment="1">
      <alignment horizontal="left" vertical="center" wrapText="1"/>
    </xf>
    <xf numFmtId="4" fontId="41" fillId="0" borderId="46" xfId="3" applyNumberFormat="1" applyFont="1" applyFill="1" applyBorder="1" applyAlignment="1">
      <alignment horizontal="center" vertical="center"/>
    </xf>
    <xf numFmtId="4" fontId="41" fillId="0" borderId="48" xfId="3" applyNumberFormat="1" applyFont="1" applyFill="1" applyBorder="1" applyAlignment="1">
      <alignment horizontal="center" vertical="center"/>
    </xf>
    <xf numFmtId="4" fontId="41" fillId="0" borderId="50" xfId="3" applyNumberFormat="1" applyFont="1" applyFill="1" applyBorder="1" applyAlignment="1">
      <alignment horizontal="center" vertical="center"/>
    </xf>
    <xf numFmtId="4" fontId="24" fillId="0" borderId="64" xfId="3" applyNumberFormat="1" applyFont="1" applyFill="1" applyBorder="1" applyAlignment="1">
      <alignment horizontal="left" vertical="center" wrapText="1"/>
    </xf>
    <xf numFmtId="4" fontId="24" fillId="0" borderId="49" xfId="3" applyNumberFormat="1" applyFont="1" applyFill="1" applyBorder="1" applyAlignment="1">
      <alignment horizontal="left" vertical="center" wrapText="1"/>
    </xf>
    <xf numFmtId="4" fontId="24" fillId="8" borderId="47" xfId="3" applyNumberFormat="1" applyFont="1" applyFill="1" applyBorder="1" applyAlignment="1">
      <alignment vertical="center" wrapText="1"/>
    </xf>
    <xf numFmtId="4" fontId="24" fillId="8" borderId="48" xfId="3" applyNumberFormat="1" applyFont="1" applyFill="1" applyBorder="1" applyAlignment="1">
      <alignment vertical="center" wrapText="1"/>
    </xf>
    <xf numFmtId="4" fontId="24" fillId="8" borderId="50" xfId="3" applyNumberFormat="1" applyFont="1" applyFill="1" applyBorder="1" applyAlignment="1">
      <alignment vertical="center" wrapText="1"/>
    </xf>
    <xf numFmtId="4" fontId="23" fillId="0" borderId="56" xfId="3" applyNumberFormat="1" applyFont="1" applyFill="1" applyBorder="1" applyAlignment="1">
      <alignment horizontal="left" vertical="center" wrapText="1"/>
    </xf>
    <xf numFmtId="4" fontId="23" fillId="6" borderId="28" xfId="3" applyNumberFormat="1" applyFont="1" applyFill="1" applyBorder="1" applyAlignment="1">
      <alignment horizontal="left" vertical="center" wrapText="1"/>
    </xf>
    <xf numFmtId="4" fontId="23" fillId="6" borderId="29" xfId="3" applyNumberFormat="1" applyFont="1" applyFill="1" applyBorder="1" applyAlignment="1">
      <alignment horizontal="left" vertical="center" wrapText="1"/>
    </xf>
    <xf numFmtId="4" fontId="23" fillId="6" borderId="30" xfId="3" applyNumberFormat="1" applyFont="1" applyFill="1" applyBorder="1" applyAlignment="1">
      <alignment horizontal="left" vertical="center" wrapText="1"/>
    </xf>
    <xf numFmtId="4" fontId="23" fillId="0" borderId="64" xfId="3" applyNumberFormat="1" applyFont="1" applyFill="1" applyBorder="1" applyAlignment="1">
      <alignment horizontal="left" vertical="center"/>
    </xf>
    <xf numFmtId="4" fontId="23" fillId="0" borderId="49" xfId="3" applyNumberFormat="1" applyFont="1" applyFill="1" applyBorder="1" applyAlignment="1">
      <alignment horizontal="left" vertical="center"/>
    </xf>
    <xf numFmtId="4" fontId="24" fillId="0" borderId="59" xfId="3" applyNumberFormat="1" applyFont="1" applyFill="1" applyBorder="1" applyAlignment="1">
      <alignment horizontal="left" vertical="center" wrapText="1"/>
    </xf>
    <xf numFmtId="4" fontId="25" fillId="0" borderId="47" xfId="3" applyNumberFormat="1" applyFont="1" applyFill="1" applyBorder="1" applyAlignment="1">
      <alignment horizontal="center" vertical="center" wrapText="1"/>
    </xf>
    <xf numFmtId="4" fontId="25" fillId="0" borderId="50" xfId="3" applyNumberFormat="1" applyFont="1" applyFill="1" applyBorder="1" applyAlignment="1">
      <alignment horizontal="center" vertical="center" wrapText="1"/>
    </xf>
    <xf numFmtId="4" fontId="23" fillId="0" borderId="37" xfId="3" applyNumberFormat="1" applyFont="1" applyFill="1" applyBorder="1" applyAlignment="1">
      <alignment horizontal="center" vertical="center"/>
    </xf>
    <xf numFmtId="4" fontId="23" fillId="0" borderId="60" xfId="3" applyNumberFormat="1" applyFont="1" applyFill="1" applyBorder="1" applyAlignment="1">
      <alignment horizontal="center" vertical="center"/>
    </xf>
    <xf numFmtId="4" fontId="23" fillId="0" borderId="38" xfId="3" applyNumberFormat="1" applyFont="1" applyFill="1" applyBorder="1" applyAlignment="1">
      <alignment horizontal="center" vertical="center"/>
    </xf>
    <xf numFmtId="4" fontId="23" fillId="0" borderId="39" xfId="3" applyNumberFormat="1" applyFont="1" applyFill="1" applyBorder="1" applyAlignment="1">
      <alignment horizontal="center" vertical="center"/>
    </xf>
    <xf numFmtId="4" fontId="23" fillId="0" borderId="11" xfId="3" applyNumberFormat="1" applyFont="1" applyFill="1" applyBorder="1" applyAlignment="1">
      <alignment horizontal="center" vertical="center"/>
    </xf>
    <xf numFmtId="4" fontId="23" fillId="0" borderId="14" xfId="3" applyNumberFormat="1" applyFont="1" applyFill="1" applyBorder="1" applyAlignment="1">
      <alignment horizontal="center" vertical="center"/>
    </xf>
    <xf numFmtId="4" fontId="23" fillId="0" borderId="40" xfId="3" applyNumberFormat="1" applyFont="1" applyFill="1" applyBorder="1" applyAlignment="1">
      <alignment horizontal="center" vertical="center"/>
    </xf>
    <xf numFmtId="4" fontId="23" fillId="0" borderId="7" xfId="3" applyNumberFormat="1" applyFont="1" applyFill="1" applyBorder="1" applyAlignment="1">
      <alignment horizontal="center" vertical="center"/>
    </xf>
    <xf numFmtId="4" fontId="41" fillId="0" borderId="47" xfId="3" applyNumberFormat="1" applyFont="1" applyFill="1" applyBorder="1" applyAlignment="1">
      <alignment horizontal="left" vertical="center" wrapText="1"/>
    </xf>
    <xf numFmtId="4" fontId="41" fillId="0" borderId="48" xfId="3" applyNumberFormat="1" applyFont="1" applyFill="1" applyBorder="1" applyAlignment="1">
      <alignment horizontal="left" vertical="center" wrapText="1"/>
    </xf>
    <xf numFmtId="4" fontId="41" fillId="0" borderId="50" xfId="3" applyNumberFormat="1" applyFont="1" applyFill="1" applyBorder="1" applyAlignment="1">
      <alignment horizontal="left" vertical="center" wrapText="1"/>
    </xf>
    <xf numFmtId="4" fontId="24" fillId="0" borderId="64" xfId="3" applyNumberFormat="1" applyFont="1" applyFill="1" applyBorder="1" applyAlignment="1">
      <alignment horizontal="center" vertical="center" wrapText="1"/>
    </xf>
    <xf numFmtId="4" fontId="20" fillId="0" borderId="26" xfId="3" applyNumberFormat="1" applyFont="1" applyBorder="1" applyAlignment="1">
      <alignment horizontal="center"/>
    </xf>
    <xf numFmtId="4" fontId="20" fillId="0" borderId="27" xfId="3" applyNumberFormat="1" applyFont="1" applyBorder="1" applyAlignment="1">
      <alignment horizontal="center"/>
    </xf>
    <xf numFmtId="4" fontId="20" fillId="0" borderId="31" xfId="3" applyNumberFormat="1" applyFont="1" applyBorder="1" applyAlignment="1">
      <alignment horizontal="center"/>
    </xf>
    <xf numFmtId="4" fontId="20" fillId="0" borderId="32" xfId="3" applyNumberFormat="1" applyFont="1" applyBorder="1" applyAlignment="1">
      <alignment horizontal="center"/>
    </xf>
    <xf numFmtId="4" fontId="20" fillId="0" borderId="34" xfId="3" applyNumberFormat="1" applyFont="1" applyBorder="1" applyAlignment="1">
      <alignment horizontal="center"/>
    </xf>
    <xf numFmtId="4" fontId="20" fillId="0" borderId="36" xfId="3" applyNumberFormat="1" applyFont="1" applyBorder="1" applyAlignment="1">
      <alignment horizontal="center"/>
    </xf>
    <xf numFmtId="4" fontId="21" fillId="0" borderId="28" xfId="3" applyNumberFormat="1" applyFont="1" applyBorder="1" applyAlignment="1">
      <alignment horizontal="center" vertical="center" wrapText="1"/>
    </xf>
    <xf numFmtId="4" fontId="21" fillId="0" borderId="29" xfId="3" applyNumberFormat="1" applyFont="1" applyBorder="1" applyAlignment="1">
      <alignment horizontal="center" vertical="center" wrapText="1"/>
    </xf>
    <xf numFmtId="4" fontId="21" fillId="0" borderId="30" xfId="3" applyNumberFormat="1" applyFont="1" applyBorder="1" applyAlignment="1">
      <alignment horizontal="center" vertical="center" wrapText="1"/>
    </xf>
    <xf numFmtId="4" fontId="20" fillId="0" borderId="26" xfId="3" applyNumberFormat="1" applyFont="1" applyBorder="1" applyAlignment="1">
      <alignment horizontal="left"/>
    </xf>
    <xf numFmtId="4" fontId="20" fillId="0" borderId="33" xfId="3" applyNumberFormat="1" applyFont="1" applyBorder="1" applyAlignment="1">
      <alignment horizontal="left"/>
    </xf>
    <xf numFmtId="4" fontId="20" fillId="0" borderId="27" xfId="3" applyNumberFormat="1" applyFont="1" applyBorder="1" applyAlignment="1">
      <alignment horizontal="left"/>
    </xf>
    <xf numFmtId="4" fontId="22" fillId="7" borderId="34" xfId="3" applyNumberFormat="1" applyFont="1" applyFill="1" applyBorder="1" applyAlignment="1">
      <alignment horizontal="left" wrapText="1"/>
    </xf>
    <xf numFmtId="4" fontId="22" fillId="7" borderId="35" xfId="3" applyNumberFormat="1" applyFont="1" applyFill="1" applyBorder="1" applyAlignment="1">
      <alignment horizontal="left"/>
    </xf>
    <xf numFmtId="4" fontId="22" fillId="7" borderId="36" xfId="3" applyNumberFormat="1" applyFont="1" applyFill="1" applyBorder="1" applyAlignment="1">
      <alignment horizontal="left"/>
    </xf>
    <xf numFmtId="4" fontId="22" fillId="7" borderId="35" xfId="3" applyNumberFormat="1" applyFont="1" applyFill="1" applyBorder="1" applyAlignment="1">
      <alignment horizontal="left" wrapText="1"/>
    </xf>
    <xf numFmtId="4" fontId="22" fillId="7" borderId="36" xfId="3" applyNumberFormat="1" applyFont="1" applyFill="1" applyBorder="1" applyAlignment="1">
      <alignment horizontal="left" wrapText="1"/>
    </xf>
    <xf numFmtId="4" fontId="20" fillId="0" borderId="26" xfId="3" applyNumberFormat="1" applyFont="1" applyBorder="1" applyAlignment="1">
      <alignment horizontal="left" vertical="center"/>
    </xf>
    <xf numFmtId="4" fontId="20" fillId="0" borderId="33" xfId="3" applyNumberFormat="1" applyFont="1" applyBorder="1" applyAlignment="1">
      <alignment horizontal="left" vertical="center"/>
    </xf>
    <xf numFmtId="4" fontId="20" fillId="0" borderId="27" xfId="3" applyNumberFormat="1" applyFont="1" applyBorder="1" applyAlignment="1">
      <alignment horizontal="left" vertical="center"/>
    </xf>
    <xf numFmtId="4" fontId="22" fillId="7" borderId="34" xfId="3" applyNumberFormat="1" applyFont="1" applyFill="1" applyBorder="1" applyAlignment="1">
      <alignment horizontal="left" vertical="top" wrapText="1"/>
    </xf>
    <xf numFmtId="4" fontId="22" fillId="7" borderId="35" xfId="3" applyNumberFormat="1" applyFont="1" applyFill="1" applyBorder="1" applyAlignment="1">
      <alignment horizontal="left" vertical="top" wrapText="1"/>
    </xf>
    <xf numFmtId="4" fontId="22" fillId="7" borderId="36" xfId="3" applyNumberFormat="1" applyFont="1" applyFill="1" applyBorder="1" applyAlignment="1">
      <alignment horizontal="left" vertical="top" wrapText="1"/>
    </xf>
    <xf numFmtId="4" fontId="22" fillId="7" borderId="34" xfId="3" applyNumberFormat="1" applyFont="1" applyFill="1" applyBorder="1" applyAlignment="1">
      <alignment horizontal="left" vertical="center" wrapText="1"/>
    </xf>
    <xf numFmtId="4" fontId="22" fillId="7" borderId="35" xfId="3" applyNumberFormat="1" applyFont="1" applyFill="1" applyBorder="1" applyAlignment="1">
      <alignment horizontal="left" vertical="center" wrapText="1"/>
    </xf>
    <xf numFmtId="4" fontId="22" fillId="7" borderId="36" xfId="3" applyNumberFormat="1" applyFont="1" applyFill="1" applyBorder="1" applyAlignment="1">
      <alignment horizontal="left" vertical="center" wrapText="1"/>
    </xf>
    <xf numFmtId="4" fontId="23" fillId="0" borderId="41" xfId="3" applyNumberFormat="1" applyFont="1" applyFill="1" applyBorder="1" applyAlignment="1">
      <alignment horizontal="center" vertical="center"/>
    </xf>
    <xf numFmtId="4" fontId="23" fillId="0" borderId="42" xfId="3" applyNumberFormat="1" applyFont="1" applyFill="1" applyBorder="1" applyAlignment="1">
      <alignment horizontal="center" vertical="center"/>
    </xf>
    <xf numFmtId="4" fontId="23" fillId="0" borderId="43" xfId="3" applyNumberFormat="1" applyFont="1" applyFill="1" applyBorder="1" applyAlignment="1">
      <alignment horizontal="center" vertical="center"/>
    </xf>
    <xf numFmtId="4" fontId="23" fillId="0" borderId="44" xfId="3" applyNumberFormat="1" applyFont="1" applyFill="1" applyBorder="1" applyAlignment="1">
      <alignment horizontal="center" vertical="center"/>
    </xf>
    <xf numFmtId="4" fontId="23" fillId="0" borderId="61" xfId="3" applyNumberFormat="1" applyFont="1" applyFill="1" applyBorder="1" applyAlignment="1">
      <alignment horizontal="center" vertical="center"/>
    </xf>
    <xf numFmtId="4" fontId="23" fillId="0" borderId="47" xfId="3" applyNumberFormat="1" applyFont="1" applyFill="1" applyBorder="1" applyAlignment="1">
      <alignment horizontal="left" vertical="center" wrapText="1"/>
    </xf>
    <xf numFmtId="4" fontId="41" fillId="0" borderId="48" xfId="3" applyNumberFormat="1" applyFont="1" applyFill="1" applyBorder="1" applyAlignment="1">
      <alignment horizontal="center" vertical="center" wrapText="1"/>
    </xf>
    <xf numFmtId="4" fontId="41" fillId="0" borderId="48" xfId="3" applyNumberFormat="1" applyFont="1" applyFill="1" applyBorder="1" applyAlignment="1">
      <alignment horizontal="center"/>
    </xf>
  </cellXfs>
  <cellStyles count="5">
    <cellStyle name="Normal" xfId="0" builtinId="0"/>
    <cellStyle name="Normal 2" xfId="1"/>
    <cellStyle name="Normal 3" xfId="2"/>
    <cellStyle name="Porcentagem" xfId="4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%202024/OBRAS%20RECURSOS%20PR&#211;PRIOS%202017/DAESA/AMPLIA&#199;&#195;O%20DO%20ESGOT%20SANIT%20SOUSA%20RECURSO%20PROPRIO/Processo%20Licita&#231;&#227;o%20DAESA2023/Fiscaliza&#231;&#227;o/BMs/BM_01%20(1)%20-%20C&#243;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1"/>
      <sheetName val="MEM_CAL BM01"/>
      <sheetName val="PLAN ORÇAM VENCEDORA"/>
      <sheetName val="memorial"/>
    </sheetNames>
    <sheetDataSet>
      <sheetData sheetId="0"/>
      <sheetData sheetId="1"/>
      <sheetData sheetId="2">
        <row r="136">
          <cell r="D136" t="str">
            <v>M²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3"/>
  <sheetViews>
    <sheetView showGridLines="0" tabSelected="1" topLeftCell="A191" zoomScale="85" zoomScaleNormal="85" workbookViewId="0">
      <selection activeCell="H194" sqref="H194"/>
    </sheetView>
  </sheetViews>
  <sheetFormatPr defaultColWidth="9" defaultRowHeight="12.75" x14ac:dyDescent="0.2"/>
  <cols>
    <col min="1" max="1" width="7.125" style="1" customWidth="1"/>
    <col min="2" max="2" width="58.875" style="3" customWidth="1"/>
    <col min="3" max="3" width="7.875" style="1" customWidth="1"/>
    <col min="4" max="4" width="9.5" style="16" hidden="1" customWidth="1"/>
    <col min="5" max="5" width="9.5" style="16" customWidth="1"/>
    <col min="6" max="6" width="10.875" style="16" customWidth="1"/>
    <col min="7" max="7" width="11.75" style="2" customWidth="1"/>
    <col min="8" max="8" width="10.875" style="2" customWidth="1"/>
    <col min="9" max="9" width="12.5" style="4" customWidth="1"/>
    <col min="10" max="10" width="12" style="4" customWidth="1"/>
    <col min="11" max="11" width="12.7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194"/>
      <c r="C1" s="417" t="s">
        <v>23</v>
      </c>
      <c r="D1" s="418"/>
      <c r="E1" s="418"/>
      <c r="F1" s="418"/>
      <c r="G1" s="418"/>
      <c r="H1" s="418"/>
      <c r="I1" s="418"/>
      <c r="J1" s="418"/>
      <c r="K1" s="418"/>
      <c r="L1" s="419"/>
      <c r="M1" s="5"/>
      <c r="N1" s="5"/>
      <c r="O1" s="5"/>
      <c r="P1" s="5"/>
      <c r="Q1" s="5"/>
    </row>
    <row r="2" spans="1:17" s="6" customFormat="1" ht="12.75" customHeight="1" x14ac:dyDescent="0.3">
      <c r="A2" s="439" t="s">
        <v>260</v>
      </c>
      <c r="B2" s="440"/>
      <c r="C2" s="420"/>
      <c r="D2" s="421"/>
      <c r="E2" s="421"/>
      <c r="F2" s="421"/>
      <c r="G2" s="421"/>
      <c r="H2" s="421"/>
      <c r="I2" s="421"/>
      <c r="J2" s="421"/>
      <c r="K2" s="421"/>
      <c r="L2" s="422"/>
      <c r="M2" s="5"/>
      <c r="N2" s="5"/>
      <c r="O2" s="5"/>
      <c r="P2" s="5"/>
      <c r="Q2" s="5"/>
    </row>
    <row r="3" spans="1:17" s="6" customFormat="1" ht="16.5" customHeight="1" x14ac:dyDescent="0.2">
      <c r="A3" s="437" t="s">
        <v>261</v>
      </c>
      <c r="B3" s="438"/>
      <c r="C3" s="420"/>
      <c r="D3" s="421"/>
      <c r="E3" s="421"/>
      <c r="F3" s="421"/>
      <c r="G3" s="421"/>
      <c r="H3" s="421"/>
      <c r="I3" s="421"/>
      <c r="J3" s="421"/>
      <c r="K3" s="421"/>
      <c r="L3" s="422"/>
      <c r="M3" s="5"/>
      <c r="N3" s="5"/>
      <c r="O3" s="5"/>
      <c r="P3" s="5"/>
      <c r="Q3" s="5"/>
    </row>
    <row r="4" spans="1:17" s="6" customFormat="1" ht="15" customHeight="1" x14ac:dyDescent="0.2">
      <c r="A4" s="435" t="s">
        <v>621</v>
      </c>
      <c r="B4" s="436"/>
      <c r="C4" s="420"/>
      <c r="D4" s="421"/>
      <c r="E4" s="421"/>
      <c r="F4" s="421"/>
      <c r="G4" s="421"/>
      <c r="H4" s="421"/>
      <c r="I4" s="421"/>
      <c r="J4" s="421"/>
      <c r="K4" s="421"/>
      <c r="L4" s="422"/>
      <c r="M4" s="5"/>
      <c r="N4" s="5"/>
      <c r="O4" s="5"/>
      <c r="P4" s="5"/>
      <c r="Q4" s="5"/>
    </row>
    <row r="5" spans="1:17" s="6" customFormat="1" ht="12.75" customHeight="1" x14ac:dyDescent="0.2">
      <c r="A5" s="195"/>
      <c r="B5" s="337"/>
      <c r="C5" s="423"/>
      <c r="D5" s="424"/>
      <c r="E5" s="424"/>
      <c r="F5" s="424"/>
      <c r="G5" s="424"/>
      <c r="H5" s="424"/>
      <c r="I5" s="424"/>
      <c r="J5" s="424"/>
      <c r="K5" s="424"/>
      <c r="L5" s="425"/>
      <c r="M5" s="5"/>
      <c r="N5" s="5"/>
      <c r="O5" s="5"/>
      <c r="P5" s="5"/>
      <c r="Q5" s="5"/>
    </row>
    <row r="6" spans="1:17" s="6" customFormat="1" ht="16.5" x14ac:dyDescent="0.2">
      <c r="A6" s="373" t="s">
        <v>2</v>
      </c>
      <c r="B6" s="374"/>
      <c r="C6" s="374"/>
      <c r="D6" s="374"/>
      <c r="E6" s="374"/>
      <c r="F6" s="375"/>
      <c r="G6" s="426" t="s">
        <v>3</v>
      </c>
      <c r="H6" s="427"/>
      <c r="I6" s="427"/>
      <c r="J6" s="428"/>
      <c r="K6" s="196" t="s">
        <v>4</v>
      </c>
      <c r="L6" s="197" t="s">
        <v>5</v>
      </c>
      <c r="M6" s="5"/>
      <c r="N6" s="5"/>
      <c r="O6" s="5"/>
      <c r="P6" s="5"/>
      <c r="Q6" s="5"/>
    </row>
    <row r="7" spans="1:17" s="6" customFormat="1" ht="12.75" customHeight="1" x14ac:dyDescent="0.2">
      <c r="A7" s="401" t="s">
        <v>257</v>
      </c>
      <c r="B7" s="402"/>
      <c r="C7" s="402"/>
      <c r="D7" s="402"/>
      <c r="E7" s="402"/>
      <c r="F7" s="429"/>
      <c r="G7" s="431" t="s">
        <v>620</v>
      </c>
      <c r="H7" s="402"/>
      <c r="I7" s="402"/>
      <c r="J7" s="429"/>
      <c r="K7" s="376">
        <v>45069</v>
      </c>
      <c r="L7" s="433" t="s">
        <v>25</v>
      </c>
      <c r="M7" s="5"/>
      <c r="N7" s="5"/>
      <c r="O7" s="5"/>
      <c r="P7" s="5"/>
      <c r="Q7" s="5"/>
    </row>
    <row r="8" spans="1:17" s="6" customFormat="1" ht="22.5" customHeight="1" x14ac:dyDescent="0.2">
      <c r="A8" s="403"/>
      <c r="B8" s="404"/>
      <c r="C8" s="404"/>
      <c r="D8" s="404"/>
      <c r="E8" s="404"/>
      <c r="F8" s="430"/>
      <c r="G8" s="432"/>
      <c r="H8" s="404"/>
      <c r="I8" s="404"/>
      <c r="J8" s="430"/>
      <c r="K8" s="376"/>
      <c r="L8" s="434"/>
      <c r="M8" s="5"/>
      <c r="N8" s="5"/>
      <c r="O8" s="5"/>
      <c r="P8" s="5"/>
      <c r="Q8" s="5"/>
    </row>
    <row r="9" spans="1:17" s="6" customFormat="1" ht="12.75" customHeight="1" x14ac:dyDescent="0.2">
      <c r="A9" s="373" t="s">
        <v>6</v>
      </c>
      <c r="B9" s="374"/>
      <c r="C9" s="374"/>
      <c r="D9" s="374"/>
      <c r="E9" s="375"/>
      <c r="F9" s="198" t="s">
        <v>27</v>
      </c>
      <c r="G9" s="368" t="s">
        <v>7</v>
      </c>
      <c r="H9" s="368"/>
      <c r="I9" s="368"/>
      <c r="J9" s="368"/>
      <c r="K9" s="199" t="s">
        <v>8</v>
      </c>
      <c r="L9" s="200" t="s">
        <v>9</v>
      </c>
      <c r="M9" s="5"/>
      <c r="N9" s="5"/>
      <c r="O9" s="5"/>
      <c r="P9" s="5"/>
      <c r="Q9" s="5"/>
    </row>
    <row r="10" spans="1:17" s="6" customFormat="1" ht="12.75" customHeight="1" x14ac:dyDescent="0.2">
      <c r="A10" s="401" t="s">
        <v>258</v>
      </c>
      <c r="B10" s="402"/>
      <c r="C10" s="402"/>
      <c r="D10" s="402"/>
      <c r="E10" s="402"/>
      <c r="F10" s="405">
        <v>0.25119999999999998</v>
      </c>
      <c r="G10" s="369" t="s">
        <v>228</v>
      </c>
      <c r="H10" s="369"/>
      <c r="I10" s="369"/>
      <c r="J10" s="369"/>
      <c r="K10" s="376">
        <v>44795</v>
      </c>
      <c r="L10" s="400">
        <v>45160</v>
      </c>
      <c r="M10" s="5"/>
      <c r="N10" s="5"/>
      <c r="O10" s="5"/>
      <c r="P10" s="5"/>
      <c r="Q10" s="5"/>
    </row>
    <row r="11" spans="1:17" s="6" customFormat="1" x14ac:dyDescent="0.2">
      <c r="A11" s="403"/>
      <c r="B11" s="404"/>
      <c r="C11" s="404"/>
      <c r="D11" s="404"/>
      <c r="E11" s="404"/>
      <c r="F11" s="406"/>
      <c r="G11" s="369"/>
      <c r="H11" s="369"/>
      <c r="I11" s="369"/>
      <c r="J11" s="369"/>
      <c r="K11" s="376"/>
      <c r="L11" s="400"/>
      <c r="M11" s="5"/>
      <c r="N11" s="5"/>
      <c r="O11" s="5"/>
      <c r="P11" s="5"/>
      <c r="Q11" s="5"/>
    </row>
    <row r="12" spans="1:17" s="6" customFormat="1" ht="16.5" x14ac:dyDescent="0.2">
      <c r="A12" s="371" t="s">
        <v>10</v>
      </c>
      <c r="B12" s="368"/>
      <c r="C12" s="368" t="s">
        <v>11</v>
      </c>
      <c r="D12" s="368"/>
      <c r="E12" s="368"/>
      <c r="F12" s="368"/>
      <c r="G12" s="368" t="s">
        <v>12</v>
      </c>
      <c r="H12" s="368"/>
      <c r="I12" s="411" t="s">
        <v>13</v>
      </c>
      <c r="J12" s="411"/>
      <c r="K12" s="415" t="s">
        <v>14</v>
      </c>
      <c r="L12" s="416"/>
      <c r="M12" s="5"/>
      <c r="N12" s="5"/>
      <c r="O12" s="5"/>
      <c r="P12" s="5"/>
      <c r="Q12" s="5"/>
    </row>
    <row r="13" spans="1:17" s="6" customFormat="1" x14ac:dyDescent="0.2">
      <c r="A13" s="377" t="s">
        <v>229</v>
      </c>
      <c r="B13" s="369"/>
      <c r="C13" s="369" t="s">
        <v>259</v>
      </c>
      <c r="D13" s="369"/>
      <c r="E13" s="369"/>
      <c r="F13" s="369"/>
      <c r="G13" s="378">
        <v>3100342.25</v>
      </c>
      <c r="H13" s="379"/>
      <c r="I13" s="382">
        <f>J203</f>
        <v>50956.73</v>
      </c>
      <c r="J13" s="382"/>
      <c r="K13" s="369"/>
      <c r="L13" s="370"/>
      <c r="M13" s="5"/>
      <c r="N13" s="5"/>
      <c r="O13" s="5"/>
      <c r="P13" s="5"/>
      <c r="Q13" s="5"/>
    </row>
    <row r="14" spans="1:17" s="6" customFormat="1" x14ac:dyDescent="0.2">
      <c r="A14" s="377"/>
      <c r="B14" s="369"/>
      <c r="C14" s="369"/>
      <c r="D14" s="369"/>
      <c r="E14" s="369"/>
      <c r="F14" s="369"/>
      <c r="G14" s="380"/>
      <c r="H14" s="381"/>
      <c r="I14" s="382"/>
      <c r="J14" s="382"/>
      <c r="K14" s="369"/>
      <c r="L14" s="370"/>
      <c r="M14" s="5"/>
      <c r="N14" s="5"/>
      <c r="O14" s="5"/>
      <c r="P14" s="5"/>
      <c r="Q14" s="5"/>
    </row>
    <row r="15" spans="1:17" s="6" customFormat="1" ht="16.5" x14ac:dyDescent="0.2">
      <c r="A15" s="407"/>
      <c r="B15" s="408"/>
      <c r="C15" s="408"/>
      <c r="D15" s="408"/>
      <c r="E15" s="408"/>
      <c r="F15" s="408"/>
      <c r="G15" s="408"/>
      <c r="H15" s="408"/>
      <c r="I15" s="408"/>
      <c r="J15" s="408"/>
      <c r="K15" s="408"/>
      <c r="L15" s="409"/>
      <c r="M15" s="5"/>
      <c r="N15" s="5"/>
      <c r="O15" s="5"/>
      <c r="P15" s="5"/>
      <c r="Q15" s="5"/>
    </row>
    <row r="16" spans="1:17" s="8" customFormat="1" ht="16.5" x14ac:dyDescent="0.2">
      <c r="A16" s="410" t="s">
        <v>15</v>
      </c>
      <c r="B16" s="412" t="s">
        <v>16</v>
      </c>
      <c r="C16" s="412" t="s">
        <v>0</v>
      </c>
      <c r="D16" s="412" t="s">
        <v>17</v>
      </c>
      <c r="E16" s="201"/>
      <c r="F16" s="413" t="s">
        <v>1</v>
      </c>
      <c r="G16" s="413"/>
      <c r="H16" s="413"/>
      <c r="I16" s="414" t="s">
        <v>18</v>
      </c>
      <c r="J16" s="414"/>
      <c r="K16" s="414"/>
      <c r="L16" s="372" t="s">
        <v>19</v>
      </c>
      <c r="M16" s="7"/>
      <c r="N16" s="7"/>
      <c r="O16" s="7"/>
      <c r="P16" s="7"/>
      <c r="Q16" s="7"/>
    </row>
    <row r="17" spans="1:17" s="8" customFormat="1" ht="49.5" x14ac:dyDescent="0.2">
      <c r="A17" s="410"/>
      <c r="B17" s="412"/>
      <c r="C17" s="412"/>
      <c r="D17" s="412"/>
      <c r="E17" s="201" t="s">
        <v>17</v>
      </c>
      <c r="F17" s="201" t="s">
        <v>20</v>
      </c>
      <c r="G17" s="201" t="s">
        <v>21</v>
      </c>
      <c r="H17" s="202" t="s">
        <v>22</v>
      </c>
      <c r="I17" s="202" t="s">
        <v>20</v>
      </c>
      <c r="J17" s="202" t="s">
        <v>21</v>
      </c>
      <c r="K17" s="202" t="s">
        <v>22</v>
      </c>
      <c r="L17" s="372"/>
      <c r="M17" s="7"/>
      <c r="N17" s="7"/>
      <c r="O17" s="7"/>
      <c r="P17" s="7"/>
      <c r="Q17" s="7"/>
    </row>
    <row r="18" spans="1:17" ht="14.25" customHeight="1" x14ac:dyDescent="0.2">
      <c r="A18" s="357" t="s">
        <v>262</v>
      </c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9"/>
    </row>
    <row r="19" spans="1:17" s="43" customFormat="1" ht="15" x14ac:dyDescent="0.2">
      <c r="A19" s="203" t="s">
        <v>263</v>
      </c>
      <c r="B19" s="365" t="s">
        <v>264</v>
      </c>
      <c r="C19" s="366"/>
      <c r="D19" s="366"/>
      <c r="E19" s="366"/>
      <c r="F19" s="366"/>
      <c r="G19" s="366"/>
      <c r="H19" s="366"/>
      <c r="I19" s="366"/>
      <c r="J19" s="366"/>
      <c r="K19" s="366"/>
      <c r="L19" s="367"/>
    </row>
    <row r="20" spans="1:17" s="9" customFormat="1" ht="15" x14ac:dyDescent="0.2">
      <c r="A20" s="204" t="s">
        <v>265</v>
      </c>
      <c r="B20" s="363" t="s">
        <v>546</v>
      </c>
      <c r="C20" s="363"/>
      <c r="D20" s="363"/>
      <c r="E20" s="363"/>
      <c r="F20" s="363"/>
      <c r="G20" s="363"/>
      <c r="H20" s="363"/>
      <c r="I20" s="363"/>
      <c r="J20" s="363"/>
      <c r="K20" s="363"/>
      <c r="L20" s="364"/>
    </row>
    <row r="21" spans="1:17" s="9" customFormat="1" ht="30" x14ac:dyDescent="0.2">
      <c r="A21" s="205" t="s">
        <v>266</v>
      </c>
      <c r="B21" s="206" t="s">
        <v>269</v>
      </c>
      <c r="C21" s="207" t="s">
        <v>271</v>
      </c>
      <c r="D21" s="208">
        <v>170.11</v>
      </c>
      <c r="E21" s="209">
        <v>5.72</v>
      </c>
      <c r="F21" s="208">
        <v>170.11</v>
      </c>
      <c r="G21" s="210">
        <f>memorial!L13</f>
        <v>0</v>
      </c>
      <c r="H21" s="211">
        <f t="shared" ref="H21:H27" si="0">G21</f>
        <v>0</v>
      </c>
      <c r="I21" s="212">
        <f>ROUND(E21*F21,2)</f>
        <v>973.03</v>
      </c>
      <c r="J21" s="212">
        <f>ROUND(G21*E21,2)</f>
        <v>0</v>
      </c>
      <c r="K21" s="212">
        <f t="shared" ref="K21:K27" si="1">ROUND(H21*E21,2)</f>
        <v>0</v>
      </c>
      <c r="L21" s="213">
        <f>K21/I21</f>
        <v>0</v>
      </c>
    </row>
    <row r="22" spans="1:17" s="9" customFormat="1" ht="30" x14ac:dyDescent="0.2">
      <c r="A22" s="205" t="s">
        <v>267</v>
      </c>
      <c r="B22" s="206" t="s">
        <v>270</v>
      </c>
      <c r="C22" s="207" t="s">
        <v>272</v>
      </c>
      <c r="D22" s="208">
        <v>236.3</v>
      </c>
      <c r="E22" s="209">
        <v>2.14</v>
      </c>
      <c r="F22" s="208">
        <v>236.3</v>
      </c>
      <c r="G22" s="210">
        <f>memorial!L17</f>
        <v>0</v>
      </c>
      <c r="H22" s="211">
        <f t="shared" si="0"/>
        <v>0</v>
      </c>
      <c r="I22" s="212">
        <f>ROUND(E22*F22,2)</f>
        <v>505.68</v>
      </c>
      <c r="J22" s="212">
        <f>ROUND(G22*E22,2)</f>
        <v>0</v>
      </c>
      <c r="K22" s="212">
        <f t="shared" si="1"/>
        <v>0</v>
      </c>
      <c r="L22" s="213">
        <f>K22/I22</f>
        <v>0</v>
      </c>
    </row>
    <row r="23" spans="1:17" s="9" customFormat="1" ht="15.75" x14ac:dyDescent="0.2">
      <c r="A23" s="214"/>
      <c r="B23" s="215"/>
      <c r="C23" s="216"/>
      <c r="D23" s="217"/>
      <c r="E23" s="218"/>
      <c r="F23" s="216"/>
      <c r="G23" s="217"/>
      <c r="H23" s="219"/>
      <c r="I23" s="220"/>
      <c r="J23" s="220"/>
      <c r="K23" s="220"/>
      <c r="L23" s="221"/>
    </row>
    <row r="24" spans="1:17" s="43" customFormat="1" ht="15.75" x14ac:dyDescent="0.2">
      <c r="A24" s="222" t="s">
        <v>273</v>
      </c>
      <c r="B24" s="392" t="s">
        <v>274</v>
      </c>
      <c r="C24" s="393"/>
      <c r="D24" s="393"/>
      <c r="E24" s="393"/>
      <c r="F24" s="393"/>
      <c r="G24" s="393"/>
      <c r="H24" s="393"/>
      <c r="I24" s="393"/>
      <c r="J24" s="393"/>
      <c r="K24" s="393"/>
      <c r="L24" s="394"/>
    </row>
    <row r="25" spans="1:17" s="9" customFormat="1" ht="15.75" x14ac:dyDescent="0.2">
      <c r="A25" s="223" t="s">
        <v>275</v>
      </c>
      <c r="B25" s="224" t="s">
        <v>547</v>
      </c>
      <c r="C25" s="225"/>
      <c r="D25" s="210"/>
      <c r="E25" s="226"/>
      <c r="F25" s="225"/>
      <c r="G25" s="210"/>
      <c r="H25" s="211"/>
      <c r="I25" s="212"/>
      <c r="J25" s="212"/>
      <c r="K25" s="212"/>
      <c r="L25" s="213"/>
    </row>
    <row r="26" spans="1:17" s="9" customFormat="1" ht="15.75" x14ac:dyDescent="0.2">
      <c r="A26" s="227" t="s">
        <v>276</v>
      </c>
      <c r="B26" s="228" t="s">
        <v>279</v>
      </c>
      <c r="C26" s="229" t="s">
        <v>281</v>
      </c>
      <c r="D26" s="210" t="e">
        <f>'PLAN ORÇAM VENCEDORA'!#REF!</f>
        <v>#REF!</v>
      </c>
      <c r="E26" s="230">
        <v>2304.1</v>
      </c>
      <c r="F26" s="231">
        <v>3</v>
      </c>
      <c r="G26" s="210">
        <f>memorial!L22</f>
        <v>0</v>
      </c>
      <c r="H26" s="211">
        <f t="shared" si="0"/>
        <v>0</v>
      </c>
      <c r="I26" s="212">
        <f>ROUND(F26*E26,2)</f>
        <v>6912.3</v>
      </c>
      <c r="J26" s="212">
        <f t="shared" ref="J26:J27" si="2">ROUND(G26*E26,2)</f>
        <v>0</v>
      </c>
      <c r="K26" s="212">
        <f t="shared" si="1"/>
        <v>0</v>
      </c>
      <c r="L26" s="213">
        <f t="shared" ref="L26:L27" si="3">K26/I26</f>
        <v>0</v>
      </c>
    </row>
    <row r="27" spans="1:17" ht="51" customHeight="1" x14ac:dyDescent="0.2">
      <c r="A27" s="227" t="s">
        <v>277</v>
      </c>
      <c r="B27" s="228" t="s">
        <v>280</v>
      </c>
      <c r="C27" s="229" t="s">
        <v>281</v>
      </c>
      <c r="D27" s="210">
        <f>'PLAN ORÇAM VENCEDORA'!G16</f>
        <v>0</v>
      </c>
      <c r="E27" s="230">
        <v>293.49</v>
      </c>
      <c r="F27" s="231">
        <v>1</v>
      </c>
      <c r="G27" s="210">
        <f>memorial!L25</f>
        <v>0</v>
      </c>
      <c r="H27" s="211">
        <f t="shared" si="0"/>
        <v>0</v>
      </c>
      <c r="I27" s="212">
        <f>ROUND(F27*E27,2)</f>
        <v>293.49</v>
      </c>
      <c r="J27" s="212">
        <f t="shared" si="2"/>
        <v>0</v>
      </c>
      <c r="K27" s="212">
        <f t="shared" si="1"/>
        <v>0</v>
      </c>
      <c r="L27" s="213">
        <f t="shared" si="3"/>
        <v>0</v>
      </c>
    </row>
    <row r="28" spans="1:17" ht="15.75" x14ac:dyDescent="0.2">
      <c r="A28" s="214"/>
      <c r="B28" s="232"/>
      <c r="C28" s="233"/>
      <c r="D28" s="234"/>
      <c r="E28" s="235"/>
      <c r="F28" s="233"/>
      <c r="G28" s="234"/>
      <c r="H28" s="236"/>
      <c r="I28" s="237"/>
      <c r="J28" s="237"/>
      <c r="K28" s="237"/>
      <c r="L28" s="238"/>
    </row>
    <row r="29" spans="1:17" s="43" customFormat="1" ht="15.75" x14ac:dyDescent="0.2">
      <c r="A29" s="239" t="s">
        <v>282</v>
      </c>
      <c r="B29" s="355" t="s">
        <v>548</v>
      </c>
      <c r="C29" s="355"/>
      <c r="D29" s="355"/>
      <c r="E29" s="355"/>
      <c r="F29" s="355"/>
      <c r="G29" s="355"/>
      <c r="H29" s="355"/>
      <c r="I29" s="355"/>
      <c r="J29" s="355"/>
      <c r="K29" s="355"/>
      <c r="L29" s="356"/>
    </row>
    <row r="30" spans="1:17" s="43" customFormat="1" ht="15.75" x14ac:dyDescent="0.2">
      <c r="A30" s="240" t="s">
        <v>33</v>
      </c>
      <c r="B30" s="338" t="s">
        <v>284</v>
      </c>
      <c r="C30" s="338"/>
      <c r="D30" s="338"/>
      <c r="E30" s="338"/>
      <c r="F30" s="338"/>
      <c r="G30" s="338"/>
      <c r="H30" s="338"/>
      <c r="I30" s="338"/>
      <c r="J30" s="338"/>
      <c r="K30" s="338"/>
      <c r="L30" s="339"/>
    </row>
    <row r="31" spans="1:17" s="9" customFormat="1" ht="30" x14ac:dyDescent="0.2">
      <c r="A31" s="227" t="s">
        <v>283</v>
      </c>
      <c r="B31" s="241" t="s">
        <v>285</v>
      </c>
      <c r="C31" s="242" t="s">
        <v>281</v>
      </c>
      <c r="D31" s="243" t="e">
        <f>'PLAN ORÇAM VENCEDORA'!#REF!</f>
        <v>#REF!</v>
      </c>
      <c r="E31" s="244">
        <v>2304.1</v>
      </c>
      <c r="F31" s="245">
        <v>45.46</v>
      </c>
      <c r="G31" s="243">
        <f>memorial!L30</f>
        <v>0</v>
      </c>
      <c r="H31" s="246">
        <f>G31</f>
        <v>0</v>
      </c>
      <c r="I31" s="247">
        <f>ROUND(F31*E31,2)</f>
        <v>104744.39</v>
      </c>
      <c r="J31" s="247">
        <f>ROUND(G31*F31,2)</f>
        <v>0</v>
      </c>
      <c r="K31" s="247">
        <f>ROUND(H31*F31,2)</f>
        <v>0</v>
      </c>
      <c r="L31" s="248">
        <f>K31/I31</f>
        <v>0</v>
      </c>
    </row>
    <row r="32" spans="1:17" s="9" customFormat="1" ht="15.75" x14ac:dyDescent="0.2">
      <c r="A32" s="249"/>
      <c r="B32" s="250"/>
      <c r="C32" s="250"/>
      <c r="D32" s="217">
        <f>'PLAN ORÇAM VENCEDORA'!G21</f>
        <v>104744.39</v>
      </c>
      <c r="E32" s="251"/>
      <c r="F32" s="250"/>
      <c r="G32" s="217"/>
      <c r="H32" s="219"/>
      <c r="I32" s="220"/>
      <c r="J32" s="220"/>
      <c r="K32" s="220"/>
      <c r="L32" s="221"/>
    </row>
    <row r="33" spans="1:12" s="9" customFormat="1" ht="15.75" x14ac:dyDescent="0.2">
      <c r="A33" s="252" t="s">
        <v>34</v>
      </c>
      <c r="B33" s="342" t="s">
        <v>193</v>
      </c>
      <c r="C33" s="343"/>
      <c r="D33" s="343"/>
      <c r="E33" s="343"/>
      <c r="F33" s="343"/>
      <c r="G33" s="343"/>
      <c r="H33" s="343"/>
      <c r="I33" s="343"/>
      <c r="J33" s="343"/>
      <c r="K33" s="343"/>
      <c r="L33" s="344"/>
    </row>
    <row r="34" spans="1:12" s="9" customFormat="1" ht="60" x14ac:dyDescent="0.2">
      <c r="A34" s="227" t="s">
        <v>293</v>
      </c>
      <c r="B34" s="228" t="s">
        <v>295</v>
      </c>
      <c r="C34" s="229" t="s">
        <v>271</v>
      </c>
      <c r="D34" s="210">
        <f>'PLAN ORÇAM VENCEDORA'!G23</f>
        <v>0</v>
      </c>
      <c r="E34" s="230">
        <v>2.99</v>
      </c>
      <c r="F34" s="231">
        <v>442.42</v>
      </c>
      <c r="G34" s="210">
        <f>memorial!L34</f>
        <v>0</v>
      </c>
      <c r="H34" s="211">
        <f t="shared" ref="H34:H39" si="4">G34</f>
        <v>0</v>
      </c>
      <c r="I34" s="212">
        <f t="shared" ref="I34:I39" si="5">ROUND(F34*E34,2)</f>
        <v>1322.84</v>
      </c>
      <c r="J34" s="212">
        <f t="shared" ref="J34:J39" si="6">ROUND(G34*E34,2)</f>
        <v>0</v>
      </c>
      <c r="K34" s="212">
        <f t="shared" ref="K34:K39" si="7">ROUND(H34*E34,2)</f>
        <v>0</v>
      </c>
      <c r="L34" s="213">
        <f t="shared" ref="L34:L39" si="8">K34/I34</f>
        <v>0</v>
      </c>
    </row>
    <row r="35" spans="1:12" s="9" customFormat="1" ht="90" x14ac:dyDescent="0.2">
      <c r="A35" s="227" t="s">
        <v>296</v>
      </c>
      <c r="B35" s="228" t="s">
        <v>298</v>
      </c>
      <c r="C35" s="229" t="s">
        <v>271</v>
      </c>
      <c r="D35" s="210">
        <f>'PLAN ORÇAM VENCEDORA'!G24</f>
        <v>56620.92</v>
      </c>
      <c r="E35" s="230">
        <v>25.88</v>
      </c>
      <c r="F35" s="231">
        <v>442.42</v>
      </c>
      <c r="G35" s="253">
        <f>memorial!L37</f>
        <v>0</v>
      </c>
      <c r="H35" s="211">
        <f t="shared" si="4"/>
        <v>0</v>
      </c>
      <c r="I35" s="212">
        <f t="shared" si="5"/>
        <v>11449.83</v>
      </c>
      <c r="J35" s="212">
        <f t="shared" si="6"/>
        <v>0</v>
      </c>
      <c r="K35" s="212">
        <f t="shared" si="7"/>
        <v>0</v>
      </c>
      <c r="L35" s="213">
        <f t="shared" si="8"/>
        <v>0</v>
      </c>
    </row>
    <row r="36" spans="1:12" s="9" customFormat="1" ht="45" x14ac:dyDescent="0.2">
      <c r="A36" s="227" t="s">
        <v>299</v>
      </c>
      <c r="B36" s="228" t="s">
        <v>301</v>
      </c>
      <c r="C36" s="229" t="s">
        <v>271</v>
      </c>
      <c r="D36" s="210">
        <f>'PLAN ORÇAM VENCEDORA'!G25</f>
        <v>1322.84</v>
      </c>
      <c r="E36" s="230">
        <v>99.11</v>
      </c>
      <c r="F36" s="231">
        <v>442.42</v>
      </c>
      <c r="G36" s="253">
        <f>memorial!L40</f>
        <v>0</v>
      </c>
      <c r="H36" s="211">
        <f t="shared" si="4"/>
        <v>0</v>
      </c>
      <c r="I36" s="212">
        <f t="shared" si="5"/>
        <v>43848.25</v>
      </c>
      <c r="J36" s="212">
        <f t="shared" si="6"/>
        <v>0</v>
      </c>
      <c r="K36" s="212">
        <f t="shared" si="7"/>
        <v>0</v>
      </c>
      <c r="L36" s="213">
        <f t="shared" si="8"/>
        <v>0</v>
      </c>
    </row>
    <row r="37" spans="1:12" ht="15.75" x14ac:dyDescent="0.2">
      <c r="A37" s="249"/>
      <c r="B37" s="250"/>
      <c r="C37" s="250"/>
      <c r="D37" s="217">
        <f>'PLAN ORÇAM VENCEDORA'!G26</f>
        <v>11449.83</v>
      </c>
      <c r="E37" s="251"/>
      <c r="F37" s="250"/>
      <c r="G37" s="217"/>
      <c r="H37" s="219"/>
      <c r="I37" s="220"/>
      <c r="J37" s="220"/>
      <c r="K37" s="220"/>
      <c r="L37" s="221"/>
    </row>
    <row r="38" spans="1:12" ht="15.75" x14ac:dyDescent="0.2">
      <c r="A38" s="252" t="s">
        <v>35</v>
      </c>
      <c r="B38" s="342" t="s">
        <v>302</v>
      </c>
      <c r="C38" s="343"/>
      <c r="D38" s="343"/>
      <c r="E38" s="343"/>
      <c r="F38" s="343"/>
      <c r="G38" s="343"/>
      <c r="H38" s="343"/>
      <c r="I38" s="343"/>
      <c r="J38" s="343"/>
      <c r="K38" s="343"/>
      <c r="L38" s="344"/>
    </row>
    <row r="39" spans="1:12" ht="60" x14ac:dyDescent="0.2">
      <c r="A39" s="227" t="s">
        <v>477</v>
      </c>
      <c r="B39" s="228" t="s">
        <v>304</v>
      </c>
      <c r="C39" s="229" t="s">
        <v>271</v>
      </c>
      <c r="D39" s="210">
        <f>'PLAN ORÇAM VENCEDORA'!G28</f>
        <v>0</v>
      </c>
      <c r="E39" s="230">
        <v>71.95</v>
      </c>
      <c r="F39" s="231">
        <v>223.66</v>
      </c>
      <c r="G39" s="210">
        <f>memorial!L44</f>
        <v>0</v>
      </c>
      <c r="H39" s="211">
        <f t="shared" si="4"/>
        <v>0</v>
      </c>
      <c r="I39" s="212">
        <f t="shared" si="5"/>
        <v>16092.34</v>
      </c>
      <c r="J39" s="212">
        <f t="shared" si="6"/>
        <v>0</v>
      </c>
      <c r="K39" s="212">
        <f t="shared" si="7"/>
        <v>0</v>
      </c>
      <c r="L39" s="213">
        <f t="shared" si="8"/>
        <v>0</v>
      </c>
    </row>
    <row r="40" spans="1:12" ht="15.75" x14ac:dyDescent="0.2">
      <c r="A40" s="254"/>
      <c r="B40" s="224"/>
      <c r="C40" s="250"/>
      <c r="D40" s="255"/>
      <c r="E40" s="251"/>
      <c r="F40" s="250"/>
      <c r="G40" s="256"/>
      <c r="H40" s="255"/>
      <c r="I40" s="257"/>
      <c r="J40" s="255"/>
      <c r="K40" s="255"/>
      <c r="L40" s="258"/>
    </row>
    <row r="41" spans="1:12" s="9" customFormat="1" ht="15.75" x14ac:dyDescent="0.2">
      <c r="A41" s="252" t="s">
        <v>305</v>
      </c>
      <c r="B41" s="347" t="s">
        <v>549</v>
      </c>
      <c r="C41" s="348"/>
      <c r="D41" s="348"/>
      <c r="E41" s="348"/>
      <c r="F41" s="348"/>
      <c r="G41" s="348"/>
      <c r="H41" s="348"/>
      <c r="I41" s="348"/>
      <c r="J41" s="348"/>
      <c r="K41" s="348"/>
      <c r="L41" s="349"/>
    </row>
    <row r="42" spans="1:12" s="9" customFormat="1" ht="30" x14ac:dyDescent="0.2">
      <c r="A42" s="227" t="s">
        <v>307</v>
      </c>
      <c r="B42" s="228" t="s">
        <v>309</v>
      </c>
      <c r="C42" s="229" t="s">
        <v>271</v>
      </c>
      <c r="D42" s="210">
        <f>'PLAN ORÇAM VENCEDORA'!G31</f>
        <v>0</v>
      </c>
      <c r="E42" s="230">
        <v>13.04</v>
      </c>
      <c r="F42" s="231">
        <v>90.74</v>
      </c>
      <c r="G42" s="210">
        <f>memorial!L48</f>
        <v>0</v>
      </c>
      <c r="H42" s="211">
        <f t="shared" ref="H42:H68" si="9">G42</f>
        <v>0</v>
      </c>
      <c r="I42" s="212">
        <f t="shared" ref="I42" si="10">ROUND(F42*E42,2)</f>
        <v>1183.25</v>
      </c>
      <c r="J42" s="212">
        <f t="shared" ref="J42" si="11">ROUND(G42*E42,2)</f>
        <v>0</v>
      </c>
      <c r="K42" s="212">
        <f t="shared" ref="K42" si="12">ROUND(H42*E42,2)</f>
        <v>0</v>
      </c>
      <c r="L42" s="213">
        <f t="shared" ref="L42" si="13">K42/I42</f>
        <v>0</v>
      </c>
    </row>
    <row r="43" spans="1:12" s="9" customFormat="1" ht="30" x14ac:dyDescent="0.2">
      <c r="A43" s="227" t="s">
        <v>310</v>
      </c>
      <c r="B43" s="224" t="s">
        <v>550</v>
      </c>
      <c r="C43" s="229" t="s">
        <v>271</v>
      </c>
      <c r="D43" s="210">
        <f>'PLAN ORÇAM VENCEDORA'!G32</f>
        <v>2588.21</v>
      </c>
      <c r="E43" s="230">
        <v>13.04</v>
      </c>
      <c r="F43" s="231">
        <v>58.5</v>
      </c>
      <c r="G43" s="210">
        <f>memorial!L51</f>
        <v>0</v>
      </c>
      <c r="H43" s="211">
        <f t="shared" si="9"/>
        <v>0</v>
      </c>
      <c r="I43" s="212">
        <f t="shared" ref="I43:I49" si="14">ROUND(F43*E43,2)</f>
        <v>762.84</v>
      </c>
      <c r="J43" s="212">
        <f t="shared" ref="J43:J49" si="15">ROUND(G43*E43,2)</f>
        <v>0</v>
      </c>
      <c r="K43" s="212">
        <f t="shared" ref="K43:K49" si="16">ROUND(H43*E43,2)</f>
        <v>0</v>
      </c>
      <c r="L43" s="213">
        <f t="shared" ref="L43:L49" si="17">K43/I43</f>
        <v>0</v>
      </c>
    </row>
    <row r="44" spans="1:12" s="9" customFormat="1" ht="30" x14ac:dyDescent="0.2">
      <c r="A44" s="227" t="s">
        <v>313</v>
      </c>
      <c r="B44" s="224" t="s">
        <v>551</v>
      </c>
      <c r="C44" s="229" t="s">
        <v>271</v>
      </c>
      <c r="D44" s="210">
        <f>'PLAN ORÇAM VENCEDORA'!G33</f>
        <v>1183.25</v>
      </c>
      <c r="E44" s="230">
        <v>24.02</v>
      </c>
      <c r="F44" s="231">
        <v>3.15</v>
      </c>
      <c r="G44" s="210">
        <f>memorial!L54</f>
        <v>0</v>
      </c>
      <c r="H44" s="211">
        <f t="shared" si="9"/>
        <v>0</v>
      </c>
      <c r="I44" s="212">
        <f t="shared" si="14"/>
        <v>75.66</v>
      </c>
      <c r="J44" s="212">
        <f t="shared" si="15"/>
        <v>0</v>
      </c>
      <c r="K44" s="212">
        <f t="shared" si="16"/>
        <v>0</v>
      </c>
      <c r="L44" s="213">
        <f t="shared" si="17"/>
        <v>0</v>
      </c>
    </row>
    <row r="45" spans="1:12" ht="15.75" x14ac:dyDescent="0.2">
      <c r="A45" s="227" t="s">
        <v>316</v>
      </c>
      <c r="B45" s="228" t="s">
        <v>318</v>
      </c>
      <c r="C45" s="229" t="s">
        <v>319</v>
      </c>
      <c r="D45" s="210">
        <f>'PLAN ORÇAM VENCEDORA'!G34</f>
        <v>762.84</v>
      </c>
      <c r="E45" s="230">
        <v>188.82</v>
      </c>
      <c r="F45" s="231">
        <v>3</v>
      </c>
      <c r="G45" s="210">
        <f>memorial!L57</f>
        <v>0</v>
      </c>
      <c r="H45" s="211">
        <f t="shared" si="9"/>
        <v>0</v>
      </c>
      <c r="I45" s="212">
        <f t="shared" si="14"/>
        <v>566.46</v>
      </c>
      <c r="J45" s="212">
        <f t="shared" si="15"/>
        <v>0</v>
      </c>
      <c r="K45" s="212">
        <f t="shared" si="16"/>
        <v>0</v>
      </c>
      <c r="L45" s="213">
        <f t="shared" si="17"/>
        <v>0</v>
      </c>
    </row>
    <row r="46" spans="1:12" ht="15.75" x14ac:dyDescent="0.2">
      <c r="A46" s="249"/>
      <c r="B46" s="250"/>
      <c r="C46" s="250"/>
      <c r="D46" s="217">
        <f>'PLAN ORÇAM VENCEDORA'!G35</f>
        <v>75.66</v>
      </c>
      <c r="E46" s="251"/>
      <c r="F46" s="250"/>
      <c r="G46" s="217"/>
      <c r="H46" s="219"/>
      <c r="I46" s="220"/>
      <c r="J46" s="220"/>
      <c r="K46" s="220"/>
      <c r="L46" s="221"/>
    </row>
    <row r="47" spans="1:12" ht="15.75" x14ac:dyDescent="0.2">
      <c r="A47" s="252" t="s">
        <v>320</v>
      </c>
      <c r="B47" s="342" t="s">
        <v>321</v>
      </c>
      <c r="C47" s="343"/>
      <c r="D47" s="343"/>
      <c r="E47" s="343"/>
      <c r="F47" s="343"/>
      <c r="G47" s="343"/>
      <c r="H47" s="343"/>
      <c r="I47" s="343"/>
      <c r="J47" s="343"/>
      <c r="K47" s="343"/>
      <c r="L47" s="344"/>
    </row>
    <row r="48" spans="1:12" ht="30" x14ac:dyDescent="0.2">
      <c r="A48" s="227" t="s">
        <v>322</v>
      </c>
      <c r="B48" s="224" t="s">
        <v>552</v>
      </c>
      <c r="C48" s="229" t="s">
        <v>324</v>
      </c>
      <c r="D48" s="210">
        <f>'PLAN ORÇAM VENCEDORA'!G37</f>
        <v>0</v>
      </c>
      <c r="E48" s="230">
        <v>3000</v>
      </c>
      <c r="F48" s="231">
        <v>1</v>
      </c>
      <c r="G48" s="210">
        <f>memorial!L61</f>
        <v>0</v>
      </c>
      <c r="H48" s="211">
        <f t="shared" si="9"/>
        <v>0</v>
      </c>
      <c r="I48" s="212">
        <f t="shared" si="14"/>
        <v>3000</v>
      </c>
      <c r="J48" s="212">
        <f t="shared" si="15"/>
        <v>0</v>
      </c>
      <c r="K48" s="212">
        <f t="shared" si="16"/>
        <v>0</v>
      </c>
      <c r="L48" s="213">
        <f t="shared" si="17"/>
        <v>0</v>
      </c>
    </row>
    <row r="49" spans="1:12" ht="30" x14ac:dyDescent="0.2">
      <c r="A49" s="227" t="s">
        <v>325</v>
      </c>
      <c r="B49" s="224" t="s">
        <v>553</v>
      </c>
      <c r="C49" s="229" t="s">
        <v>324</v>
      </c>
      <c r="D49" s="255"/>
      <c r="E49" s="230">
        <v>1500</v>
      </c>
      <c r="F49" s="231">
        <v>4</v>
      </c>
      <c r="G49" s="259">
        <f>memorial!L64</f>
        <v>0</v>
      </c>
      <c r="H49" s="211">
        <f t="shared" ref="H49" si="18">G49</f>
        <v>0</v>
      </c>
      <c r="I49" s="212">
        <f t="shared" si="14"/>
        <v>6000</v>
      </c>
      <c r="J49" s="212">
        <f t="shared" si="15"/>
        <v>0</v>
      </c>
      <c r="K49" s="212">
        <f t="shared" si="16"/>
        <v>0</v>
      </c>
      <c r="L49" s="213">
        <f t="shared" si="17"/>
        <v>0</v>
      </c>
    </row>
    <row r="50" spans="1:12" ht="22.5" customHeight="1" x14ac:dyDescent="0.2">
      <c r="A50" s="227" t="s">
        <v>327</v>
      </c>
      <c r="B50" s="260" t="s">
        <v>329</v>
      </c>
      <c r="C50" s="229" t="s">
        <v>271</v>
      </c>
      <c r="D50" s="261">
        <f>'PLAN ORÇAM VENCEDORA'!G39</f>
        <v>3000</v>
      </c>
      <c r="E50" s="230">
        <v>476.62</v>
      </c>
      <c r="F50" s="231">
        <v>6.25</v>
      </c>
      <c r="G50" s="210">
        <f>memorial!L67</f>
        <v>0</v>
      </c>
      <c r="H50" s="211">
        <f t="shared" si="9"/>
        <v>0</v>
      </c>
      <c r="I50" s="212">
        <f t="shared" ref="I50" si="19">ROUND(F50*E50,2)</f>
        <v>2978.88</v>
      </c>
      <c r="J50" s="212">
        <f t="shared" ref="J50" si="20">ROUND(G50*E50,2)</f>
        <v>0</v>
      </c>
      <c r="K50" s="212">
        <f t="shared" ref="K50" si="21">ROUND(H50*E50,2)</f>
        <v>0</v>
      </c>
      <c r="L50" s="213">
        <f t="shared" ref="L50" si="22">K50/I50</f>
        <v>0</v>
      </c>
    </row>
    <row r="51" spans="1:12" ht="30" x14ac:dyDescent="0.2">
      <c r="A51" s="227" t="s">
        <v>330</v>
      </c>
      <c r="B51" s="260" t="s">
        <v>331</v>
      </c>
      <c r="C51" s="229" t="s">
        <v>271</v>
      </c>
      <c r="D51" s="255"/>
      <c r="E51" s="230">
        <v>476.62</v>
      </c>
      <c r="F51" s="231">
        <v>0.49</v>
      </c>
      <c r="G51" s="259">
        <f>memorial!L70</f>
        <v>0</v>
      </c>
      <c r="H51" s="211">
        <f t="shared" ref="H51" si="23">G51</f>
        <v>0</v>
      </c>
      <c r="I51" s="212">
        <f t="shared" ref="I51" si="24">ROUND(F51*E51,2)</f>
        <v>233.54</v>
      </c>
      <c r="J51" s="212">
        <f t="shared" ref="J51" si="25">ROUND(G51*E51,2)</f>
        <v>0</v>
      </c>
      <c r="K51" s="212">
        <f t="shared" ref="K51" si="26">ROUND(H51*E51,2)</f>
        <v>0</v>
      </c>
      <c r="L51" s="213">
        <f t="shared" ref="L51" si="27">K51/I51</f>
        <v>0</v>
      </c>
    </row>
    <row r="52" spans="1:12" ht="30" x14ac:dyDescent="0.2">
      <c r="A52" s="227" t="s">
        <v>332</v>
      </c>
      <c r="B52" s="260" t="s">
        <v>333</v>
      </c>
      <c r="C52" s="229" t="s">
        <v>271</v>
      </c>
      <c r="D52" s="262">
        <f>'PLAN ORÇAM VENCEDORA'!G41</f>
        <v>2978.88</v>
      </c>
      <c r="E52" s="230">
        <v>476.62</v>
      </c>
      <c r="F52" s="231">
        <v>2.25</v>
      </c>
      <c r="G52" s="210">
        <f>memorial!L73</f>
        <v>0</v>
      </c>
      <c r="H52" s="211">
        <f t="shared" si="9"/>
        <v>0</v>
      </c>
      <c r="I52" s="212">
        <f>ROUND(F52*E52,2)</f>
        <v>1072.4000000000001</v>
      </c>
      <c r="J52" s="212">
        <f t="shared" ref="J52" si="28">ROUND(G52*E52,2)</f>
        <v>0</v>
      </c>
      <c r="K52" s="212">
        <f t="shared" ref="K52" si="29">ROUND(H52*E52,2)</f>
        <v>0</v>
      </c>
      <c r="L52" s="213">
        <f t="shared" ref="L52" si="30">K52/I52</f>
        <v>0</v>
      </c>
    </row>
    <row r="53" spans="1:12" ht="30" x14ac:dyDescent="0.2">
      <c r="A53" s="227" t="s">
        <v>334</v>
      </c>
      <c r="B53" s="260" t="s">
        <v>335</v>
      </c>
      <c r="C53" s="229" t="s">
        <v>271</v>
      </c>
      <c r="D53" s="262">
        <f>'PLAN ORÇAM VENCEDORA'!G42</f>
        <v>233.54</v>
      </c>
      <c r="E53" s="230">
        <v>476.62</v>
      </c>
      <c r="F53" s="231">
        <v>1</v>
      </c>
      <c r="G53" s="210">
        <f>memorial!L76</f>
        <v>0</v>
      </c>
      <c r="H53" s="211">
        <f t="shared" si="9"/>
        <v>0</v>
      </c>
      <c r="I53" s="212">
        <f t="shared" ref="I53:I56" si="31">ROUND(F53*E53,2)</f>
        <v>476.62</v>
      </c>
      <c r="J53" s="212">
        <f t="shared" ref="J53:J56" si="32">ROUND(G53*E53,2)</f>
        <v>0</v>
      </c>
      <c r="K53" s="212">
        <f t="shared" ref="K53:K56" si="33">ROUND(H53*E53,2)</f>
        <v>0</v>
      </c>
      <c r="L53" s="213">
        <f t="shared" ref="L53:L56" si="34">K53/I53</f>
        <v>0</v>
      </c>
    </row>
    <row r="54" spans="1:12" ht="30" x14ac:dyDescent="0.2">
      <c r="A54" s="227" t="s">
        <v>336</v>
      </c>
      <c r="B54" s="224" t="s">
        <v>554</v>
      </c>
      <c r="C54" s="229" t="s">
        <v>271</v>
      </c>
      <c r="D54" s="262">
        <f>'PLAN ORÇAM VENCEDORA'!G43</f>
        <v>1072.4000000000001</v>
      </c>
      <c r="E54" s="230">
        <v>476.62</v>
      </c>
      <c r="F54" s="231">
        <v>5.98</v>
      </c>
      <c r="G54" s="210">
        <f>memorial!L79</f>
        <v>0</v>
      </c>
      <c r="H54" s="211">
        <f t="shared" si="9"/>
        <v>0</v>
      </c>
      <c r="I54" s="212">
        <f t="shared" si="31"/>
        <v>2850.19</v>
      </c>
      <c r="J54" s="212">
        <f t="shared" si="32"/>
        <v>0</v>
      </c>
      <c r="K54" s="212">
        <f t="shared" si="33"/>
        <v>0</v>
      </c>
      <c r="L54" s="213">
        <f t="shared" si="34"/>
        <v>0</v>
      </c>
    </row>
    <row r="55" spans="1:12" ht="30" x14ac:dyDescent="0.2">
      <c r="A55" s="227" t="s">
        <v>338</v>
      </c>
      <c r="B55" s="260" t="s">
        <v>339</v>
      </c>
      <c r="C55" s="229" t="s">
        <v>236</v>
      </c>
      <c r="D55" s="262">
        <f>'PLAN ORÇAM VENCEDORA'!G44</f>
        <v>476.62</v>
      </c>
      <c r="E55" s="230">
        <v>528.96</v>
      </c>
      <c r="F55" s="231">
        <v>2.08</v>
      </c>
      <c r="G55" s="210">
        <f>memorial!L82</f>
        <v>0</v>
      </c>
      <c r="H55" s="211">
        <f t="shared" si="9"/>
        <v>0</v>
      </c>
      <c r="I55" s="212">
        <f t="shared" si="31"/>
        <v>1100.24</v>
      </c>
      <c r="J55" s="212">
        <f t="shared" si="32"/>
        <v>0</v>
      </c>
      <c r="K55" s="212">
        <f t="shared" si="33"/>
        <v>0</v>
      </c>
      <c r="L55" s="213">
        <f t="shared" si="34"/>
        <v>0</v>
      </c>
    </row>
    <row r="56" spans="1:12" ht="15.75" x14ac:dyDescent="0.2">
      <c r="A56" s="227" t="s">
        <v>340</v>
      </c>
      <c r="B56" s="224" t="s">
        <v>555</v>
      </c>
      <c r="C56" s="229" t="s">
        <v>324</v>
      </c>
      <c r="D56" s="262">
        <f>'PLAN ORÇAM VENCEDORA'!G45</f>
        <v>2850.19</v>
      </c>
      <c r="E56" s="230">
        <v>395</v>
      </c>
      <c r="F56" s="231">
        <v>8</v>
      </c>
      <c r="G56" s="210">
        <f>memorial!L85</f>
        <v>0</v>
      </c>
      <c r="H56" s="211">
        <f t="shared" si="9"/>
        <v>0</v>
      </c>
      <c r="I56" s="212">
        <f t="shared" si="31"/>
        <v>3160</v>
      </c>
      <c r="J56" s="212">
        <f t="shared" si="32"/>
        <v>0</v>
      </c>
      <c r="K56" s="212">
        <f t="shared" si="33"/>
        <v>0</v>
      </c>
      <c r="L56" s="213">
        <f t="shared" si="34"/>
        <v>0</v>
      </c>
    </row>
    <row r="57" spans="1:12" ht="15.75" x14ac:dyDescent="0.2">
      <c r="A57" s="249"/>
      <c r="B57" s="250"/>
      <c r="C57" s="250"/>
      <c r="D57" s="263">
        <f>'PLAN ORÇAM VENCEDORA'!G46</f>
        <v>1100.24</v>
      </c>
      <c r="E57" s="251"/>
      <c r="F57" s="250"/>
      <c r="G57" s="217"/>
      <c r="H57" s="219"/>
      <c r="I57" s="220"/>
      <c r="J57" s="220"/>
      <c r="K57" s="220"/>
      <c r="L57" s="221"/>
    </row>
    <row r="58" spans="1:12" ht="15.75" x14ac:dyDescent="0.2">
      <c r="A58" s="252" t="s">
        <v>342</v>
      </c>
      <c r="B58" s="342" t="s">
        <v>343</v>
      </c>
      <c r="C58" s="343"/>
      <c r="D58" s="343"/>
      <c r="E58" s="343"/>
      <c r="F58" s="343"/>
      <c r="G58" s="343"/>
      <c r="H58" s="343"/>
      <c r="I58" s="343"/>
      <c r="J58" s="343"/>
      <c r="K58" s="343"/>
      <c r="L58" s="344"/>
    </row>
    <row r="59" spans="1:12" ht="15.75" x14ac:dyDescent="0.2">
      <c r="A59" s="227" t="s">
        <v>344</v>
      </c>
      <c r="B59" s="224" t="s">
        <v>556</v>
      </c>
      <c r="C59" s="229" t="s">
        <v>324</v>
      </c>
      <c r="D59" s="261">
        <f>'PLAN ORÇAM VENCEDORA'!G48</f>
        <v>0</v>
      </c>
      <c r="E59" s="230">
        <v>9000</v>
      </c>
      <c r="F59" s="231">
        <v>1</v>
      </c>
      <c r="G59" s="210">
        <f>memorial!L89</f>
        <v>0</v>
      </c>
      <c r="H59" s="211">
        <f t="shared" si="9"/>
        <v>0</v>
      </c>
      <c r="I59" s="212">
        <f t="shared" ref="I59" si="35">ROUND(F59*E59,2)</f>
        <v>9000</v>
      </c>
      <c r="J59" s="212">
        <f t="shared" ref="J59" si="36">ROUND(G59*E59,2)</f>
        <v>0</v>
      </c>
      <c r="K59" s="212">
        <f t="shared" ref="K59" si="37">ROUND(H59*E59,2)</f>
        <v>0</v>
      </c>
      <c r="L59" s="213">
        <f t="shared" ref="L59" si="38">K59/I59</f>
        <v>0</v>
      </c>
    </row>
    <row r="60" spans="1:12" ht="15.75" x14ac:dyDescent="0.2">
      <c r="A60" s="227" t="s">
        <v>346</v>
      </c>
      <c r="B60" s="224" t="s">
        <v>557</v>
      </c>
      <c r="C60" s="229" t="s">
        <v>324</v>
      </c>
      <c r="D60" s="261">
        <f>'PLAN ORÇAM VENCEDORA'!G49</f>
        <v>20500</v>
      </c>
      <c r="E60" s="230">
        <v>8000</v>
      </c>
      <c r="F60" s="231">
        <v>1</v>
      </c>
      <c r="G60" s="210">
        <f>memorial!L92</f>
        <v>0</v>
      </c>
      <c r="H60" s="211">
        <f t="shared" si="9"/>
        <v>0</v>
      </c>
      <c r="I60" s="212">
        <f t="shared" ref="I60" si="39">ROUND(F60*E60,2)</f>
        <v>8000</v>
      </c>
      <c r="J60" s="212">
        <f t="shared" ref="J60" si="40">ROUND(G60*E60,2)</f>
        <v>0</v>
      </c>
      <c r="K60" s="212">
        <f t="shared" ref="K60" si="41">ROUND(H60*E60,2)</f>
        <v>0</v>
      </c>
      <c r="L60" s="213">
        <f t="shared" ref="L60" si="42">K60/I60</f>
        <v>0</v>
      </c>
    </row>
    <row r="61" spans="1:12" ht="30" x14ac:dyDescent="0.2">
      <c r="A61" s="227" t="s">
        <v>348</v>
      </c>
      <c r="B61" s="224" t="s">
        <v>558</v>
      </c>
      <c r="C61" s="229" t="s">
        <v>324</v>
      </c>
      <c r="D61" s="255"/>
      <c r="E61" s="230">
        <v>3500</v>
      </c>
      <c r="F61" s="231">
        <v>1</v>
      </c>
      <c r="G61" s="259">
        <f>memorial!L95</f>
        <v>0</v>
      </c>
      <c r="H61" s="211">
        <f t="shared" ref="H61" si="43">G61</f>
        <v>0</v>
      </c>
      <c r="I61" s="212">
        <f t="shared" ref="I61" si="44">ROUND(F61*E61,2)</f>
        <v>3500</v>
      </c>
      <c r="J61" s="212">
        <f t="shared" ref="J61" si="45">ROUND(G61*E61,2)</f>
        <v>0</v>
      </c>
      <c r="K61" s="212">
        <f t="shared" ref="K61" si="46">ROUND(H61*E61,2)</f>
        <v>0</v>
      </c>
      <c r="L61" s="213">
        <f t="shared" ref="L61" si="47">K61/I61</f>
        <v>0</v>
      </c>
    </row>
    <row r="62" spans="1:12" ht="15.75" x14ac:dyDescent="0.2">
      <c r="A62" s="249"/>
      <c r="B62" s="250"/>
      <c r="C62" s="250"/>
      <c r="D62" s="263">
        <f>'PLAN ORÇAM VENCEDORA'!G51</f>
        <v>8000</v>
      </c>
      <c r="E62" s="251"/>
      <c r="F62" s="250"/>
      <c r="G62" s="217"/>
      <c r="H62" s="219"/>
      <c r="I62" s="220"/>
      <c r="J62" s="220"/>
      <c r="K62" s="220"/>
      <c r="L62" s="221"/>
    </row>
    <row r="63" spans="1:12" ht="15.75" x14ac:dyDescent="0.2">
      <c r="A63" s="252" t="s">
        <v>350</v>
      </c>
      <c r="B63" s="347" t="s">
        <v>559</v>
      </c>
      <c r="C63" s="348"/>
      <c r="D63" s="348"/>
      <c r="E63" s="348"/>
      <c r="F63" s="348"/>
      <c r="G63" s="348"/>
      <c r="H63" s="348"/>
      <c r="I63" s="348"/>
      <c r="J63" s="348"/>
      <c r="K63" s="348"/>
      <c r="L63" s="349"/>
    </row>
    <row r="64" spans="1:12" ht="75" x14ac:dyDescent="0.2">
      <c r="A64" s="227" t="s">
        <v>352</v>
      </c>
      <c r="B64" s="224" t="s">
        <v>560</v>
      </c>
      <c r="C64" s="229" t="s">
        <v>355</v>
      </c>
      <c r="D64" s="261">
        <f>'PLAN ORÇAM VENCEDORA'!G53</f>
        <v>0</v>
      </c>
      <c r="E64" s="230">
        <v>8999.74</v>
      </c>
      <c r="F64" s="231">
        <v>1</v>
      </c>
      <c r="G64" s="210">
        <f>memorial!L99</f>
        <v>0</v>
      </c>
      <c r="H64" s="211">
        <f t="shared" si="9"/>
        <v>0</v>
      </c>
      <c r="I64" s="212">
        <f t="shared" ref="I64:I68" si="48">ROUND(F64*E64,2)</f>
        <v>8999.74</v>
      </c>
      <c r="J64" s="212">
        <f t="shared" ref="J64:J68" si="49">ROUND(G64*E64,2)</f>
        <v>0</v>
      </c>
      <c r="K64" s="212">
        <f t="shared" ref="K64:K68" si="50">ROUND(H64*E64,2)</f>
        <v>0</v>
      </c>
      <c r="L64" s="213">
        <f t="shared" ref="L64:L68" si="51">K64/I64</f>
        <v>0</v>
      </c>
    </row>
    <row r="65" spans="1:12" ht="45" x14ac:dyDescent="0.2">
      <c r="A65" s="227" t="s">
        <v>356</v>
      </c>
      <c r="B65" s="228" t="s">
        <v>358</v>
      </c>
      <c r="C65" s="229" t="s">
        <v>355</v>
      </c>
      <c r="D65" s="261">
        <f>'PLAN ORÇAM VENCEDORA'!G54</f>
        <v>33380.519999999997</v>
      </c>
      <c r="E65" s="230">
        <v>24380.78</v>
      </c>
      <c r="F65" s="231">
        <v>1</v>
      </c>
      <c r="G65" s="210">
        <f>memorial!L102</f>
        <v>0</v>
      </c>
      <c r="H65" s="211">
        <f t="shared" si="9"/>
        <v>0</v>
      </c>
      <c r="I65" s="212">
        <f t="shared" si="48"/>
        <v>24380.78</v>
      </c>
      <c r="J65" s="212">
        <f t="shared" si="49"/>
        <v>0</v>
      </c>
      <c r="K65" s="212">
        <f t="shared" si="50"/>
        <v>0</v>
      </c>
      <c r="L65" s="213">
        <f t="shared" si="51"/>
        <v>0</v>
      </c>
    </row>
    <row r="66" spans="1:12" ht="15.75" x14ac:dyDescent="0.2">
      <c r="A66" s="249"/>
      <c r="B66" s="250"/>
      <c r="C66" s="250"/>
      <c r="D66" s="263">
        <f>'PLAN ORÇAM VENCEDORA'!G55</f>
        <v>8999.74</v>
      </c>
      <c r="E66" s="251"/>
      <c r="F66" s="250"/>
      <c r="G66" s="217"/>
      <c r="H66" s="219"/>
      <c r="I66" s="220"/>
      <c r="J66" s="220"/>
      <c r="K66" s="220"/>
      <c r="L66" s="221"/>
    </row>
    <row r="67" spans="1:12" ht="15.75" x14ac:dyDescent="0.2">
      <c r="A67" s="252" t="s">
        <v>359</v>
      </c>
      <c r="B67" s="347" t="s">
        <v>561</v>
      </c>
      <c r="C67" s="348"/>
      <c r="D67" s="348"/>
      <c r="E67" s="348"/>
      <c r="F67" s="348"/>
      <c r="G67" s="348"/>
      <c r="H67" s="348"/>
      <c r="I67" s="348"/>
      <c r="J67" s="348"/>
      <c r="K67" s="348"/>
      <c r="L67" s="349"/>
    </row>
    <row r="68" spans="1:12" ht="45" x14ac:dyDescent="0.2">
      <c r="A68" s="227" t="s">
        <v>361</v>
      </c>
      <c r="B68" s="224" t="s">
        <v>562</v>
      </c>
      <c r="C68" s="229" t="s">
        <v>355</v>
      </c>
      <c r="D68" s="261">
        <f>'PLAN ORÇAM VENCEDORA'!G57</f>
        <v>0</v>
      </c>
      <c r="E68" s="230">
        <v>83445.06</v>
      </c>
      <c r="F68" s="231">
        <v>1</v>
      </c>
      <c r="G68" s="210">
        <f>memorial!L106</f>
        <v>0</v>
      </c>
      <c r="H68" s="211">
        <f t="shared" si="9"/>
        <v>0</v>
      </c>
      <c r="I68" s="212">
        <f t="shared" si="48"/>
        <v>83445.06</v>
      </c>
      <c r="J68" s="212">
        <f t="shared" si="49"/>
        <v>0</v>
      </c>
      <c r="K68" s="212">
        <f t="shared" si="50"/>
        <v>0</v>
      </c>
      <c r="L68" s="213">
        <f t="shared" si="51"/>
        <v>0</v>
      </c>
    </row>
    <row r="69" spans="1:12" ht="15.75" x14ac:dyDescent="0.2">
      <c r="A69" s="249"/>
      <c r="B69" s="250"/>
      <c r="C69" s="250"/>
      <c r="D69" s="263">
        <f>'PLAN ORÇAM VENCEDORA'!G58</f>
        <v>83445.06</v>
      </c>
      <c r="E69" s="251"/>
      <c r="F69" s="250"/>
      <c r="G69" s="217"/>
      <c r="H69" s="219"/>
      <c r="I69" s="220"/>
      <c r="J69" s="220"/>
      <c r="K69" s="220"/>
      <c r="L69" s="221"/>
    </row>
    <row r="70" spans="1:12" ht="14.25" customHeight="1" x14ac:dyDescent="0.2">
      <c r="A70" s="395" t="s">
        <v>563</v>
      </c>
      <c r="B70" s="396"/>
      <c r="C70" s="396"/>
      <c r="D70" s="396"/>
      <c r="E70" s="396"/>
      <c r="F70" s="396"/>
      <c r="G70" s="396"/>
      <c r="H70" s="396"/>
      <c r="I70" s="396"/>
      <c r="J70" s="396"/>
      <c r="K70" s="396"/>
      <c r="L70" s="397"/>
    </row>
    <row r="71" spans="1:12" ht="15.75" x14ac:dyDescent="0.2">
      <c r="A71" s="264" t="s">
        <v>263</v>
      </c>
      <c r="B71" s="355" t="s">
        <v>564</v>
      </c>
      <c r="C71" s="355"/>
      <c r="D71" s="355"/>
      <c r="E71" s="355"/>
      <c r="F71" s="355"/>
      <c r="G71" s="355"/>
      <c r="H71" s="355"/>
      <c r="I71" s="355"/>
      <c r="J71" s="355"/>
      <c r="K71" s="355"/>
      <c r="L71" s="356"/>
    </row>
    <row r="72" spans="1:12" ht="15.75" x14ac:dyDescent="0.2">
      <c r="A72" s="252" t="s">
        <v>265</v>
      </c>
      <c r="B72" s="347" t="s">
        <v>565</v>
      </c>
      <c r="C72" s="348"/>
      <c r="D72" s="348"/>
      <c r="E72" s="348"/>
      <c r="F72" s="348"/>
      <c r="G72" s="348"/>
      <c r="H72" s="348"/>
      <c r="I72" s="348"/>
      <c r="J72" s="348"/>
      <c r="K72" s="348"/>
      <c r="L72" s="349"/>
    </row>
    <row r="73" spans="1:12" ht="15.75" x14ac:dyDescent="0.2">
      <c r="A73" s="227" t="s">
        <v>266</v>
      </c>
      <c r="B73" s="224" t="s">
        <v>566</v>
      </c>
      <c r="C73" s="229" t="s">
        <v>271</v>
      </c>
      <c r="D73" s="261">
        <f>'PLAN ORÇAM VENCEDORA'!G64</f>
        <v>0</v>
      </c>
      <c r="E73" s="230">
        <v>6.09</v>
      </c>
      <c r="F73" s="231">
        <v>675.49</v>
      </c>
      <c r="G73" s="210">
        <f>memorial!L114</f>
        <v>0</v>
      </c>
      <c r="H73" s="211">
        <f t="shared" ref="H73:H112" si="52">G73</f>
        <v>0</v>
      </c>
      <c r="I73" s="212">
        <f t="shared" ref="I73" si="53">ROUND(F73*E73,2)</f>
        <v>4113.7299999999996</v>
      </c>
      <c r="J73" s="212">
        <f t="shared" ref="J73" si="54">ROUND(G73*E73,2)</f>
        <v>0</v>
      </c>
      <c r="K73" s="212">
        <f t="shared" ref="K73" si="55">ROUND(H73*E73,2)</f>
        <v>0</v>
      </c>
      <c r="L73" s="213">
        <f t="shared" ref="L73" si="56">K73/I73</f>
        <v>0</v>
      </c>
    </row>
    <row r="74" spans="1:12" ht="15.75" x14ac:dyDescent="0.2">
      <c r="A74" s="249"/>
      <c r="B74" s="250"/>
      <c r="C74" s="250"/>
      <c r="D74" s="263">
        <f>'PLAN ORÇAM VENCEDORA'!G65</f>
        <v>4113.7299999999996</v>
      </c>
      <c r="E74" s="251"/>
      <c r="F74" s="250"/>
      <c r="G74" s="217"/>
      <c r="H74" s="219"/>
      <c r="I74" s="220"/>
      <c r="J74" s="220"/>
      <c r="K74" s="220"/>
      <c r="L74" s="221"/>
    </row>
    <row r="75" spans="1:12" ht="15.75" x14ac:dyDescent="0.2">
      <c r="A75" s="252" t="s">
        <v>368</v>
      </c>
      <c r="B75" s="360" t="s">
        <v>567</v>
      </c>
      <c r="C75" s="361"/>
      <c r="D75" s="361"/>
      <c r="E75" s="361"/>
      <c r="F75" s="361"/>
      <c r="G75" s="361"/>
      <c r="H75" s="361"/>
      <c r="I75" s="361"/>
      <c r="J75" s="361"/>
      <c r="K75" s="361"/>
      <c r="L75" s="362"/>
    </row>
    <row r="76" spans="1:12" ht="60" x14ac:dyDescent="0.2">
      <c r="A76" s="227" t="s">
        <v>370</v>
      </c>
      <c r="B76" s="224" t="s">
        <v>568</v>
      </c>
      <c r="C76" s="229" t="s">
        <v>281</v>
      </c>
      <c r="D76" s="261">
        <f>'PLAN ORÇAM VENCEDORA'!G67</f>
        <v>0</v>
      </c>
      <c r="E76" s="230">
        <v>9.17</v>
      </c>
      <c r="F76" s="231">
        <v>39.82</v>
      </c>
      <c r="G76" s="210">
        <f>memorial!L118</f>
        <v>0</v>
      </c>
      <c r="H76" s="211">
        <f t="shared" si="52"/>
        <v>0</v>
      </c>
      <c r="I76" s="212">
        <f t="shared" ref="I76:I81" si="57">ROUND(F76*E76,2)</f>
        <v>365.15</v>
      </c>
      <c r="J76" s="212">
        <f t="shared" ref="J76:J81" si="58">ROUND(G76*E76,2)</f>
        <v>0</v>
      </c>
      <c r="K76" s="212">
        <f t="shared" ref="K76:K81" si="59">ROUND(H76*E76,2)</f>
        <v>0</v>
      </c>
      <c r="L76" s="213">
        <f t="shared" ref="L76:L81" si="60">K76/I76</f>
        <v>0</v>
      </c>
    </row>
    <row r="77" spans="1:12" ht="75" x14ac:dyDescent="0.2">
      <c r="A77" s="227" t="s">
        <v>373</v>
      </c>
      <c r="B77" s="224" t="s">
        <v>569</v>
      </c>
      <c r="C77" s="229" t="s">
        <v>281</v>
      </c>
      <c r="D77" s="261">
        <f>'PLAN ORÇAM VENCEDORA'!G68</f>
        <v>40251.96</v>
      </c>
      <c r="E77" s="230">
        <v>14.28</v>
      </c>
      <c r="F77" s="231">
        <v>11.95</v>
      </c>
      <c r="G77" s="210">
        <f>memorial!L121</f>
        <v>0</v>
      </c>
      <c r="H77" s="211">
        <f t="shared" si="52"/>
        <v>0</v>
      </c>
      <c r="I77" s="212">
        <f t="shared" si="57"/>
        <v>170.65</v>
      </c>
      <c r="J77" s="212">
        <f t="shared" si="58"/>
        <v>0</v>
      </c>
      <c r="K77" s="212">
        <f t="shared" si="59"/>
        <v>0</v>
      </c>
      <c r="L77" s="213">
        <f t="shared" si="60"/>
        <v>0</v>
      </c>
    </row>
    <row r="78" spans="1:12" ht="30" x14ac:dyDescent="0.2">
      <c r="A78" s="227" t="s">
        <v>376</v>
      </c>
      <c r="B78" s="224" t="s">
        <v>570</v>
      </c>
      <c r="C78" s="229" t="s">
        <v>281</v>
      </c>
      <c r="D78" s="261">
        <f>'PLAN ORÇAM VENCEDORA'!G69</f>
        <v>365.15</v>
      </c>
      <c r="E78" s="230">
        <v>9.7200000000000006</v>
      </c>
      <c r="F78" s="231">
        <v>27.87</v>
      </c>
      <c r="G78" s="210">
        <f>memorial!L124</f>
        <v>0</v>
      </c>
      <c r="H78" s="211">
        <f t="shared" si="52"/>
        <v>0</v>
      </c>
      <c r="I78" s="212">
        <f t="shared" si="57"/>
        <v>270.89999999999998</v>
      </c>
      <c r="J78" s="212">
        <f t="shared" si="58"/>
        <v>0</v>
      </c>
      <c r="K78" s="212">
        <f t="shared" si="59"/>
        <v>0</v>
      </c>
      <c r="L78" s="213">
        <f t="shared" si="60"/>
        <v>0</v>
      </c>
    </row>
    <row r="79" spans="1:12" ht="90" x14ac:dyDescent="0.2">
      <c r="A79" s="227" t="s">
        <v>379</v>
      </c>
      <c r="B79" s="228" t="s">
        <v>521</v>
      </c>
      <c r="C79" s="229" t="s">
        <v>281</v>
      </c>
      <c r="D79" s="261">
        <f>'PLAN ORÇAM VENCEDORA'!G70</f>
        <v>170.65</v>
      </c>
      <c r="E79" s="230">
        <v>22.01</v>
      </c>
      <c r="F79" s="265">
        <v>1453.39</v>
      </c>
      <c r="G79" s="210">
        <f>memorial!L127</f>
        <v>0</v>
      </c>
      <c r="H79" s="211">
        <f t="shared" si="52"/>
        <v>0</v>
      </c>
      <c r="I79" s="212">
        <f t="shared" si="57"/>
        <v>31989.11</v>
      </c>
      <c r="J79" s="212">
        <f t="shared" si="58"/>
        <v>0</v>
      </c>
      <c r="K79" s="212">
        <f t="shared" si="59"/>
        <v>0</v>
      </c>
      <c r="L79" s="213">
        <f t="shared" si="60"/>
        <v>0</v>
      </c>
    </row>
    <row r="80" spans="1:12" ht="45" x14ac:dyDescent="0.2">
      <c r="A80" s="227" t="s">
        <v>382</v>
      </c>
      <c r="B80" s="228" t="s">
        <v>384</v>
      </c>
      <c r="C80" s="229" t="s">
        <v>281</v>
      </c>
      <c r="D80" s="261">
        <f>'PLAN ORÇAM VENCEDORA'!G71</f>
        <v>270.89999999999998</v>
      </c>
      <c r="E80" s="230">
        <v>3.37</v>
      </c>
      <c r="F80" s="265">
        <v>1453.39</v>
      </c>
      <c r="G80" s="210">
        <f>memorial!L130</f>
        <v>0</v>
      </c>
      <c r="H80" s="211">
        <f t="shared" si="52"/>
        <v>0</v>
      </c>
      <c r="I80" s="212">
        <f t="shared" si="57"/>
        <v>4897.92</v>
      </c>
      <c r="J80" s="212">
        <f t="shared" si="58"/>
        <v>0</v>
      </c>
      <c r="K80" s="212">
        <f t="shared" si="59"/>
        <v>0</v>
      </c>
      <c r="L80" s="213">
        <f t="shared" si="60"/>
        <v>0</v>
      </c>
    </row>
    <row r="81" spans="1:12" ht="45" x14ac:dyDescent="0.2">
      <c r="A81" s="227" t="s">
        <v>385</v>
      </c>
      <c r="B81" s="228" t="s">
        <v>386</v>
      </c>
      <c r="C81" s="229" t="s">
        <v>281</v>
      </c>
      <c r="D81" s="261">
        <f>'PLAN ORÇAM VENCEDORA'!G72</f>
        <v>31989.11</v>
      </c>
      <c r="E81" s="230">
        <v>3.37</v>
      </c>
      <c r="F81" s="231">
        <v>759.12</v>
      </c>
      <c r="G81" s="210">
        <f>memorial!L133</f>
        <v>0</v>
      </c>
      <c r="H81" s="211">
        <f t="shared" si="52"/>
        <v>0</v>
      </c>
      <c r="I81" s="212">
        <f t="shared" si="57"/>
        <v>2558.23</v>
      </c>
      <c r="J81" s="212">
        <f t="shared" si="58"/>
        <v>0</v>
      </c>
      <c r="K81" s="212">
        <f t="shared" si="59"/>
        <v>0</v>
      </c>
      <c r="L81" s="213">
        <f t="shared" si="60"/>
        <v>0</v>
      </c>
    </row>
    <row r="82" spans="1:12" ht="15.75" x14ac:dyDescent="0.2">
      <c r="A82" s="249"/>
      <c r="B82" s="250"/>
      <c r="C82" s="250"/>
      <c r="D82" s="263">
        <f>'PLAN ORÇAM VENCEDORA'!G73</f>
        <v>4897.92</v>
      </c>
      <c r="E82" s="251"/>
      <c r="F82" s="250"/>
      <c r="G82" s="217"/>
      <c r="H82" s="219"/>
      <c r="I82" s="220"/>
      <c r="J82" s="220"/>
      <c r="K82" s="220"/>
      <c r="L82" s="221"/>
    </row>
    <row r="83" spans="1:12" ht="15.75" x14ac:dyDescent="0.2">
      <c r="A83" s="252" t="s">
        <v>387</v>
      </c>
      <c r="B83" s="347" t="s">
        <v>571</v>
      </c>
      <c r="C83" s="348"/>
      <c r="D83" s="348"/>
      <c r="E83" s="348"/>
      <c r="F83" s="348"/>
      <c r="G83" s="348"/>
      <c r="H83" s="348"/>
      <c r="I83" s="348"/>
      <c r="J83" s="348"/>
      <c r="K83" s="348"/>
      <c r="L83" s="349"/>
    </row>
    <row r="84" spans="1:12" ht="15.75" x14ac:dyDescent="0.2">
      <c r="A84" s="227" t="s">
        <v>389</v>
      </c>
      <c r="B84" s="224" t="s">
        <v>572</v>
      </c>
      <c r="C84" s="229" t="s">
        <v>272</v>
      </c>
      <c r="D84" s="255"/>
      <c r="E84" s="230">
        <v>171.51</v>
      </c>
      <c r="F84" s="231">
        <v>21.8</v>
      </c>
      <c r="G84" s="259">
        <f>memorial!L137</f>
        <v>0</v>
      </c>
      <c r="H84" s="211">
        <f t="shared" ref="H84" si="61">G84</f>
        <v>0</v>
      </c>
      <c r="I84" s="212">
        <f t="shared" ref="I84" si="62">ROUND(F84*E84,2)</f>
        <v>3738.92</v>
      </c>
      <c r="J84" s="212">
        <f t="shared" ref="J84" si="63">ROUND(G84*E84,2)</f>
        <v>0</v>
      </c>
      <c r="K84" s="212">
        <f t="shared" ref="K84" si="64">ROUND(H84*E84,2)</f>
        <v>0</v>
      </c>
      <c r="L84" s="213">
        <f t="shared" ref="L84" si="65">K84/I84</f>
        <v>0</v>
      </c>
    </row>
    <row r="85" spans="1:12" s="9" customFormat="1" ht="15.75" x14ac:dyDescent="0.2">
      <c r="A85" s="249"/>
      <c r="B85" s="250"/>
      <c r="C85" s="250"/>
      <c r="D85" s="263">
        <f>'PLAN ORÇAM VENCEDORA'!G76</f>
        <v>0</v>
      </c>
      <c r="E85" s="251"/>
      <c r="F85" s="250"/>
      <c r="G85" s="217"/>
      <c r="H85" s="219"/>
      <c r="I85" s="220"/>
      <c r="J85" s="220"/>
      <c r="K85" s="220"/>
      <c r="L85" s="221"/>
    </row>
    <row r="86" spans="1:12" ht="15.75" x14ac:dyDescent="0.2">
      <c r="A86" s="252" t="s">
        <v>392</v>
      </c>
      <c r="B86" s="342" t="s">
        <v>393</v>
      </c>
      <c r="C86" s="343"/>
      <c r="D86" s="343"/>
      <c r="E86" s="343"/>
      <c r="F86" s="343"/>
      <c r="G86" s="343"/>
      <c r="H86" s="343"/>
      <c r="I86" s="343"/>
      <c r="J86" s="343"/>
      <c r="K86" s="343"/>
      <c r="L86" s="344"/>
    </row>
    <row r="87" spans="1:12" s="9" customFormat="1" ht="30" x14ac:dyDescent="0.2">
      <c r="A87" s="227" t="s">
        <v>394</v>
      </c>
      <c r="B87" s="228" t="s">
        <v>395</v>
      </c>
      <c r="C87" s="229" t="s">
        <v>281</v>
      </c>
      <c r="D87" s="261">
        <f>'PLAN ORÇAM VENCEDORA'!G78</f>
        <v>0</v>
      </c>
      <c r="E87" s="230">
        <v>2304.1</v>
      </c>
      <c r="F87" s="231">
        <v>20.239999999999998</v>
      </c>
      <c r="G87" s="210">
        <f>memorial!L141</f>
        <v>0</v>
      </c>
      <c r="H87" s="211">
        <f t="shared" si="52"/>
        <v>0</v>
      </c>
      <c r="I87" s="212">
        <f t="shared" ref="I87:I93" si="66">ROUND(F87*E87,2)</f>
        <v>46634.98</v>
      </c>
      <c r="J87" s="212">
        <f t="shared" ref="J87:J93" si="67">ROUND(G87*E87,2)</f>
        <v>0</v>
      </c>
      <c r="K87" s="212">
        <f t="shared" ref="K87:K93" si="68">ROUND(H87*E87,2)</f>
        <v>0</v>
      </c>
      <c r="L87" s="213">
        <f t="shared" ref="L87:L93" si="69">K87/I87</f>
        <v>0</v>
      </c>
    </row>
    <row r="88" spans="1:12" s="9" customFormat="1" ht="45" x14ac:dyDescent="0.2">
      <c r="A88" s="227" t="s">
        <v>396</v>
      </c>
      <c r="B88" s="228" t="s">
        <v>280</v>
      </c>
      <c r="C88" s="229" t="s">
        <v>281</v>
      </c>
      <c r="D88" s="261">
        <f>'PLAN ORÇAM VENCEDORA'!G79</f>
        <v>51317.530000000006</v>
      </c>
      <c r="E88" s="230">
        <v>297.49</v>
      </c>
      <c r="F88" s="231">
        <v>13.1</v>
      </c>
      <c r="G88" s="210">
        <f>memorial!L144</f>
        <v>0</v>
      </c>
      <c r="H88" s="211">
        <f t="shared" si="52"/>
        <v>0</v>
      </c>
      <c r="I88" s="212">
        <f t="shared" si="66"/>
        <v>3897.12</v>
      </c>
      <c r="J88" s="212">
        <f t="shared" si="67"/>
        <v>0</v>
      </c>
      <c r="K88" s="212">
        <f t="shared" si="68"/>
        <v>0</v>
      </c>
      <c r="L88" s="213">
        <f t="shared" si="69"/>
        <v>0</v>
      </c>
    </row>
    <row r="89" spans="1:12" ht="30" x14ac:dyDescent="0.2">
      <c r="A89" s="227" t="s">
        <v>397</v>
      </c>
      <c r="B89" s="228" t="s">
        <v>399</v>
      </c>
      <c r="C89" s="229" t="s">
        <v>281</v>
      </c>
      <c r="D89" s="261">
        <f>'PLAN ORÇAM VENCEDORA'!G80</f>
        <v>46634.98</v>
      </c>
      <c r="E89" s="230">
        <v>520.15</v>
      </c>
      <c r="F89" s="231">
        <v>1.51</v>
      </c>
      <c r="G89" s="210">
        <f>memorial!L147</f>
        <v>0</v>
      </c>
      <c r="H89" s="211">
        <f t="shared" si="52"/>
        <v>0</v>
      </c>
      <c r="I89" s="212">
        <f t="shared" si="66"/>
        <v>785.43</v>
      </c>
      <c r="J89" s="212">
        <f t="shared" si="67"/>
        <v>0</v>
      </c>
      <c r="K89" s="212">
        <f t="shared" si="68"/>
        <v>0</v>
      </c>
      <c r="L89" s="213">
        <f t="shared" si="69"/>
        <v>0</v>
      </c>
    </row>
    <row r="90" spans="1:12" ht="15.75" x14ac:dyDescent="0.2">
      <c r="A90" s="249"/>
      <c r="B90" s="250"/>
      <c r="C90" s="250"/>
      <c r="D90" s="263">
        <f>'PLAN ORÇAM VENCEDORA'!G81</f>
        <v>3897.12</v>
      </c>
      <c r="E90" s="251"/>
      <c r="F90" s="250"/>
      <c r="G90" s="217"/>
      <c r="H90" s="219"/>
      <c r="I90" s="220"/>
      <c r="J90" s="220"/>
      <c r="K90" s="220"/>
      <c r="L90" s="221"/>
    </row>
    <row r="91" spans="1:12" s="9" customFormat="1" ht="15.75" x14ac:dyDescent="0.2">
      <c r="A91" s="252" t="s">
        <v>400</v>
      </c>
      <c r="B91" s="342" t="s">
        <v>401</v>
      </c>
      <c r="C91" s="343"/>
      <c r="D91" s="343"/>
      <c r="E91" s="343"/>
      <c r="F91" s="343"/>
      <c r="G91" s="343"/>
      <c r="H91" s="343"/>
      <c r="I91" s="343"/>
      <c r="J91" s="343"/>
      <c r="K91" s="343"/>
      <c r="L91" s="344"/>
    </row>
    <row r="92" spans="1:12" s="9" customFormat="1" ht="45" x14ac:dyDescent="0.2">
      <c r="A92" s="227" t="s">
        <v>402</v>
      </c>
      <c r="B92" s="228" t="s">
        <v>404</v>
      </c>
      <c r="C92" s="229" t="s">
        <v>271</v>
      </c>
      <c r="D92" s="261">
        <f>'PLAN ORÇAM VENCEDORA'!G83</f>
        <v>0</v>
      </c>
      <c r="E92" s="230">
        <v>33.32</v>
      </c>
      <c r="F92" s="231">
        <v>73.45</v>
      </c>
      <c r="G92" s="210">
        <f>memorial!L151</f>
        <v>0</v>
      </c>
      <c r="H92" s="211">
        <f t="shared" si="52"/>
        <v>0</v>
      </c>
      <c r="I92" s="212">
        <f t="shared" si="66"/>
        <v>2447.35</v>
      </c>
      <c r="J92" s="212">
        <f t="shared" si="67"/>
        <v>0</v>
      </c>
      <c r="K92" s="212">
        <f t="shared" si="68"/>
        <v>0</v>
      </c>
      <c r="L92" s="213">
        <f t="shared" si="69"/>
        <v>0</v>
      </c>
    </row>
    <row r="93" spans="1:12" ht="45" x14ac:dyDescent="0.2">
      <c r="A93" s="227" t="s">
        <v>405</v>
      </c>
      <c r="B93" s="228" t="s">
        <v>407</v>
      </c>
      <c r="C93" s="229" t="s">
        <v>271</v>
      </c>
      <c r="D93" s="261">
        <f>'PLAN ORÇAM VENCEDORA'!G84</f>
        <v>12686.4</v>
      </c>
      <c r="E93" s="230">
        <v>74.94</v>
      </c>
      <c r="F93" s="231">
        <v>136.63</v>
      </c>
      <c r="G93" s="210">
        <f>memorial!L154</f>
        <v>0</v>
      </c>
      <c r="H93" s="211">
        <f t="shared" si="52"/>
        <v>0</v>
      </c>
      <c r="I93" s="212">
        <f t="shared" si="66"/>
        <v>10239.049999999999</v>
      </c>
      <c r="J93" s="212">
        <f t="shared" si="67"/>
        <v>0</v>
      </c>
      <c r="K93" s="212">
        <f t="shared" si="68"/>
        <v>0</v>
      </c>
      <c r="L93" s="213">
        <f t="shared" si="69"/>
        <v>0</v>
      </c>
    </row>
    <row r="94" spans="1:12" ht="15.75" x14ac:dyDescent="0.2">
      <c r="A94" s="249"/>
      <c r="B94" s="250"/>
      <c r="C94" s="250"/>
      <c r="D94" s="255"/>
      <c r="E94" s="251"/>
      <c r="F94" s="250"/>
      <c r="G94" s="256"/>
      <c r="H94" s="255"/>
      <c r="I94" s="257"/>
      <c r="J94" s="255"/>
      <c r="K94" s="255"/>
      <c r="L94" s="258"/>
    </row>
    <row r="95" spans="1:12" ht="15.75" x14ac:dyDescent="0.2">
      <c r="A95" s="252" t="s">
        <v>408</v>
      </c>
      <c r="B95" s="342" t="s">
        <v>409</v>
      </c>
      <c r="C95" s="343"/>
      <c r="D95" s="343"/>
      <c r="E95" s="343"/>
      <c r="F95" s="343"/>
      <c r="G95" s="343"/>
      <c r="H95" s="343"/>
      <c r="I95" s="343"/>
      <c r="J95" s="343"/>
      <c r="K95" s="343"/>
      <c r="L95" s="344"/>
    </row>
    <row r="96" spans="1:12" ht="45" x14ac:dyDescent="0.2">
      <c r="A96" s="227" t="s">
        <v>410</v>
      </c>
      <c r="B96" s="224" t="s">
        <v>573</v>
      </c>
      <c r="C96" s="229" t="s">
        <v>271</v>
      </c>
      <c r="D96" s="261">
        <f>'PLAN ORÇAM VENCEDORA'!G87</f>
        <v>0</v>
      </c>
      <c r="E96" s="230">
        <v>66.44</v>
      </c>
      <c r="F96" s="231">
        <v>61.48</v>
      </c>
      <c r="G96" s="210">
        <f>memorial!L158</f>
        <v>0</v>
      </c>
      <c r="H96" s="211">
        <f t="shared" si="52"/>
        <v>0</v>
      </c>
      <c r="I96" s="212">
        <f t="shared" ref="I96:I101" si="70">ROUND(F96*E96,2)</f>
        <v>4084.73</v>
      </c>
      <c r="J96" s="212">
        <f t="shared" ref="J96:J101" si="71">ROUND(G96*E96,2)</f>
        <v>0</v>
      </c>
      <c r="K96" s="212">
        <f t="shared" ref="K96:K101" si="72">ROUND(H96*E96,2)</f>
        <v>0</v>
      </c>
      <c r="L96" s="213">
        <f t="shared" ref="L96:L101" si="73">K96/I96</f>
        <v>0</v>
      </c>
    </row>
    <row r="97" spans="1:12" ht="90" x14ac:dyDescent="0.2">
      <c r="A97" s="227" t="s">
        <v>413</v>
      </c>
      <c r="B97" s="228" t="s">
        <v>415</v>
      </c>
      <c r="C97" s="229" t="s">
        <v>272</v>
      </c>
      <c r="D97" s="261">
        <f>'PLAN ORÇAM VENCEDORA'!G88</f>
        <v>6397.6100000000006</v>
      </c>
      <c r="E97" s="230">
        <v>33.520000000000003</v>
      </c>
      <c r="F97" s="231">
        <v>69</v>
      </c>
      <c r="G97" s="210">
        <f>memorial!L161</f>
        <v>0</v>
      </c>
      <c r="H97" s="211">
        <f t="shared" si="52"/>
        <v>0</v>
      </c>
      <c r="I97" s="212">
        <f t="shared" si="70"/>
        <v>2312.88</v>
      </c>
      <c r="J97" s="212">
        <f t="shared" si="71"/>
        <v>0</v>
      </c>
      <c r="K97" s="212">
        <f t="shared" si="72"/>
        <v>0</v>
      </c>
      <c r="L97" s="213">
        <f t="shared" si="73"/>
        <v>0</v>
      </c>
    </row>
    <row r="98" spans="1:12" ht="15.75" x14ac:dyDescent="0.2">
      <c r="A98" s="249"/>
      <c r="B98" s="250"/>
      <c r="C98" s="250"/>
      <c r="D98" s="263">
        <f>'PLAN ORÇAM VENCEDORA'!G89</f>
        <v>4084.73</v>
      </c>
      <c r="E98" s="251"/>
      <c r="F98" s="250"/>
      <c r="G98" s="217"/>
      <c r="H98" s="219"/>
      <c r="I98" s="220"/>
      <c r="J98" s="220"/>
      <c r="K98" s="220"/>
      <c r="L98" s="221"/>
    </row>
    <row r="99" spans="1:12" ht="15.75" x14ac:dyDescent="0.2">
      <c r="A99" s="252" t="s">
        <v>416</v>
      </c>
      <c r="B99" s="347" t="s">
        <v>574</v>
      </c>
      <c r="C99" s="348"/>
      <c r="D99" s="348"/>
      <c r="E99" s="348"/>
      <c r="F99" s="348"/>
      <c r="G99" s="348"/>
      <c r="H99" s="348"/>
      <c r="I99" s="348"/>
      <c r="J99" s="348"/>
      <c r="K99" s="348"/>
      <c r="L99" s="349"/>
    </row>
    <row r="100" spans="1:12" ht="30" x14ac:dyDescent="0.2">
      <c r="A100" s="227" t="s">
        <v>418</v>
      </c>
      <c r="B100" s="266" t="s">
        <v>575</v>
      </c>
      <c r="C100" s="229" t="s">
        <v>271</v>
      </c>
      <c r="D100" s="261">
        <f>'PLAN ORÇAM VENCEDORA'!G91</f>
        <v>0</v>
      </c>
      <c r="E100" s="230">
        <v>451.83</v>
      </c>
      <c r="F100" s="231">
        <v>1.02</v>
      </c>
      <c r="G100" s="210">
        <f>memorial!L165</f>
        <v>0</v>
      </c>
      <c r="H100" s="211">
        <f t="shared" si="52"/>
        <v>0</v>
      </c>
      <c r="I100" s="212">
        <f t="shared" si="70"/>
        <v>460.87</v>
      </c>
      <c r="J100" s="212">
        <f t="shared" si="71"/>
        <v>0</v>
      </c>
      <c r="K100" s="212">
        <f t="shared" si="72"/>
        <v>0</v>
      </c>
      <c r="L100" s="213">
        <f t="shared" si="73"/>
        <v>0</v>
      </c>
    </row>
    <row r="101" spans="1:12" ht="30" x14ac:dyDescent="0.2">
      <c r="A101" s="227" t="s">
        <v>421</v>
      </c>
      <c r="B101" s="266" t="s">
        <v>576</v>
      </c>
      <c r="C101" s="229" t="s">
        <v>271</v>
      </c>
      <c r="D101" s="267">
        <f>'PLAN ORÇAM VENCEDORA'!G92</f>
        <v>6810.119999999999</v>
      </c>
      <c r="E101" s="230">
        <v>451.83</v>
      </c>
      <c r="F101" s="231">
        <v>2</v>
      </c>
      <c r="G101" s="210">
        <f>memorial!L168</f>
        <v>0</v>
      </c>
      <c r="H101" s="211">
        <f t="shared" si="52"/>
        <v>0</v>
      </c>
      <c r="I101" s="212">
        <f t="shared" si="70"/>
        <v>903.66</v>
      </c>
      <c r="J101" s="212">
        <f t="shared" si="71"/>
        <v>0</v>
      </c>
      <c r="K101" s="212">
        <f t="shared" si="72"/>
        <v>0</v>
      </c>
      <c r="L101" s="213">
        <f t="shared" si="73"/>
        <v>0</v>
      </c>
    </row>
    <row r="102" spans="1:12" s="9" customFormat="1" ht="30" x14ac:dyDescent="0.2">
      <c r="A102" s="227" t="s">
        <v>423</v>
      </c>
      <c r="B102" s="266" t="s">
        <v>577</v>
      </c>
      <c r="C102" s="229" t="s">
        <v>271</v>
      </c>
      <c r="D102" s="255"/>
      <c r="E102" s="230">
        <v>451.83</v>
      </c>
      <c r="F102" s="231">
        <v>4.5999999999999996</v>
      </c>
      <c r="G102" s="259">
        <f>memorial!L171</f>
        <v>0</v>
      </c>
      <c r="H102" s="211">
        <f t="shared" ref="H102" si="74">G102</f>
        <v>0</v>
      </c>
      <c r="I102" s="212">
        <f t="shared" ref="I102" si="75">ROUND(F102*E102,2)</f>
        <v>2078.42</v>
      </c>
      <c r="J102" s="212">
        <f t="shared" ref="J102" si="76">ROUND(G102*E102,2)</f>
        <v>0</v>
      </c>
      <c r="K102" s="212">
        <f t="shared" ref="K102" si="77">ROUND(H102*E102,2)</f>
        <v>0</v>
      </c>
      <c r="L102" s="213">
        <f t="shared" ref="L102" si="78">K102/I102</f>
        <v>0</v>
      </c>
    </row>
    <row r="103" spans="1:12" s="9" customFormat="1" ht="45" x14ac:dyDescent="0.2">
      <c r="A103" s="227" t="s">
        <v>425</v>
      </c>
      <c r="B103" s="266" t="s">
        <v>578</v>
      </c>
      <c r="C103" s="229" t="s">
        <v>271</v>
      </c>
      <c r="D103" s="268">
        <f>'PLAN ORÇAM VENCEDORA'!G94</f>
        <v>903.66</v>
      </c>
      <c r="E103" s="230">
        <v>451.83</v>
      </c>
      <c r="F103" s="231">
        <v>2</v>
      </c>
      <c r="G103" s="210">
        <f>memorial!L174</f>
        <v>0</v>
      </c>
      <c r="H103" s="211">
        <f t="shared" si="52"/>
        <v>0</v>
      </c>
      <c r="I103" s="212">
        <f t="shared" ref="I103" si="79">ROUND(F103*E103,2)</f>
        <v>903.66</v>
      </c>
      <c r="J103" s="212">
        <f t="shared" ref="J103" si="80">ROUND(G103*E103,2)</f>
        <v>0</v>
      </c>
      <c r="K103" s="212">
        <f t="shared" ref="K103" si="81">ROUND(H103*E103,2)</f>
        <v>0</v>
      </c>
      <c r="L103" s="213">
        <f t="shared" ref="L103:L104" si="82">K103/I103</f>
        <v>0</v>
      </c>
    </row>
    <row r="104" spans="1:12" s="9" customFormat="1" ht="15.75" x14ac:dyDescent="0.2">
      <c r="A104" s="227" t="s">
        <v>427</v>
      </c>
      <c r="B104" s="266" t="s">
        <v>579</v>
      </c>
      <c r="C104" s="229" t="s">
        <v>324</v>
      </c>
      <c r="D104" s="268">
        <f>'PLAN ORÇAM VENCEDORA'!G95</f>
        <v>2078.42</v>
      </c>
      <c r="E104" s="230">
        <v>451.83</v>
      </c>
      <c r="F104" s="231">
        <v>3</v>
      </c>
      <c r="G104" s="210">
        <f>memorial!L177</f>
        <v>0</v>
      </c>
      <c r="H104" s="211">
        <f t="shared" si="52"/>
        <v>0</v>
      </c>
      <c r="I104" s="212">
        <f t="shared" ref="I104:I112" si="83">ROUND(F104*E104,2)</f>
        <v>1355.49</v>
      </c>
      <c r="J104" s="212">
        <f t="shared" ref="J104:J112" si="84">ROUND(G104*E104,2)</f>
        <v>0</v>
      </c>
      <c r="K104" s="212">
        <f t="shared" ref="K104:K112" si="85">ROUND(H104*E104,2)</f>
        <v>0</v>
      </c>
      <c r="L104" s="213">
        <f t="shared" si="82"/>
        <v>0</v>
      </c>
    </row>
    <row r="105" spans="1:12" s="9" customFormat="1" ht="15.75" x14ac:dyDescent="0.2">
      <c r="A105" s="227" t="s">
        <v>430</v>
      </c>
      <c r="B105" s="266" t="s">
        <v>580</v>
      </c>
      <c r="C105" s="229" t="s">
        <v>271</v>
      </c>
      <c r="D105" s="268">
        <f>'PLAN ORÇAM VENCEDORA'!G96</f>
        <v>903.66</v>
      </c>
      <c r="E105" s="230">
        <v>728.96</v>
      </c>
      <c r="F105" s="231">
        <v>1.52</v>
      </c>
      <c r="G105" s="210">
        <f>memorial!L180</f>
        <v>0</v>
      </c>
      <c r="H105" s="211">
        <f t="shared" si="52"/>
        <v>0</v>
      </c>
      <c r="I105" s="212">
        <f t="shared" si="83"/>
        <v>1108.02</v>
      </c>
      <c r="J105" s="212">
        <f t="shared" si="84"/>
        <v>0</v>
      </c>
      <c r="K105" s="212">
        <f t="shared" si="85"/>
        <v>0</v>
      </c>
      <c r="L105" s="213">
        <f t="shared" ref="L105:L112" si="86">K105/I105</f>
        <v>0</v>
      </c>
    </row>
    <row r="106" spans="1:12" s="9" customFormat="1" ht="15.75" x14ac:dyDescent="0.2">
      <c r="A106" s="249"/>
      <c r="B106" s="233"/>
      <c r="C106" s="233"/>
      <c r="D106" s="269">
        <f>'PLAN ORÇAM VENCEDORA'!G97</f>
        <v>1355.49</v>
      </c>
      <c r="E106" s="235"/>
      <c r="F106" s="233"/>
      <c r="G106" s="234"/>
      <c r="H106" s="236"/>
      <c r="I106" s="237"/>
      <c r="J106" s="237"/>
      <c r="K106" s="237"/>
      <c r="L106" s="238"/>
    </row>
    <row r="107" spans="1:12" s="9" customFormat="1" ht="15.75" x14ac:dyDescent="0.2">
      <c r="A107" s="239" t="s">
        <v>273</v>
      </c>
      <c r="B107" s="355" t="s">
        <v>581</v>
      </c>
      <c r="C107" s="355"/>
      <c r="D107" s="355"/>
      <c r="E107" s="355"/>
      <c r="F107" s="355"/>
      <c r="G107" s="355"/>
      <c r="H107" s="355"/>
      <c r="I107" s="355"/>
      <c r="J107" s="355"/>
      <c r="K107" s="355"/>
      <c r="L107" s="356"/>
    </row>
    <row r="108" spans="1:12" s="9" customFormat="1" ht="15.75" x14ac:dyDescent="0.2">
      <c r="A108" s="240" t="s">
        <v>275</v>
      </c>
      <c r="B108" s="345" t="s">
        <v>582</v>
      </c>
      <c r="C108" s="345"/>
      <c r="D108" s="345"/>
      <c r="E108" s="345"/>
      <c r="F108" s="345"/>
      <c r="G108" s="345"/>
      <c r="H108" s="345"/>
      <c r="I108" s="345"/>
      <c r="J108" s="345"/>
      <c r="K108" s="345"/>
      <c r="L108" s="346"/>
    </row>
    <row r="109" spans="1:12" s="9" customFormat="1" ht="60" x14ac:dyDescent="0.2">
      <c r="A109" s="227" t="s">
        <v>276</v>
      </c>
      <c r="B109" s="270" t="s">
        <v>568</v>
      </c>
      <c r="C109" s="242" t="s">
        <v>281</v>
      </c>
      <c r="D109" s="271">
        <f>'PLAN ORÇAM VENCEDORA'!G101</f>
        <v>0</v>
      </c>
      <c r="E109" s="244">
        <v>9.17</v>
      </c>
      <c r="F109" s="272">
        <v>8280</v>
      </c>
      <c r="G109" s="243">
        <f>memorial!L186</f>
        <v>0</v>
      </c>
      <c r="H109" s="246">
        <f t="shared" si="52"/>
        <v>0</v>
      </c>
      <c r="I109" s="247">
        <f t="shared" si="83"/>
        <v>75927.600000000006</v>
      </c>
      <c r="J109" s="247">
        <f t="shared" si="84"/>
        <v>0</v>
      </c>
      <c r="K109" s="247">
        <f t="shared" si="85"/>
        <v>0</v>
      </c>
      <c r="L109" s="248">
        <f t="shared" si="86"/>
        <v>0</v>
      </c>
    </row>
    <row r="110" spans="1:12" s="9" customFormat="1" ht="75" x14ac:dyDescent="0.2">
      <c r="A110" s="227" t="s">
        <v>277</v>
      </c>
      <c r="B110" s="266" t="s">
        <v>569</v>
      </c>
      <c r="C110" s="229" t="s">
        <v>281</v>
      </c>
      <c r="D110" s="268">
        <f>'PLAN ORÇAM VENCEDORA'!G102</f>
        <v>481059.18000000005</v>
      </c>
      <c r="E110" s="230">
        <v>14.28</v>
      </c>
      <c r="F110" s="231">
        <v>26.23</v>
      </c>
      <c r="G110" s="210">
        <f>memorial!L189</f>
        <v>0</v>
      </c>
      <c r="H110" s="211">
        <f t="shared" si="52"/>
        <v>0</v>
      </c>
      <c r="I110" s="212">
        <f t="shared" si="83"/>
        <v>374.56</v>
      </c>
      <c r="J110" s="212">
        <f t="shared" si="84"/>
        <v>0</v>
      </c>
      <c r="K110" s="212">
        <f t="shared" si="85"/>
        <v>0</v>
      </c>
      <c r="L110" s="213">
        <f t="shared" si="86"/>
        <v>0</v>
      </c>
    </row>
    <row r="111" spans="1:12" s="9" customFormat="1" ht="90" x14ac:dyDescent="0.2">
      <c r="A111" s="227" t="s">
        <v>435</v>
      </c>
      <c r="B111" s="266" t="s">
        <v>583</v>
      </c>
      <c r="C111" s="229" t="s">
        <v>281</v>
      </c>
      <c r="D111" s="268">
        <f>'PLAN ORÇAM VENCEDORA'!G103</f>
        <v>75927.600000000006</v>
      </c>
      <c r="E111" s="230">
        <v>22.01</v>
      </c>
      <c r="F111" s="265">
        <v>12060.57</v>
      </c>
      <c r="G111" s="210">
        <f>memorial!L192</f>
        <v>0</v>
      </c>
      <c r="H111" s="211">
        <f t="shared" si="52"/>
        <v>0</v>
      </c>
      <c r="I111" s="212">
        <f t="shared" si="83"/>
        <v>265453.15000000002</v>
      </c>
      <c r="J111" s="212">
        <f t="shared" si="84"/>
        <v>0</v>
      </c>
      <c r="K111" s="212">
        <f t="shared" si="85"/>
        <v>0</v>
      </c>
      <c r="L111" s="213">
        <f t="shared" si="86"/>
        <v>0</v>
      </c>
    </row>
    <row r="112" spans="1:12" s="9" customFormat="1" ht="45" x14ac:dyDescent="0.2">
      <c r="A112" s="227" t="s">
        <v>436</v>
      </c>
      <c r="B112" s="273" t="s">
        <v>384</v>
      </c>
      <c r="C112" s="229" t="s">
        <v>281</v>
      </c>
      <c r="D112" s="268">
        <f>'PLAN ORÇAM VENCEDORA'!G104</f>
        <v>374.56</v>
      </c>
      <c r="E112" s="230">
        <v>3.37</v>
      </c>
      <c r="F112" s="265">
        <v>24121.13</v>
      </c>
      <c r="G112" s="210">
        <f>memorial!L195</f>
        <v>0</v>
      </c>
      <c r="H112" s="211">
        <f t="shared" si="52"/>
        <v>0</v>
      </c>
      <c r="I112" s="212">
        <f t="shared" si="83"/>
        <v>81288.210000000006</v>
      </c>
      <c r="J112" s="212">
        <f t="shared" si="84"/>
        <v>0</v>
      </c>
      <c r="K112" s="212">
        <f t="shared" si="85"/>
        <v>0</v>
      </c>
      <c r="L112" s="213">
        <f t="shared" si="86"/>
        <v>0</v>
      </c>
    </row>
    <row r="113" spans="1:12" s="9" customFormat="1" ht="45" x14ac:dyDescent="0.2">
      <c r="A113" s="227" t="s">
        <v>437</v>
      </c>
      <c r="B113" s="273" t="s">
        <v>438</v>
      </c>
      <c r="C113" s="229" t="s">
        <v>281</v>
      </c>
      <c r="D113" s="274"/>
      <c r="E113" s="230">
        <v>3.37</v>
      </c>
      <c r="F113" s="265">
        <v>8280</v>
      </c>
      <c r="G113" s="275">
        <f>memorial!L198</f>
        <v>0</v>
      </c>
      <c r="H113" s="211">
        <f t="shared" ref="H113:H114" si="87">G113</f>
        <v>0</v>
      </c>
      <c r="I113" s="212">
        <f t="shared" ref="I113:I114" si="88">ROUND(F113*E113,2)</f>
        <v>27903.599999999999</v>
      </c>
      <c r="J113" s="212">
        <f t="shared" ref="J113:J114" si="89">ROUND(G113*E113,2)</f>
        <v>0</v>
      </c>
      <c r="K113" s="212">
        <f t="shared" ref="K113:K114" si="90">ROUND(H113*E113,2)</f>
        <v>0</v>
      </c>
      <c r="L113" s="213">
        <f t="shared" ref="L113:L114" si="91">K113/I113</f>
        <v>0</v>
      </c>
    </row>
    <row r="114" spans="1:12" s="9" customFormat="1" ht="45" x14ac:dyDescent="0.2">
      <c r="A114" s="227" t="s">
        <v>439</v>
      </c>
      <c r="B114" s="273" t="s">
        <v>386</v>
      </c>
      <c r="C114" s="229" t="s">
        <v>271</v>
      </c>
      <c r="D114" s="255"/>
      <c r="E114" s="230">
        <v>3.37</v>
      </c>
      <c r="F114" s="265">
        <v>8935.33</v>
      </c>
      <c r="G114" s="259">
        <f>memorial!L201</f>
        <v>0</v>
      </c>
      <c r="H114" s="211">
        <f t="shared" si="87"/>
        <v>0</v>
      </c>
      <c r="I114" s="212">
        <f t="shared" si="88"/>
        <v>30112.06</v>
      </c>
      <c r="J114" s="212">
        <f t="shared" si="89"/>
        <v>0</v>
      </c>
      <c r="K114" s="212">
        <f t="shared" si="90"/>
        <v>0</v>
      </c>
      <c r="L114" s="213">
        <f t="shared" si="91"/>
        <v>0</v>
      </c>
    </row>
    <row r="115" spans="1:12" s="9" customFormat="1" ht="15.75" x14ac:dyDescent="0.2">
      <c r="A115" s="249"/>
      <c r="B115" s="233"/>
      <c r="C115" s="233"/>
      <c r="D115" s="276">
        <f>'PLAN ORÇAM VENCEDORA'!G107</f>
        <v>27903.599999999999</v>
      </c>
      <c r="E115" s="235"/>
      <c r="F115" s="233"/>
      <c r="G115" s="217"/>
      <c r="H115" s="219"/>
      <c r="I115" s="220"/>
      <c r="J115" s="220"/>
      <c r="K115" s="220"/>
      <c r="L115" s="221"/>
    </row>
    <row r="116" spans="1:12" s="9" customFormat="1" ht="15.75" x14ac:dyDescent="0.2">
      <c r="A116" s="252" t="s">
        <v>440</v>
      </c>
      <c r="B116" s="398" t="s">
        <v>571</v>
      </c>
      <c r="C116" s="398"/>
      <c r="D116" s="398"/>
      <c r="E116" s="398"/>
      <c r="F116" s="398"/>
      <c r="G116" s="398"/>
      <c r="H116" s="398"/>
      <c r="I116" s="398"/>
      <c r="J116" s="398"/>
      <c r="K116" s="398"/>
      <c r="L116" s="399"/>
    </row>
    <row r="117" spans="1:12" s="9" customFormat="1" ht="15.75" x14ac:dyDescent="0.2">
      <c r="A117" s="227" t="s">
        <v>441</v>
      </c>
      <c r="B117" s="277" t="s">
        <v>572</v>
      </c>
      <c r="C117" s="278" t="s">
        <v>272</v>
      </c>
      <c r="D117" s="279">
        <f>'PLAN ORÇAM VENCEDORA'!G109</f>
        <v>0</v>
      </c>
      <c r="E117" s="280">
        <v>171.51</v>
      </c>
      <c r="F117" s="281">
        <v>132.69</v>
      </c>
      <c r="G117" s="282">
        <f>memorial!L205</f>
        <v>0</v>
      </c>
      <c r="H117" s="283">
        <f t="shared" ref="H117:H176" si="92">G117</f>
        <v>0</v>
      </c>
      <c r="I117" s="284">
        <f t="shared" ref="I117:I120" si="93">ROUND(F117*E117,2)</f>
        <v>22757.66</v>
      </c>
      <c r="J117" s="284">
        <f t="shared" ref="J117:J120" si="94">ROUND(G117*E117,2)</f>
        <v>0</v>
      </c>
      <c r="K117" s="284">
        <f t="shared" ref="K117:K120" si="95">ROUND(H117*E117,2)</f>
        <v>0</v>
      </c>
      <c r="L117" s="285">
        <f t="shared" ref="L117:L120" si="96">K117/I117</f>
        <v>0</v>
      </c>
    </row>
    <row r="118" spans="1:12" s="9" customFormat="1" ht="15.75" x14ac:dyDescent="0.2">
      <c r="A118" s="286"/>
      <c r="B118" s="287"/>
      <c r="C118" s="287"/>
      <c r="D118" s="276">
        <f>'PLAN ORÇAM VENCEDORA'!G110</f>
        <v>22757.66</v>
      </c>
      <c r="E118" s="288"/>
      <c r="F118" s="287"/>
      <c r="G118" s="217"/>
      <c r="H118" s="219"/>
      <c r="I118" s="220"/>
      <c r="J118" s="220"/>
      <c r="K118" s="220"/>
      <c r="L118" s="221"/>
    </row>
    <row r="119" spans="1:12" s="9" customFormat="1" ht="15.75" x14ac:dyDescent="0.2">
      <c r="A119" s="289" t="s">
        <v>442</v>
      </c>
      <c r="B119" s="338" t="s">
        <v>393</v>
      </c>
      <c r="C119" s="338"/>
      <c r="D119" s="338"/>
      <c r="E119" s="338"/>
      <c r="F119" s="338"/>
      <c r="G119" s="338"/>
      <c r="H119" s="338"/>
      <c r="I119" s="338"/>
      <c r="J119" s="338"/>
      <c r="K119" s="338"/>
      <c r="L119" s="339"/>
    </row>
    <row r="120" spans="1:12" s="9" customFormat="1" ht="30" x14ac:dyDescent="0.2">
      <c r="A120" s="290" t="s">
        <v>443</v>
      </c>
      <c r="B120" s="291" t="s">
        <v>584</v>
      </c>
      <c r="C120" s="292" t="s">
        <v>281</v>
      </c>
      <c r="D120" s="271">
        <f>'PLAN ORÇAM VENCEDORA'!G112</f>
        <v>0</v>
      </c>
      <c r="E120" s="244">
        <v>2304.1</v>
      </c>
      <c r="F120" s="293">
        <v>45.99</v>
      </c>
      <c r="G120" s="243">
        <f>memorial!L209</f>
        <v>0</v>
      </c>
      <c r="H120" s="246">
        <f t="shared" si="92"/>
        <v>0</v>
      </c>
      <c r="I120" s="247">
        <f t="shared" si="93"/>
        <v>105965.56</v>
      </c>
      <c r="J120" s="247">
        <f t="shared" si="94"/>
        <v>0</v>
      </c>
      <c r="K120" s="247">
        <f t="shared" si="95"/>
        <v>0</v>
      </c>
      <c r="L120" s="248">
        <f t="shared" si="96"/>
        <v>0</v>
      </c>
    </row>
    <row r="121" spans="1:12" s="9" customFormat="1" ht="15.75" x14ac:dyDescent="0.2">
      <c r="A121" s="286"/>
      <c r="B121" s="287"/>
      <c r="C121" s="287"/>
      <c r="D121" s="276">
        <f>'PLAN ORÇAM VENCEDORA'!G113</f>
        <v>105965.56</v>
      </c>
      <c r="E121" s="288"/>
      <c r="F121" s="287"/>
      <c r="G121" s="217"/>
      <c r="H121" s="219"/>
      <c r="I121" s="220"/>
      <c r="J121" s="220"/>
      <c r="K121" s="220"/>
      <c r="L121" s="221"/>
    </row>
    <row r="122" spans="1:12" ht="15.75" x14ac:dyDescent="0.2">
      <c r="A122" s="289" t="s">
        <v>445</v>
      </c>
      <c r="B122" s="338" t="s">
        <v>401</v>
      </c>
      <c r="C122" s="338"/>
      <c r="D122" s="338"/>
      <c r="E122" s="338"/>
      <c r="F122" s="338"/>
      <c r="G122" s="338"/>
      <c r="H122" s="338"/>
      <c r="I122" s="338"/>
      <c r="J122" s="338"/>
      <c r="K122" s="338"/>
      <c r="L122" s="339"/>
    </row>
    <row r="123" spans="1:12" s="9" customFormat="1" ht="30" x14ac:dyDescent="0.2">
      <c r="A123" s="290" t="s">
        <v>446</v>
      </c>
      <c r="B123" s="270" t="s">
        <v>585</v>
      </c>
      <c r="C123" s="242" t="s">
        <v>271</v>
      </c>
      <c r="D123" s="294"/>
      <c r="E123" s="244">
        <v>33.32</v>
      </c>
      <c r="F123" s="245">
        <v>229.95</v>
      </c>
      <c r="G123" s="295">
        <f>memorial!L213</f>
        <v>0</v>
      </c>
      <c r="H123" s="246">
        <f t="shared" ref="H123" si="97">G123</f>
        <v>0</v>
      </c>
      <c r="I123" s="247">
        <f t="shared" ref="I123" si="98">ROUND(F123*E123,2)</f>
        <v>7661.93</v>
      </c>
      <c r="J123" s="247">
        <f t="shared" ref="J123" si="99">ROUND(G123*E123,2)</f>
        <v>0</v>
      </c>
      <c r="K123" s="247">
        <f t="shared" ref="K123" si="100">ROUND(H123*E123,2)</f>
        <v>0</v>
      </c>
      <c r="L123" s="248">
        <f t="shared" ref="L123" si="101">K123/I123</f>
        <v>0</v>
      </c>
    </row>
    <row r="124" spans="1:12" s="9" customFormat="1" ht="45" x14ac:dyDescent="0.2">
      <c r="A124" s="227" t="s">
        <v>449</v>
      </c>
      <c r="B124" s="277" t="s">
        <v>586</v>
      </c>
      <c r="C124" s="278" t="s">
        <v>271</v>
      </c>
      <c r="D124" s="268">
        <f>'PLAN ORÇAM VENCEDORA'!G116</f>
        <v>17883.21</v>
      </c>
      <c r="E124" s="230">
        <v>44.45</v>
      </c>
      <c r="F124" s="281">
        <v>229.95</v>
      </c>
      <c r="G124" s="210">
        <f>memorial!L216</f>
        <v>0</v>
      </c>
      <c r="H124" s="211">
        <f t="shared" si="92"/>
        <v>0</v>
      </c>
      <c r="I124" s="212">
        <f t="shared" ref="I124:I129" si="102">ROUND(F124*E124,2)</f>
        <v>10221.280000000001</v>
      </c>
      <c r="J124" s="212">
        <f t="shared" ref="J124:J129" si="103">ROUND(G124*E124,2)</f>
        <v>0</v>
      </c>
      <c r="K124" s="212">
        <f t="shared" ref="K124:K129" si="104">ROUND(H124*E124,2)</f>
        <v>0</v>
      </c>
      <c r="L124" s="213">
        <f t="shared" ref="L124" si="105">K124/I124</f>
        <v>0</v>
      </c>
    </row>
    <row r="125" spans="1:12" s="9" customFormat="1" ht="15.75" x14ac:dyDescent="0.2">
      <c r="A125" s="286"/>
      <c r="B125" s="287"/>
      <c r="C125" s="287"/>
      <c r="D125" s="276">
        <f>'PLAN ORÇAM VENCEDORA'!G117</f>
        <v>7661.93</v>
      </c>
      <c r="E125" s="288"/>
      <c r="F125" s="287"/>
      <c r="G125" s="217"/>
      <c r="H125" s="219"/>
      <c r="I125" s="220"/>
      <c r="J125" s="220"/>
      <c r="K125" s="220"/>
      <c r="L125" s="221"/>
    </row>
    <row r="126" spans="1:12" s="9" customFormat="1" ht="15.75" x14ac:dyDescent="0.2">
      <c r="A126" s="289" t="s">
        <v>452</v>
      </c>
      <c r="B126" s="338" t="s">
        <v>409</v>
      </c>
      <c r="C126" s="338"/>
      <c r="D126" s="338"/>
      <c r="E126" s="338"/>
      <c r="F126" s="338"/>
      <c r="G126" s="338"/>
      <c r="H126" s="338"/>
      <c r="I126" s="338"/>
      <c r="J126" s="338"/>
      <c r="K126" s="338"/>
      <c r="L126" s="339"/>
    </row>
    <row r="127" spans="1:12" s="9" customFormat="1" ht="60" x14ac:dyDescent="0.2">
      <c r="A127" s="290" t="s">
        <v>453</v>
      </c>
      <c r="B127" s="270" t="s">
        <v>587</v>
      </c>
      <c r="C127" s="242" t="s">
        <v>271</v>
      </c>
      <c r="D127" s="271">
        <f>'PLAN ORÇAM VENCEDORA'!G119</f>
        <v>0</v>
      </c>
      <c r="E127" s="244">
        <v>72.38</v>
      </c>
      <c r="F127" s="272">
        <v>1124.8</v>
      </c>
      <c r="G127" s="243">
        <f>memorial!L220</f>
        <v>0</v>
      </c>
      <c r="H127" s="246">
        <f t="shared" si="92"/>
        <v>0</v>
      </c>
      <c r="I127" s="247">
        <f t="shared" si="102"/>
        <v>81413.02</v>
      </c>
      <c r="J127" s="247">
        <f t="shared" si="103"/>
        <v>0</v>
      </c>
      <c r="K127" s="247">
        <f t="shared" si="104"/>
        <v>0</v>
      </c>
      <c r="L127" s="248">
        <f t="shared" ref="L127:L132" si="106">K127/I127</f>
        <v>0</v>
      </c>
    </row>
    <row r="128" spans="1:12" s="9" customFormat="1" ht="45" x14ac:dyDescent="0.2">
      <c r="A128" s="227" t="s">
        <v>456</v>
      </c>
      <c r="B128" s="266" t="s">
        <v>573</v>
      </c>
      <c r="C128" s="229" t="s">
        <v>271</v>
      </c>
      <c r="D128" s="268">
        <f>'PLAN ORÇAM VENCEDORA'!G120</f>
        <v>166513.37</v>
      </c>
      <c r="E128" s="230">
        <v>66.44</v>
      </c>
      <c r="F128" s="231">
        <v>765.75</v>
      </c>
      <c r="G128" s="210">
        <f>memorial!L223</f>
        <v>0</v>
      </c>
      <c r="H128" s="211">
        <f t="shared" si="92"/>
        <v>0</v>
      </c>
      <c r="I128" s="212">
        <f t="shared" si="102"/>
        <v>50876.43</v>
      </c>
      <c r="J128" s="212">
        <f t="shared" si="103"/>
        <v>0</v>
      </c>
      <c r="K128" s="212">
        <f t="shared" si="104"/>
        <v>0</v>
      </c>
      <c r="L128" s="213">
        <f t="shared" si="106"/>
        <v>0</v>
      </c>
    </row>
    <row r="129" spans="1:12" s="9" customFormat="1" ht="90" x14ac:dyDescent="0.2">
      <c r="A129" s="227" t="s">
        <v>457</v>
      </c>
      <c r="B129" s="273" t="s">
        <v>415</v>
      </c>
      <c r="C129" s="229" t="s">
        <v>272</v>
      </c>
      <c r="D129" s="268">
        <f>'PLAN ORÇAM VENCEDORA'!G121</f>
        <v>81413.02</v>
      </c>
      <c r="E129" s="230">
        <v>33.520000000000003</v>
      </c>
      <c r="F129" s="265">
        <v>1021</v>
      </c>
      <c r="G129" s="210">
        <f>memorial!L226</f>
        <v>0</v>
      </c>
      <c r="H129" s="211">
        <f t="shared" si="92"/>
        <v>0</v>
      </c>
      <c r="I129" s="212">
        <f t="shared" si="102"/>
        <v>34223.919999999998</v>
      </c>
      <c r="J129" s="212">
        <f t="shared" si="103"/>
        <v>0</v>
      </c>
      <c r="K129" s="212">
        <f t="shared" si="104"/>
        <v>0</v>
      </c>
      <c r="L129" s="213">
        <f t="shared" si="106"/>
        <v>0</v>
      </c>
    </row>
    <row r="130" spans="1:12" s="9" customFormat="1" ht="15.75" x14ac:dyDescent="0.2">
      <c r="A130" s="296"/>
      <c r="B130" s="233"/>
      <c r="C130" s="233"/>
      <c r="D130" s="269">
        <f>'PLAN ORÇAM VENCEDORA'!G122</f>
        <v>50876.43</v>
      </c>
      <c r="E130" s="235"/>
      <c r="F130" s="233"/>
      <c r="G130" s="234"/>
      <c r="H130" s="236"/>
      <c r="I130" s="237"/>
      <c r="J130" s="237"/>
      <c r="K130" s="237"/>
      <c r="L130" s="238"/>
    </row>
    <row r="131" spans="1:12" s="9" customFormat="1" ht="15.75" x14ac:dyDescent="0.2">
      <c r="A131" s="289" t="s">
        <v>458</v>
      </c>
      <c r="B131" s="345" t="s">
        <v>588</v>
      </c>
      <c r="C131" s="345"/>
      <c r="D131" s="345"/>
      <c r="E131" s="345"/>
      <c r="F131" s="345"/>
      <c r="G131" s="345"/>
      <c r="H131" s="345"/>
      <c r="I131" s="345"/>
      <c r="J131" s="345"/>
      <c r="K131" s="345"/>
      <c r="L131" s="346"/>
    </row>
    <row r="132" spans="1:12" s="9" customFormat="1" ht="15.75" x14ac:dyDescent="0.2">
      <c r="A132" s="290" t="s">
        <v>460</v>
      </c>
      <c r="B132" s="270" t="s">
        <v>589</v>
      </c>
      <c r="C132" s="242" t="s">
        <v>324</v>
      </c>
      <c r="D132" s="271">
        <f>'PLAN ORÇAM VENCEDORA'!G124</f>
        <v>0</v>
      </c>
      <c r="E132" s="244">
        <v>35000</v>
      </c>
      <c r="F132" s="245">
        <v>1</v>
      </c>
      <c r="G132" s="243">
        <f>memorial!L230</f>
        <v>0</v>
      </c>
      <c r="H132" s="246">
        <f t="shared" si="92"/>
        <v>0</v>
      </c>
      <c r="I132" s="247">
        <f t="shared" ref="I132" si="107">ROUND(F132*E132,2)</f>
        <v>35000</v>
      </c>
      <c r="J132" s="247">
        <f t="shared" ref="J132" si="108">ROUND(G132*E132,2)</f>
        <v>0</v>
      </c>
      <c r="K132" s="247">
        <f t="shared" ref="K132" si="109">ROUND(H132*E132,2)</f>
        <v>0</v>
      </c>
      <c r="L132" s="248">
        <f t="shared" si="106"/>
        <v>0</v>
      </c>
    </row>
    <row r="133" spans="1:12" s="9" customFormat="1" ht="15.75" x14ac:dyDescent="0.2">
      <c r="A133" s="249"/>
      <c r="B133" s="250"/>
      <c r="C133" s="250"/>
      <c r="D133" s="255"/>
      <c r="E133" s="251"/>
      <c r="F133" s="250"/>
      <c r="G133" s="256"/>
      <c r="H133" s="255"/>
      <c r="I133" s="257"/>
      <c r="J133" s="255"/>
      <c r="K133" s="255"/>
      <c r="L133" s="258"/>
    </row>
    <row r="134" spans="1:12" s="9" customFormat="1" ht="15.75" x14ac:dyDescent="0.2">
      <c r="A134" s="252" t="s">
        <v>462</v>
      </c>
      <c r="B134" s="342" t="s">
        <v>463</v>
      </c>
      <c r="C134" s="343"/>
      <c r="D134" s="343"/>
      <c r="E134" s="343"/>
      <c r="F134" s="343"/>
      <c r="G134" s="343"/>
      <c r="H134" s="343"/>
      <c r="I134" s="343"/>
      <c r="J134" s="343"/>
      <c r="K134" s="343"/>
      <c r="L134" s="344"/>
    </row>
    <row r="135" spans="1:12" s="9" customFormat="1" ht="15.75" x14ac:dyDescent="0.2">
      <c r="A135" s="227" t="s">
        <v>464</v>
      </c>
      <c r="B135" s="266" t="s">
        <v>590</v>
      </c>
      <c r="C135" s="229" t="s">
        <v>271</v>
      </c>
      <c r="D135" s="268">
        <f>'PLAN ORÇAM VENCEDORA'!G127</f>
        <v>0</v>
      </c>
      <c r="E135" s="230">
        <v>451.83</v>
      </c>
      <c r="F135" s="231">
        <v>1.2</v>
      </c>
      <c r="G135" s="210">
        <f>memorial!L234</f>
        <v>0</v>
      </c>
      <c r="H135" s="211">
        <f t="shared" si="92"/>
        <v>0</v>
      </c>
      <c r="I135" s="212">
        <f t="shared" ref="I135:I137" si="110">ROUND(F135*E135,2)</f>
        <v>542.20000000000005</v>
      </c>
      <c r="J135" s="212">
        <f t="shared" ref="J135:J137" si="111">ROUND(G135*E135,2)</f>
        <v>0</v>
      </c>
      <c r="K135" s="212">
        <f t="shared" ref="K135:K137" si="112">ROUND(H135*E135,2)</f>
        <v>0</v>
      </c>
      <c r="L135" s="213">
        <f t="shared" ref="L135:L137" si="113">K135/I135</f>
        <v>0</v>
      </c>
    </row>
    <row r="136" spans="1:12" s="9" customFormat="1" ht="15.75" x14ac:dyDescent="0.2">
      <c r="A136" s="227" t="s">
        <v>467</v>
      </c>
      <c r="B136" s="266" t="s">
        <v>591</v>
      </c>
      <c r="C136" s="229" t="s">
        <v>271</v>
      </c>
      <c r="D136" s="268">
        <f>'PLAN ORÇAM VENCEDORA'!G128</f>
        <v>2277.23</v>
      </c>
      <c r="E136" s="230">
        <v>451.83</v>
      </c>
      <c r="F136" s="231">
        <v>1.76</v>
      </c>
      <c r="G136" s="210">
        <f>memorial!L237</f>
        <v>0</v>
      </c>
      <c r="H136" s="211">
        <f t="shared" si="92"/>
        <v>0</v>
      </c>
      <c r="I136" s="212">
        <f t="shared" si="110"/>
        <v>795.22</v>
      </c>
      <c r="J136" s="212">
        <f t="shared" si="111"/>
        <v>0</v>
      </c>
      <c r="K136" s="212">
        <f t="shared" si="112"/>
        <v>0</v>
      </c>
      <c r="L136" s="213">
        <f t="shared" si="113"/>
        <v>0</v>
      </c>
    </row>
    <row r="137" spans="1:12" s="9" customFormat="1" ht="15.75" x14ac:dyDescent="0.2">
      <c r="A137" s="227" t="s">
        <v>469</v>
      </c>
      <c r="B137" s="266" t="s">
        <v>592</v>
      </c>
      <c r="C137" s="229" t="s">
        <v>271</v>
      </c>
      <c r="D137" s="268">
        <f>'PLAN ORÇAM VENCEDORA'!G129</f>
        <v>542.20000000000005</v>
      </c>
      <c r="E137" s="230">
        <v>451.83</v>
      </c>
      <c r="F137" s="231">
        <v>2.08</v>
      </c>
      <c r="G137" s="210">
        <f>memorial!L240</f>
        <v>0</v>
      </c>
      <c r="H137" s="211">
        <f t="shared" si="92"/>
        <v>0</v>
      </c>
      <c r="I137" s="212">
        <f t="shared" si="110"/>
        <v>939.81</v>
      </c>
      <c r="J137" s="212">
        <f t="shared" si="111"/>
        <v>0</v>
      </c>
      <c r="K137" s="212">
        <f t="shared" si="112"/>
        <v>0</v>
      </c>
      <c r="L137" s="213">
        <f t="shared" si="113"/>
        <v>0</v>
      </c>
    </row>
    <row r="138" spans="1:12" s="9" customFormat="1" ht="15.75" x14ac:dyDescent="0.2">
      <c r="A138" s="249"/>
      <c r="B138" s="250"/>
      <c r="C138" s="250"/>
      <c r="D138" s="276">
        <f>'PLAN ORÇAM VENCEDORA'!G130</f>
        <v>795.22</v>
      </c>
      <c r="E138" s="251"/>
      <c r="F138" s="250"/>
      <c r="G138" s="217"/>
      <c r="H138" s="219"/>
      <c r="I138" s="220"/>
      <c r="J138" s="220"/>
      <c r="K138" s="220"/>
      <c r="L138" s="221"/>
    </row>
    <row r="139" spans="1:12" s="9" customFormat="1" ht="15.75" x14ac:dyDescent="0.2">
      <c r="A139" s="297" t="s">
        <v>282</v>
      </c>
      <c r="B139" s="352" t="s">
        <v>593</v>
      </c>
      <c r="C139" s="353"/>
      <c r="D139" s="353"/>
      <c r="E139" s="353"/>
      <c r="F139" s="353"/>
      <c r="G139" s="353"/>
      <c r="H139" s="353"/>
      <c r="I139" s="353"/>
      <c r="J139" s="353"/>
      <c r="K139" s="353"/>
      <c r="L139" s="354"/>
    </row>
    <row r="140" spans="1:12" s="9" customFormat="1" ht="15.75" x14ac:dyDescent="0.2">
      <c r="A140" s="289" t="s">
        <v>33</v>
      </c>
      <c r="B140" s="345" t="s">
        <v>565</v>
      </c>
      <c r="C140" s="345"/>
      <c r="D140" s="345"/>
      <c r="E140" s="345"/>
      <c r="F140" s="345"/>
      <c r="G140" s="345"/>
      <c r="H140" s="345"/>
      <c r="I140" s="345"/>
      <c r="J140" s="345"/>
      <c r="K140" s="345"/>
      <c r="L140" s="346"/>
    </row>
    <row r="141" spans="1:12" s="9" customFormat="1" ht="60" x14ac:dyDescent="0.2">
      <c r="A141" s="290" t="s">
        <v>283</v>
      </c>
      <c r="B141" s="270" t="s">
        <v>594</v>
      </c>
      <c r="C141" s="242" t="s">
        <v>271</v>
      </c>
      <c r="D141" s="271">
        <f>'PLAN ORÇAM VENCEDORA'!G134</f>
        <v>0</v>
      </c>
      <c r="E141" s="244">
        <v>0.28999999999999998</v>
      </c>
      <c r="F141" s="272">
        <v>48405</v>
      </c>
      <c r="G141" s="243">
        <f>memorial!L246</f>
        <v>67278.111971999999</v>
      </c>
      <c r="H141" s="246">
        <f t="shared" si="92"/>
        <v>67278.111971999999</v>
      </c>
      <c r="I141" s="247">
        <f t="shared" ref="I141:I169" si="114">ROUND(F141*E141,2)</f>
        <v>14037.45</v>
      </c>
      <c r="J141" s="247">
        <f t="shared" ref="J141:J169" si="115">ROUND(G141*E141,2)</f>
        <v>19510.650000000001</v>
      </c>
      <c r="K141" s="247">
        <f t="shared" ref="K141:K169" si="116">ROUND(H141*E141,2)</f>
        <v>19510.650000000001</v>
      </c>
      <c r="L141" s="248">
        <f t="shared" ref="L141:L169" si="117">K141/I141</f>
        <v>1.3898998749772928</v>
      </c>
    </row>
    <row r="142" spans="1:12" s="9" customFormat="1" ht="15.75" x14ac:dyDescent="0.2">
      <c r="A142" s="286"/>
      <c r="B142" s="298"/>
      <c r="C142" s="298"/>
      <c r="D142" s="276">
        <f>'PLAN ORÇAM VENCEDORA'!G135</f>
        <v>14037.45</v>
      </c>
      <c r="E142" s="299"/>
      <c r="F142" s="298"/>
      <c r="G142" s="217"/>
      <c r="H142" s="219"/>
      <c r="I142" s="220"/>
      <c r="J142" s="220"/>
      <c r="K142" s="220"/>
      <c r="L142" s="221"/>
    </row>
    <row r="143" spans="1:12" s="9" customFormat="1" ht="15.75" x14ac:dyDescent="0.2">
      <c r="A143" s="289" t="s">
        <v>34</v>
      </c>
      <c r="B143" s="345" t="s">
        <v>582</v>
      </c>
      <c r="C143" s="345"/>
      <c r="D143" s="345"/>
      <c r="E143" s="345"/>
      <c r="F143" s="345"/>
      <c r="G143" s="345"/>
      <c r="H143" s="345"/>
      <c r="I143" s="345"/>
      <c r="J143" s="345"/>
      <c r="K143" s="345"/>
      <c r="L143" s="346"/>
    </row>
    <row r="144" spans="1:12" s="9" customFormat="1" ht="60" x14ac:dyDescent="0.2">
      <c r="A144" s="290" t="s">
        <v>293</v>
      </c>
      <c r="B144" s="270" t="s">
        <v>568</v>
      </c>
      <c r="C144" s="242" t="s">
        <v>281</v>
      </c>
      <c r="D144" s="271">
        <f>'PLAN ORÇAM VENCEDORA'!G137</f>
        <v>0</v>
      </c>
      <c r="E144" s="244">
        <v>9.17</v>
      </c>
      <c r="F144" s="245">
        <v>389.64</v>
      </c>
      <c r="G144" s="243">
        <f>memorial!L264</f>
        <v>0</v>
      </c>
      <c r="H144" s="246">
        <f t="shared" si="92"/>
        <v>0</v>
      </c>
      <c r="I144" s="247">
        <f t="shared" si="114"/>
        <v>3573</v>
      </c>
      <c r="J144" s="247">
        <f t="shared" si="115"/>
        <v>0</v>
      </c>
      <c r="K144" s="247">
        <f t="shared" si="116"/>
        <v>0</v>
      </c>
      <c r="L144" s="248">
        <f t="shared" si="117"/>
        <v>0</v>
      </c>
    </row>
    <row r="145" spans="1:12" s="9" customFormat="1" ht="75" x14ac:dyDescent="0.2">
      <c r="A145" s="227" t="s">
        <v>296</v>
      </c>
      <c r="B145" s="266" t="s">
        <v>569</v>
      </c>
      <c r="C145" s="229" t="s">
        <v>281</v>
      </c>
      <c r="D145" s="268">
        <f>'PLAN ORÇAM VENCEDORA'!G138</f>
        <v>33853.15</v>
      </c>
      <c r="E145" s="230">
        <v>14.28</v>
      </c>
      <c r="F145" s="231">
        <v>413.79</v>
      </c>
      <c r="G145" s="210">
        <f>memorial!L267</f>
        <v>0</v>
      </c>
      <c r="H145" s="211">
        <f t="shared" si="92"/>
        <v>0</v>
      </c>
      <c r="I145" s="212">
        <f t="shared" si="114"/>
        <v>5908.92</v>
      </c>
      <c r="J145" s="212">
        <f t="shared" si="115"/>
        <v>0</v>
      </c>
      <c r="K145" s="212">
        <f t="shared" si="116"/>
        <v>0</v>
      </c>
      <c r="L145" s="213">
        <f t="shared" si="117"/>
        <v>0</v>
      </c>
    </row>
    <row r="146" spans="1:12" s="9" customFormat="1" ht="45" x14ac:dyDescent="0.2">
      <c r="A146" s="227" t="s">
        <v>299</v>
      </c>
      <c r="B146" s="273" t="s">
        <v>384</v>
      </c>
      <c r="C146" s="229" t="s">
        <v>281</v>
      </c>
      <c r="D146" s="268">
        <f>'PLAN ORÇAM VENCEDORA'!G139</f>
        <v>3573</v>
      </c>
      <c r="E146" s="230">
        <v>3.37</v>
      </c>
      <c r="F146" s="231">
        <v>855.62</v>
      </c>
      <c r="G146" s="210">
        <f>memorial!L270</f>
        <v>0</v>
      </c>
      <c r="H146" s="211">
        <f t="shared" si="92"/>
        <v>0</v>
      </c>
      <c r="I146" s="212">
        <f t="shared" si="114"/>
        <v>2883.44</v>
      </c>
      <c r="J146" s="212">
        <f t="shared" si="115"/>
        <v>0</v>
      </c>
      <c r="K146" s="212">
        <f t="shared" si="116"/>
        <v>0</v>
      </c>
      <c r="L146" s="213">
        <f t="shared" si="117"/>
        <v>0</v>
      </c>
    </row>
    <row r="147" spans="1:12" s="9" customFormat="1" ht="45" x14ac:dyDescent="0.2">
      <c r="A147" s="227" t="s">
        <v>474</v>
      </c>
      <c r="B147" s="273" t="s">
        <v>438</v>
      </c>
      <c r="C147" s="229" t="s">
        <v>281</v>
      </c>
      <c r="D147" s="268">
        <f>'PLAN ORÇAM VENCEDORA'!G140</f>
        <v>5908.92</v>
      </c>
      <c r="E147" s="230">
        <v>3.37</v>
      </c>
      <c r="F147" s="231">
        <v>855.62</v>
      </c>
      <c r="G147" s="210">
        <f>memorial!L273</f>
        <v>0</v>
      </c>
      <c r="H147" s="211">
        <f t="shared" si="92"/>
        <v>0</v>
      </c>
      <c r="I147" s="212">
        <f t="shared" si="114"/>
        <v>2883.44</v>
      </c>
      <c r="J147" s="212">
        <f t="shared" si="115"/>
        <v>0</v>
      </c>
      <c r="K147" s="212">
        <f t="shared" si="116"/>
        <v>0</v>
      </c>
      <c r="L147" s="213">
        <f t="shared" si="117"/>
        <v>0</v>
      </c>
    </row>
    <row r="148" spans="1:12" s="9" customFormat="1" ht="45" x14ac:dyDescent="0.2">
      <c r="A148" s="227" t="s">
        <v>475</v>
      </c>
      <c r="B148" s="273" t="s">
        <v>386</v>
      </c>
      <c r="C148" s="229" t="s">
        <v>271</v>
      </c>
      <c r="D148" s="268">
        <f>'PLAN ORÇAM VENCEDORA'!G141</f>
        <v>2883.44</v>
      </c>
      <c r="E148" s="230">
        <v>3.37</v>
      </c>
      <c r="F148" s="265">
        <v>5520.58</v>
      </c>
      <c r="G148" s="210">
        <f>memorial!L276</f>
        <v>0</v>
      </c>
      <c r="H148" s="211">
        <f t="shared" si="92"/>
        <v>0</v>
      </c>
      <c r="I148" s="212">
        <f t="shared" si="114"/>
        <v>18604.349999999999</v>
      </c>
      <c r="J148" s="212">
        <f t="shared" si="115"/>
        <v>0</v>
      </c>
      <c r="K148" s="212">
        <f t="shared" si="116"/>
        <v>0</v>
      </c>
      <c r="L148" s="213">
        <f t="shared" si="117"/>
        <v>0</v>
      </c>
    </row>
    <row r="149" spans="1:12" s="9" customFormat="1" ht="15.75" x14ac:dyDescent="0.2">
      <c r="A149" s="249"/>
      <c r="B149" s="250"/>
      <c r="C149" s="250"/>
      <c r="D149" s="300">
        <f>'PLAN ORÇAM VENCEDORA'!G142</f>
        <v>2883.44</v>
      </c>
      <c r="E149" s="251"/>
      <c r="F149" s="250"/>
      <c r="G149" s="301"/>
      <c r="H149" s="302"/>
      <c r="I149" s="303"/>
      <c r="J149" s="303"/>
      <c r="K149" s="303"/>
      <c r="L149" s="304"/>
    </row>
    <row r="150" spans="1:12" s="9" customFormat="1" ht="15.75" x14ac:dyDescent="0.2">
      <c r="A150" s="305" t="s">
        <v>35</v>
      </c>
      <c r="B150" s="350" t="s">
        <v>571</v>
      </c>
      <c r="C150" s="350"/>
      <c r="D150" s="350"/>
      <c r="E150" s="350"/>
      <c r="F150" s="350"/>
      <c r="G150" s="350"/>
      <c r="H150" s="350"/>
      <c r="I150" s="350"/>
      <c r="J150" s="350"/>
      <c r="K150" s="350"/>
      <c r="L150" s="351"/>
    </row>
    <row r="151" spans="1:12" s="9" customFormat="1" ht="15.75" x14ac:dyDescent="0.2">
      <c r="A151" s="290" t="s">
        <v>477</v>
      </c>
      <c r="B151" s="270" t="s">
        <v>572</v>
      </c>
      <c r="C151" s="242" t="s">
        <v>272</v>
      </c>
      <c r="D151" s="271">
        <f>'PLAN ORÇAM VENCEDORA'!G144</f>
        <v>0</v>
      </c>
      <c r="E151" s="244">
        <v>171.51</v>
      </c>
      <c r="F151" s="245">
        <v>180</v>
      </c>
      <c r="G151" s="243">
        <f>memorial!L280</f>
        <v>0</v>
      </c>
      <c r="H151" s="246">
        <f t="shared" si="92"/>
        <v>0</v>
      </c>
      <c r="I151" s="247">
        <f t="shared" si="114"/>
        <v>30871.8</v>
      </c>
      <c r="J151" s="247">
        <f t="shared" si="115"/>
        <v>0</v>
      </c>
      <c r="K151" s="247">
        <f t="shared" si="116"/>
        <v>0</v>
      </c>
      <c r="L151" s="248">
        <f t="shared" si="117"/>
        <v>0</v>
      </c>
    </row>
    <row r="152" spans="1:12" s="9" customFormat="1" ht="15.75" x14ac:dyDescent="0.2">
      <c r="A152" s="286"/>
      <c r="B152" s="298"/>
      <c r="C152" s="298"/>
      <c r="D152" s="276">
        <f>'PLAN ORÇAM VENCEDORA'!G145</f>
        <v>30871.8</v>
      </c>
      <c r="E152" s="299"/>
      <c r="F152" s="298"/>
      <c r="G152" s="217"/>
      <c r="H152" s="219"/>
      <c r="I152" s="220"/>
      <c r="J152" s="220"/>
      <c r="K152" s="220"/>
      <c r="L152" s="221"/>
    </row>
    <row r="153" spans="1:12" s="9" customFormat="1" ht="15.75" x14ac:dyDescent="0.2">
      <c r="A153" s="289" t="s">
        <v>305</v>
      </c>
      <c r="B153" s="338" t="s">
        <v>393</v>
      </c>
      <c r="C153" s="338"/>
      <c r="D153" s="338"/>
      <c r="E153" s="338"/>
      <c r="F153" s="338"/>
      <c r="G153" s="338"/>
      <c r="H153" s="338"/>
      <c r="I153" s="338"/>
      <c r="J153" s="338"/>
      <c r="K153" s="338"/>
      <c r="L153" s="339"/>
    </row>
    <row r="154" spans="1:12" s="9" customFormat="1" ht="30" x14ac:dyDescent="0.2">
      <c r="A154" s="290" t="s">
        <v>307</v>
      </c>
      <c r="B154" s="270" t="s">
        <v>584</v>
      </c>
      <c r="C154" s="242" t="s">
        <v>281</v>
      </c>
      <c r="D154" s="271">
        <f>'PLAN ORÇAM VENCEDORA'!G147</f>
        <v>0</v>
      </c>
      <c r="E154" s="244">
        <v>2304.1</v>
      </c>
      <c r="F154" s="245">
        <v>15.19</v>
      </c>
      <c r="G154" s="243">
        <f>memorial!L284</f>
        <v>0</v>
      </c>
      <c r="H154" s="246">
        <f t="shared" si="92"/>
        <v>0</v>
      </c>
      <c r="I154" s="247">
        <f t="shared" si="114"/>
        <v>34999.279999999999</v>
      </c>
      <c r="J154" s="247">
        <f t="shared" si="115"/>
        <v>0</v>
      </c>
      <c r="K154" s="247">
        <f t="shared" si="116"/>
        <v>0</v>
      </c>
      <c r="L154" s="248">
        <f t="shared" si="117"/>
        <v>0</v>
      </c>
    </row>
    <row r="155" spans="1:12" s="9" customFormat="1" ht="15.75" x14ac:dyDescent="0.2">
      <c r="A155" s="286"/>
      <c r="B155" s="298"/>
      <c r="C155" s="298"/>
      <c r="D155" s="276">
        <f>'PLAN ORÇAM VENCEDORA'!G148</f>
        <v>34999.279999999999</v>
      </c>
      <c r="E155" s="299"/>
      <c r="F155" s="298"/>
      <c r="G155" s="217"/>
      <c r="H155" s="219"/>
      <c r="I155" s="220"/>
      <c r="J155" s="220"/>
      <c r="K155" s="220"/>
      <c r="L155" s="221"/>
    </row>
    <row r="156" spans="1:12" s="9" customFormat="1" ht="15.75" x14ac:dyDescent="0.2">
      <c r="A156" s="289" t="s">
        <v>320</v>
      </c>
      <c r="B156" s="338" t="s">
        <v>401</v>
      </c>
      <c r="C156" s="338"/>
      <c r="D156" s="338"/>
      <c r="E156" s="338"/>
      <c r="F156" s="338"/>
      <c r="G156" s="338"/>
      <c r="H156" s="338"/>
      <c r="I156" s="338"/>
      <c r="J156" s="338"/>
      <c r="K156" s="338"/>
      <c r="L156" s="339"/>
    </row>
    <row r="157" spans="1:12" s="9" customFormat="1" ht="30" x14ac:dyDescent="0.2">
      <c r="A157" s="290" t="s">
        <v>322</v>
      </c>
      <c r="B157" s="270" t="s">
        <v>585</v>
      </c>
      <c r="C157" s="242" t="s">
        <v>271</v>
      </c>
      <c r="D157" s="271">
        <f>'PLAN ORÇAM VENCEDORA'!G150</f>
        <v>0</v>
      </c>
      <c r="E157" s="244">
        <v>33.32</v>
      </c>
      <c r="F157" s="245">
        <v>15.19</v>
      </c>
      <c r="G157" s="243">
        <f>memorial!L288</f>
        <v>0</v>
      </c>
      <c r="H157" s="246">
        <f t="shared" si="92"/>
        <v>0</v>
      </c>
      <c r="I157" s="247">
        <f t="shared" si="114"/>
        <v>506.13</v>
      </c>
      <c r="J157" s="247">
        <f t="shared" si="115"/>
        <v>0</v>
      </c>
      <c r="K157" s="247">
        <f t="shared" si="116"/>
        <v>0</v>
      </c>
      <c r="L157" s="248">
        <f t="shared" si="117"/>
        <v>0</v>
      </c>
    </row>
    <row r="158" spans="1:12" s="9" customFormat="1" ht="45" x14ac:dyDescent="0.2">
      <c r="A158" s="227" t="s">
        <v>325</v>
      </c>
      <c r="B158" s="266" t="s">
        <v>595</v>
      </c>
      <c r="C158" s="229" t="s">
        <v>271</v>
      </c>
      <c r="D158" s="268">
        <f>'PLAN ORÇAM VENCEDORA'!G151</f>
        <v>1644.4699999999998</v>
      </c>
      <c r="E158" s="230">
        <v>74.94</v>
      </c>
      <c r="F158" s="231">
        <v>15.19</v>
      </c>
      <c r="G158" s="210">
        <f>memorial!L291</f>
        <v>0</v>
      </c>
      <c r="H158" s="211">
        <f t="shared" si="92"/>
        <v>0</v>
      </c>
      <c r="I158" s="212">
        <f t="shared" si="114"/>
        <v>1138.3399999999999</v>
      </c>
      <c r="J158" s="212">
        <f t="shared" si="115"/>
        <v>0</v>
      </c>
      <c r="K158" s="212">
        <f t="shared" si="116"/>
        <v>0</v>
      </c>
      <c r="L158" s="213">
        <f t="shared" si="117"/>
        <v>0</v>
      </c>
    </row>
    <row r="159" spans="1:12" s="9" customFormat="1" ht="15.75" x14ac:dyDescent="0.2">
      <c r="A159" s="286"/>
      <c r="B159" s="298"/>
      <c r="C159" s="298"/>
      <c r="D159" s="276">
        <f>'PLAN ORÇAM VENCEDORA'!G152</f>
        <v>506.13</v>
      </c>
      <c r="E159" s="299"/>
      <c r="F159" s="298"/>
      <c r="G159" s="217"/>
      <c r="H159" s="219"/>
      <c r="I159" s="220"/>
      <c r="J159" s="220"/>
      <c r="K159" s="220"/>
      <c r="L159" s="221"/>
    </row>
    <row r="160" spans="1:12" s="9" customFormat="1" ht="15.75" x14ac:dyDescent="0.2">
      <c r="A160" s="289" t="s">
        <v>342</v>
      </c>
      <c r="B160" s="338" t="s">
        <v>409</v>
      </c>
      <c r="C160" s="338"/>
      <c r="D160" s="338"/>
      <c r="E160" s="338"/>
      <c r="F160" s="338"/>
      <c r="G160" s="338"/>
      <c r="H160" s="338"/>
      <c r="I160" s="338"/>
      <c r="J160" s="338"/>
      <c r="K160" s="338"/>
      <c r="L160" s="339"/>
    </row>
    <row r="161" spans="1:12" s="9" customFormat="1" ht="90" x14ac:dyDescent="0.2">
      <c r="A161" s="290" t="s">
        <v>344</v>
      </c>
      <c r="B161" s="306" t="s">
        <v>415</v>
      </c>
      <c r="C161" s="242" t="s">
        <v>272</v>
      </c>
      <c r="D161" s="271">
        <f>'PLAN ORÇAM VENCEDORA'!G154</f>
        <v>0</v>
      </c>
      <c r="E161" s="244">
        <v>33.520000000000003</v>
      </c>
      <c r="F161" s="272">
        <v>1828.8</v>
      </c>
      <c r="G161" s="243">
        <f>memorial!L295</f>
        <v>0</v>
      </c>
      <c r="H161" s="246">
        <f t="shared" si="92"/>
        <v>0</v>
      </c>
      <c r="I161" s="247">
        <f t="shared" si="114"/>
        <v>61301.38</v>
      </c>
      <c r="J161" s="247">
        <f t="shared" si="115"/>
        <v>0</v>
      </c>
      <c r="K161" s="247">
        <f t="shared" si="116"/>
        <v>0</v>
      </c>
      <c r="L161" s="248">
        <f t="shared" si="117"/>
        <v>0</v>
      </c>
    </row>
    <row r="162" spans="1:12" s="9" customFormat="1" ht="15.75" x14ac:dyDescent="0.2">
      <c r="A162" s="227" t="s">
        <v>346</v>
      </c>
      <c r="B162" s="266" t="s">
        <v>596</v>
      </c>
      <c r="C162" s="229" t="s">
        <v>271</v>
      </c>
      <c r="D162" s="268">
        <f>'PLAN ORÇAM VENCEDORA'!G155</f>
        <v>114076.64</v>
      </c>
      <c r="E162" s="230">
        <v>13.54</v>
      </c>
      <c r="F162" s="265">
        <v>3897.73</v>
      </c>
      <c r="G162" s="210">
        <f>memorial!L298</f>
        <v>0</v>
      </c>
      <c r="H162" s="211">
        <f t="shared" si="92"/>
        <v>0</v>
      </c>
      <c r="I162" s="212">
        <f t="shared" si="114"/>
        <v>52775.26</v>
      </c>
      <c r="J162" s="212">
        <f t="shared" si="115"/>
        <v>0</v>
      </c>
      <c r="K162" s="212">
        <f t="shared" si="116"/>
        <v>0</v>
      </c>
      <c r="L162" s="213">
        <f t="shared" si="117"/>
        <v>0</v>
      </c>
    </row>
    <row r="163" spans="1:12" s="9" customFormat="1" ht="15.75" x14ac:dyDescent="0.2">
      <c r="A163" s="286"/>
      <c r="B163" s="298"/>
      <c r="C163" s="298"/>
      <c r="D163" s="276">
        <f>'PLAN ORÇAM VENCEDORA'!G156</f>
        <v>61301.38</v>
      </c>
      <c r="E163" s="299"/>
      <c r="F163" s="298"/>
      <c r="G163" s="217"/>
      <c r="H163" s="219"/>
      <c r="I163" s="220"/>
      <c r="J163" s="220"/>
      <c r="K163" s="220"/>
      <c r="L163" s="221"/>
    </row>
    <row r="164" spans="1:12" s="9" customFormat="1" ht="15.75" x14ac:dyDescent="0.2">
      <c r="A164" s="289" t="s">
        <v>350</v>
      </c>
      <c r="B164" s="338" t="s">
        <v>463</v>
      </c>
      <c r="C164" s="338"/>
      <c r="D164" s="338"/>
      <c r="E164" s="338"/>
      <c r="F164" s="338"/>
      <c r="G164" s="338"/>
      <c r="H164" s="338"/>
      <c r="I164" s="338"/>
      <c r="J164" s="338"/>
      <c r="K164" s="338"/>
      <c r="L164" s="339"/>
    </row>
    <row r="165" spans="1:12" s="9" customFormat="1" ht="15.75" x14ac:dyDescent="0.2">
      <c r="A165" s="290" t="s">
        <v>352</v>
      </c>
      <c r="B165" s="306" t="s">
        <v>482</v>
      </c>
      <c r="C165" s="242" t="s">
        <v>271</v>
      </c>
      <c r="D165" s="271">
        <f>'PLAN ORÇAM VENCEDORA'!G158</f>
        <v>0</v>
      </c>
      <c r="E165" s="244">
        <v>451.83</v>
      </c>
      <c r="F165" s="245">
        <v>2.72</v>
      </c>
      <c r="G165" s="243">
        <f>memorial!L302</f>
        <v>0</v>
      </c>
      <c r="H165" s="246">
        <f t="shared" si="92"/>
        <v>0</v>
      </c>
      <c r="I165" s="247">
        <f t="shared" si="114"/>
        <v>1228.98</v>
      </c>
      <c r="J165" s="247">
        <f t="shared" si="115"/>
        <v>0</v>
      </c>
      <c r="K165" s="247">
        <f t="shared" si="116"/>
        <v>0</v>
      </c>
      <c r="L165" s="248">
        <f t="shared" si="117"/>
        <v>0</v>
      </c>
    </row>
    <row r="166" spans="1:12" s="9" customFormat="1" ht="15.75" x14ac:dyDescent="0.2">
      <c r="A166" s="286"/>
      <c r="B166" s="298"/>
      <c r="C166" s="298"/>
      <c r="D166" s="276">
        <f>'PLAN ORÇAM VENCEDORA'!G159</f>
        <v>1228.98</v>
      </c>
      <c r="E166" s="299"/>
      <c r="F166" s="298"/>
      <c r="G166" s="217"/>
      <c r="H166" s="219"/>
      <c r="I166" s="220"/>
      <c r="J166" s="220"/>
      <c r="K166" s="220"/>
      <c r="L166" s="221"/>
    </row>
    <row r="167" spans="1:12" s="9" customFormat="1" ht="15.75" x14ac:dyDescent="0.2">
      <c r="A167" s="264" t="s">
        <v>483</v>
      </c>
      <c r="B167" s="340" t="s">
        <v>597</v>
      </c>
      <c r="C167" s="340"/>
      <c r="D167" s="340"/>
      <c r="E167" s="340"/>
      <c r="F167" s="340"/>
      <c r="G167" s="340"/>
      <c r="H167" s="340"/>
      <c r="I167" s="340"/>
      <c r="J167" s="340"/>
      <c r="K167" s="340"/>
      <c r="L167" s="341"/>
    </row>
    <row r="168" spans="1:12" s="9" customFormat="1" ht="15.75" x14ac:dyDescent="0.2">
      <c r="A168" s="289" t="s">
        <v>485</v>
      </c>
      <c r="B168" s="345" t="s">
        <v>565</v>
      </c>
      <c r="C168" s="345"/>
      <c r="D168" s="345"/>
      <c r="E168" s="345"/>
      <c r="F168" s="345"/>
      <c r="G168" s="345"/>
      <c r="H168" s="345"/>
      <c r="I168" s="345"/>
      <c r="J168" s="345"/>
      <c r="K168" s="345"/>
      <c r="L168" s="346"/>
    </row>
    <row r="169" spans="1:12" s="9" customFormat="1" ht="60" x14ac:dyDescent="0.2">
      <c r="A169" s="290" t="s">
        <v>486</v>
      </c>
      <c r="B169" s="270" t="s">
        <v>594</v>
      </c>
      <c r="C169" s="242" t="s">
        <v>271</v>
      </c>
      <c r="D169" s="271">
        <f>'PLAN ORÇAM VENCEDORA'!G163</f>
        <v>0</v>
      </c>
      <c r="E169" s="244">
        <v>0.28999999999999998</v>
      </c>
      <c r="F169" s="272">
        <v>68623.100000000006</v>
      </c>
      <c r="G169" s="243">
        <f>memorial!L308</f>
        <v>73157.279999999999</v>
      </c>
      <c r="H169" s="246">
        <f t="shared" si="92"/>
        <v>73157.279999999999</v>
      </c>
      <c r="I169" s="247">
        <f t="shared" si="114"/>
        <v>19900.7</v>
      </c>
      <c r="J169" s="247">
        <f t="shared" si="115"/>
        <v>21215.61</v>
      </c>
      <c r="K169" s="247">
        <f t="shared" si="116"/>
        <v>21215.61</v>
      </c>
      <c r="L169" s="248">
        <f t="shared" si="117"/>
        <v>1.0660735552015759</v>
      </c>
    </row>
    <row r="170" spans="1:12" s="9" customFormat="1" ht="15.75" x14ac:dyDescent="0.2">
      <c r="A170" s="249"/>
      <c r="B170" s="250"/>
      <c r="C170" s="250"/>
      <c r="D170" s="276">
        <f>'PLAN ORÇAM VENCEDORA'!G164</f>
        <v>19900.7</v>
      </c>
      <c r="E170" s="251"/>
      <c r="F170" s="250"/>
      <c r="G170" s="217"/>
      <c r="H170" s="219"/>
      <c r="I170" s="220"/>
      <c r="J170" s="220"/>
      <c r="K170" s="220"/>
      <c r="L170" s="221"/>
    </row>
    <row r="171" spans="1:12" s="9" customFormat="1" ht="15.75" x14ac:dyDescent="0.2">
      <c r="A171" s="252" t="s">
        <v>487</v>
      </c>
      <c r="B171" s="347" t="s">
        <v>582</v>
      </c>
      <c r="C171" s="348"/>
      <c r="D171" s="348"/>
      <c r="E171" s="348"/>
      <c r="F171" s="348"/>
      <c r="G171" s="348"/>
      <c r="H171" s="348"/>
      <c r="I171" s="348"/>
      <c r="J171" s="348"/>
      <c r="K171" s="348"/>
      <c r="L171" s="349"/>
    </row>
    <row r="172" spans="1:12" s="9" customFormat="1" ht="60" x14ac:dyDescent="0.2">
      <c r="A172" s="227" t="s">
        <v>488</v>
      </c>
      <c r="B172" s="266" t="s">
        <v>568</v>
      </c>
      <c r="C172" s="229" t="s">
        <v>281</v>
      </c>
      <c r="D172" s="255"/>
      <c r="E172" s="230">
        <v>9.17</v>
      </c>
      <c r="F172" s="231">
        <v>238.95</v>
      </c>
      <c r="G172" s="210">
        <f>memorial!L322</f>
        <v>0</v>
      </c>
      <c r="H172" s="211">
        <f t="shared" ref="H172" si="118">G172</f>
        <v>0</v>
      </c>
      <c r="I172" s="212">
        <f t="shared" ref="I172" si="119">ROUND(F172*E172,2)</f>
        <v>2191.17</v>
      </c>
      <c r="J172" s="212">
        <f t="shared" ref="J172" si="120">ROUND(G172*E172,2)</f>
        <v>0</v>
      </c>
      <c r="K172" s="212">
        <f t="shared" ref="K172" si="121">ROUND(H172*E172,2)</f>
        <v>0</v>
      </c>
      <c r="L172" s="213">
        <f t="shared" ref="L172" si="122">K172/I172</f>
        <v>0</v>
      </c>
    </row>
    <row r="173" spans="1:12" s="9" customFormat="1" ht="75" x14ac:dyDescent="0.2">
      <c r="A173" s="227" t="s">
        <v>489</v>
      </c>
      <c r="B173" s="266" t="s">
        <v>569</v>
      </c>
      <c r="C173" s="229" t="s">
        <v>281</v>
      </c>
      <c r="D173" s="268">
        <f>'PLAN ORÇAM VENCEDORA'!G167</f>
        <v>440135.13999999996</v>
      </c>
      <c r="E173" s="230">
        <v>14.28</v>
      </c>
      <c r="F173" s="231">
        <v>95.58</v>
      </c>
      <c r="G173" s="210">
        <f>memorial!L325</f>
        <v>0</v>
      </c>
      <c r="H173" s="211">
        <f t="shared" si="92"/>
        <v>0</v>
      </c>
      <c r="I173" s="212">
        <f t="shared" ref="I173" si="123">ROUND(F173*E173,2)</f>
        <v>1364.88</v>
      </c>
      <c r="J173" s="212">
        <f t="shared" ref="J173" si="124">ROUND(G173*E173,2)</f>
        <v>0</v>
      </c>
      <c r="K173" s="212">
        <f t="shared" ref="K173" si="125">ROUND(H173*E173,2)</f>
        <v>0</v>
      </c>
      <c r="L173" s="213">
        <f t="shared" ref="L173" si="126">K173/I173</f>
        <v>0</v>
      </c>
    </row>
    <row r="174" spans="1:12" s="9" customFormat="1" ht="90" x14ac:dyDescent="0.2">
      <c r="A174" s="227" t="s">
        <v>490</v>
      </c>
      <c r="B174" s="266" t="s">
        <v>583</v>
      </c>
      <c r="C174" s="229" t="s">
        <v>281</v>
      </c>
      <c r="D174" s="268">
        <f>'PLAN ORÇAM VENCEDORA'!G168</f>
        <v>2191.17</v>
      </c>
      <c r="E174" s="230">
        <v>22.01</v>
      </c>
      <c r="F174" s="265">
        <v>13196.75</v>
      </c>
      <c r="G174" s="210">
        <f>memorial!L328</f>
        <v>0</v>
      </c>
      <c r="H174" s="211">
        <f t="shared" si="92"/>
        <v>0</v>
      </c>
      <c r="I174" s="212">
        <f t="shared" ref="I174:I199" si="127">ROUND(F174*E174,2)</f>
        <v>290460.46999999997</v>
      </c>
      <c r="J174" s="212">
        <f t="shared" ref="J174:J199" si="128">ROUND(G174*E174,2)</f>
        <v>0</v>
      </c>
      <c r="K174" s="212">
        <f t="shared" ref="K174:K199" si="129">ROUND(H174*E174,2)</f>
        <v>0</v>
      </c>
      <c r="L174" s="213">
        <f t="shared" ref="L174:L199" si="130">K174/I174</f>
        <v>0</v>
      </c>
    </row>
    <row r="175" spans="1:12" s="9" customFormat="1" ht="45" x14ac:dyDescent="0.2">
      <c r="A175" s="227" t="s">
        <v>491</v>
      </c>
      <c r="B175" s="273" t="s">
        <v>384</v>
      </c>
      <c r="C175" s="229" t="s">
        <v>281</v>
      </c>
      <c r="D175" s="268">
        <f>'PLAN ORÇAM VENCEDORA'!G169</f>
        <v>1364.88</v>
      </c>
      <c r="E175" s="230">
        <v>3.37</v>
      </c>
      <c r="F175" s="265">
        <v>10193.629999999999</v>
      </c>
      <c r="G175" s="210">
        <f>memorial!L331</f>
        <v>0</v>
      </c>
      <c r="H175" s="211">
        <f t="shared" si="92"/>
        <v>0</v>
      </c>
      <c r="I175" s="212">
        <f t="shared" si="127"/>
        <v>34352.53</v>
      </c>
      <c r="J175" s="212">
        <f t="shared" si="128"/>
        <v>0</v>
      </c>
      <c r="K175" s="212">
        <f t="shared" si="129"/>
        <v>0</v>
      </c>
      <c r="L175" s="213">
        <f t="shared" si="130"/>
        <v>0</v>
      </c>
    </row>
    <row r="176" spans="1:12" s="9" customFormat="1" ht="45" x14ac:dyDescent="0.2">
      <c r="A176" s="227" t="s">
        <v>492</v>
      </c>
      <c r="B176" s="273" t="s">
        <v>438</v>
      </c>
      <c r="C176" s="229" t="s">
        <v>281</v>
      </c>
      <c r="D176" s="268">
        <f>'PLAN ORÇAM VENCEDORA'!G170</f>
        <v>290460.46999999997</v>
      </c>
      <c r="E176" s="230">
        <v>3.37</v>
      </c>
      <c r="F176" s="265">
        <v>26393.4</v>
      </c>
      <c r="G176" s="210">
        <f>memorial!L334</f>
        <v>0</v>
      </c>
      <c r="H176" s="211">
        <f t="shared" si="92"/>
        <v>0</v>
      </c>
      <c r="I176" s="212">
        <f t="shared" si="127"/>
        <v>88945.76</v>
      </c>
      <c r="J176" s="212">
        <f t="shared" si="128"/>
        <v>0</v>
      </c>
      <c r="K176" s="212">
        <f t="shared" si="129"/>
        <v>0</v>
      </c>
      <c r="L176" s="213">
        <f t="shared" si="130"/>
        <v>0</v>
      </c>
    </row>
    <row r="177" spans="1:12" s="9" customFormat="1" ht="45" x14ac:dyDescent="0.2">
      <c r="A177" s="227" t="s">
        <v>493</v>
      </c>
      <c r="B177" s="273" t="s">
        <v>386</v>
      </c>
      <c r="C177" s="229" t="s">
        <v>271</v>
      </c>
      <c r="D177" s="268">
        <f>'PLAN ORÇAM VENCEDORA'!G171</f>
        <v>34352.53</v>
      </c>
      <c r="E177" s="230">
        <v>3.37</v>
      </c>
      <c r="F177" s="265">
        <v>6771.61</v>
      </c>
      <c r="G177" s="210">
        <f>memorial!L337</f>
        <v>0</v>
      </c>
      <c r="H177" s="211">
        <f t="shared" ref="H177:H199" si="131">G177</f>
        <v>0</v>
      </c>
      <c r="I177" s="212">
        <f t="shared" si="127"/>
        <v>22820.33</v>
      </c>
      <c r="J177" s="212">
        <f t="shared" si="128"/>
        <v>0</v>
      </c>
      <c r="K177" s="212">
        <f t="shared" si="129"/>
        <v>0</v>
      </c>
      <c r="L177" s="213">
        <f t="shared" si="130"/>
        <v>0</v>
      </c>
    </row>
    <row r="178" spans="1:12" s="9" customFormat="1" ht="15.75" x14ac:dyDescent="0.2">
      <c r="A178" s="249"/>
      <c r="B178" s="250"/>
      <c r="C178" s="250"/>
      <c r="D178" s="276">
        <f>'PLAN ORÇAM VENCEDORA'!G172</f>
        <v>88945.76</v>
      </c>
      <c r="E178" s="251"/>
      <c r="F178" s="250"/>
      <c r="G178" s="217"/>
      <c r="H178" s="219"/>
      <c r="I178" s="220"/>
      <c r="J178" s="220"/>
      <c r="K178" s="220"/>
      <c r="L178" s="221"/>
    </row>
    <row r="179" spans="1:12" s="9" customFormat="1" ht="15.75" x14ac:dyDescent="0.2">
      <c r="A179" s="252" t="s">
        <v>494</v>
      </c>
      <c r="B179" s="347" t="s">
        <v>571</v>
      </c>
      <c r="C179" s="348"/>
      <c r="D179" s="348"/>
      <c r="E179" s="348"/>
      <c r="F179" s="348"/>
      <c r="G179" s="348"/>
      <c r="H179" s="348"/>
      <c r="I179" s="348"/>
      <c r="J179" s="348"/>
      <c r="K179" s="348"/>
      <c r="L179" s="349"/>
    </row>
    <row r="180" spans="1:12" s="9" customFormat="1" ht="15.75" x14ac:dyDescent="0.2">
      <c r="A180" s="227" t="s">
        <v>495</v>
      </c>
      <c r="B180" s="266" t="s">
        <v>572</v>
      </c>
      <c r="C180" s="229" t="s">
        <v>272</v>
      </c>
      <c r="D180" s="268">
        <f>'PLAN ORÇAM VENCEDORA'!G174</f>
        <v>0</v>
      </c>
      <c r="E180" s="230">
        <v>171.51</v>
      </c>
      <c r="F180" s="231">
        <v>174</v>
      </c>
      <c r="G180" s="210">
        <f>memorial!L341</f>
        <v>0</v>
      </c>
      <c r="H180" s="211">
        <f t="shared" si="131"/>
        <v>0</v>
      </c>
      <c r="I180" s="212">
        <f t="shared" si="127"/>
        <v>29842.74</v>
      </c>
      <c r="J180" s="212">
        <f t="shared" si="128"/>
        <v>0</v>
      </c>
      <c r="K180" s="212">
        <f t="shared" si="129"/>
        <v>0</v>
      </c>
      <c r="L180" s="213">
        <f t="shared" si="130"/>
        <v>0</v>
      </c>
    </row>
    <row r="181" spans="1:12" s="9" customFormat="1" ht="15.75" x14ac:dyDescent="0.2">
      <c r="A181" s="286"/>
      <c r="B181" s="298"/>
      <c r="C181" s="298"/>
      <c r="D181" s="276">
        <f>'PLAN ORÇAM VENCEDORA'!G175</f>
        <v>29842.74</v>
      </c>
      <c r="E181" s="299"/>
      <c r="F181" s="298"/>
      <c r="G181" s="217"/>
      <c r="H181" s="219"/>
      <c r="I181" s="220"/>
      <c r="J181" s="220"/>
      <c r="K181" s="220"/>
      <c r="L181" s="221"/>
    </row>
    <row r="182" spans="1:12" s="9" customFormat="1" ht="15.75" x14ac:dyDescent="0.2">
      <c r="A182" s="289" t="s">
        <v>496</v>
      </c>
      <c r="B182" s="338" t="s">
        <v>393</v>
      </c>
      <c r="C182" s="338"/>
      <c r="D182" s="338"/>
      <c r="E182" s="338"/>
      <c r="F182" s="338"/>
      <c r="G182" s="338"/>
      <c r="H182" s="338"/>
      <c r="I182" s="338"/>
      <c r="J182" s="338"/>
      <c r="K182" s="338"/>
      <c r="L182" s="339"/>
    </row>
    <row r="183" spans="1:12" s="9" customFormat="1" ht="15.75" x14ac:dyDescent="0.2">
      <c r="A183" s="290" t="s">
        <v>497</v>
      </c>
      <c r="B183" s="306" t="s">
        <v>498</v>
      </c>
      <c r="C183" s="242" t="s">
        <v>281</v>
      </c>
      <c r="D183" s="271">
        <f>'PLAN ORÇAM VENCEDORA'!G177</f>
        <v>0</v>
      </c>
      <c r="E183" s="244">
        <v>2304.1</v>
      </c>
      <c r="F183" s="245">
        <v>33.28</v>
      </c>
      <c r="G183" s="243">
        <f>memorial!L345</f>
        <v>0</v>
      </c>
      <c r="H183" s="246">
        <f t="shared" si="131"/>
        <v>0</v>
      </c>
      <c r="I183" s="247">
        <f t="shared" si="127"/>
        <v>76680.45</v>
      </c>
      <c r="J183" s="247">
        <f t="shared" si="128"/>
        <v>0</v>
      </c>
      <c r="K183" s="247">
        <f t="shared" si="129"/>
        <v>0</v>
      </c>
      <c r="L183" s="248">
        <f t="shared" si="130"/>
        <v>0</v>
      </c>
    </row>
    <row r="184" spans="1:12" s="9" customFormat="1" ht="15.75" x14ac:dyDescent="0.2">
      <c r="A184" s="286"/>
      <c r="B184" s="298"/>
      <c r="C184" s="298"/>
      <c r="D184" s="276">
        <f>'PLAN ORÇAM VENCEDORA'!G178</f>
        <v>76680.45</v>
      </c>
      <c r="E184" s="299"/>
      <c r="F184" s="298"/>
      <c r="G184" s="217"/>
      <c r="H184" s="219"/>
      <c r="I184" s="220"/>
      <c r="J184" s="220"/>
      <c r="K184" s="220"/>
      <c r="L184" s="221"/>
    </row>
    <row r="185" spans="1:12" s="9" customFormat="1" ht="15.75" x14ac:dyDescent="0.2">
      <c r="A185" s="289" t="s">
        <v>499</v>
      </c>
      <c r="B185" s="338" t="s">
        <v>401</v>
      </c>
      <c r="C185" s="338"/>
      <c r="D185" s="338"/>
      <c r="E185" s="338"/>
      <c r="F185" s="338"/>
      <c r="G185" s="338"/>
      <c r="H185" s="338"/>
      <c r="I185" s="338"/>
      <c r="J185" s="338"/>
      <c r="K185" s="338"/>
      <c r="L185" s="339"/>
    </row>
    <row r="186" spans="1:12" s="9" customFormat="1" ht="30" x14ac:dyDescent="0.2">
      <c r="A186" s="290" t="s">
        <v>500</v>
      </c>
      <c r="B186" s="270" t="s">
        <v>585</v>
      </c>
      <c r="C186" s="242" t="s">
        <v>271</v>
      </c>
      <c r="D186" s="271">
        <f>'PLAN ORÇAM VENCEDORA'!G180</f>
        <v>0</v>
      </c>
      <c r="E186" s="244">
        <v>33.32</v>
      </c>
      <c r="F186" s="245">
        <v>84.41</v>
      </c>
      <c r="G186" s="243">
        <f>memorial!L349</f>
        <v>0</v>
      </c>
      <c r="H186" s="246">
        <f t="shared" si="131"/>
        <v>0</v>
      </c>
      <c r="I186" s="247">
        <f t="shared" si="127"/>
        <v>2812.54</v>
      </c>
      <c r="J186" s="247">
        <f t="shared" si="128"/>
        <v>0</v>
      </c>
      <c r="K186" s="247">
        <f t="shared" si="129"/>
        <v>0</v>
      </c>
      <c r="L186" s="248">
        <f t="shared" si="130"/>
        <v>0</v>
      </c>
    </row>
    <row r="187" spans="1:12" s="9" customFormat="1" ht="45" x14ac:dyDescent="0.2">
      <c r="A187" s="227" t="s">
        <v>501</v>
      </c>
      <c r="B187" s="266" t="s">
        <v>595</v>
      </c>
      <c r="C187" s="229" t="s">
        <v>271</v>
      </c>
      <c r="D187" s="268">
        <f>'PLAN ORÇAM VENCEDORA'!G181</f>
        <v>9138.23</v>
      </c>
      <c r="E187" s="230">
        <v>74.94</v>
      </c>
      <c r="F187" s="231">
        <v>84.41</v>
      </c>
      <c r="G187" s="210">
        <f>memorial!L352</f>
        <v>0</v>
      </c>
      <c r="H187" s="211">
        <f t="shared" si="131"/>
        <v>0</v>
      </c>
      <c r="I187" s="212">
        <f t="shared" si="127"/>
        <v>6325.69</v>
      </c>
      <c r="J187" s="212">
        <f t="shared" si="128"/>
        <v>0</v>
      </c>
      <c r="K187" s="212">
        <f t="shared" si="129"/>
        <v>0</v>
      </c>
      <c r="L187" s="213">
        <f t="shared" si="130"/>
        <v>0</v>
      </c>
    </row>
    <row r="188" spans="1:12" s="9" customFormat="1" ht="15.75" x14ac:dyDescent="0.2">
      <c r="A188" s="249"/>
      <c r="B188" s="250"/>
      <c r="C188" s="250"/>
      <c r="D188" s="276">
        <f>'PLAN ORÇAM VENCEDORA'!G182</f>
        <v>2812.54</v>
      </c>
      <c r="E188" s="251"/>
      <c r="F188" s="250"/>
      <c r="G188" s="217"/>
      <c r="H188" s="219"/>
      <c r="I188" s="220"/>
      <c r="J188" s="220"/>
      <c r="K188" s="220"/>
      <c r="L188" s="221"/>
    </row>
    <row r="189" spans="1:12" s="9" customFormat="1" ht="15.75" x14ac:dyDescent="0.2">
      <c r="A189" s="252" t="s">
        <v>502</v>
      </c>
      <c r="B189" s="342" t="s">
        <v>409</v>
      </c>
      <c r="C189" s="343"/>
      <c r="D189" s="343"/>
      <c r="E189" s="343"/>
      <c r="F189" s="343"/>
      <c r="G189" s="343"/>
      <c r="H189" s="343"/>
      <c r="I189" s="343"/>
      <c r="J189" s="343"/>
      <c r="K189" s="343"/>
      <c r="L189" s="344"/>
    </row>
    <row r="190" spans="1:12" s="9" customFormat="1" ht="60" x14ac:dyDescent="0.2">
      <c r="A190" s="227" t="s">
        <v>503</v>
      </c>
      <c r="B190" s="266" t="s">
        <v>587</v>
      </c>
      <c r="C190" s="229" t="s">
        <v>271</v>
      </c>
      <c r="D190" s="268">
        <f>'PLAN ORÇAM VENCEDORA'!G184</f>
        <v>0</v>
      </c>
      <c r="E190" s="230">
        <v>72.38</v>
      </c>
      <c r="F190" s="265">
        <v>1667.96</v>
      </c>
      <c r="G190" s="210">
        <f>memorial!L356</f>
        <v>0</v>
      </c>
      <c r="H190" s="211">
        <f t="shared" si="131"/>
        <v>0</v>
      </c>
      <c r="I190" s="212">
        <f t="shared" si="127"/>
        <v>120726.94</v>
      </c>
      <c r="J190" s="212">
        <f t="shared" si="128"/>
        <v>0</v>
      </c>
      <c r="K190" s="212">
        <f t="shared" si="129"/>
        <v>0</v>
      </c>
      <c r="L190" s="213">
        <f t="shared" si="130"/>
        <v>0</v>
      </c>
    </row>
    <row r="191" spans="1:12" s="9" customFormat="1" ht="45" x14ac:dyDescent="0.2">
      <c r="A191" s="227" t="s">
        <v>504</v>
      </c>
      <c r="B191" s="266" t="s">
        <v>573</v>
      </c>
      <c r="C191" s="229" t="s">
        <v>271</v>
      </c>
      <c r="D191" s="268">
        <f>'PLAN ORÇAM VENCEDORA'!G185</f>
        <v>234952.65000000002</v>
      </c>
      <c r="E191" s="230">
        <v>66.44</v>
      </c>
      <c r="F191" s="231">
        <v>916.2</v>
      </c>
      <c r="G191" s="210">
        <f>memorial!L359</f>
        <v>0</v>
      </c>
      <c r="H191" s="211">
        <f t="shared" si="131"/>
        <v>0</v>
      </c>
      <c r="I191" s="212">
        <f t="shared" si="127"/>
        <v>60872.33</v>
      </c>
      <c r="J191" s="212">
        <f t="shared" si="128"/>
        <v>0</v>
      </c>
      <c r="K191" s="212">
        <f t="shared" si="129"/>
        <v>0</v>
      </c>
      <c r="L191" s="213">
        <f t="shared" si="130"/>
        <v>0</v>
      </c>
    </row>
    <row r="192" spans="1:12" s="9" customFormat="1" ht="90" x14ac:dyDescent="0.2">
      <c r="A192" s="227" t="s">
        <v>505</v>
      </c>
      <c r="B192" s="273" t="s">
        <v>415</v>
      </c>
      <c r="C192" s="229" t="s">
        <v>272</v>
      </c>
      <c r="D192" s="268">
        <f>'PLAN ORÇAM VENCEDORA'!G186</f>
        <v>120726.94</v>
      </c>
      <c r="E192" s="230">
        <v>33.520000000000003</v>
      </c>
      <c r="F192" s="265">
        <v>1221.5999999999999</v>
      </c>
      <c r="G192" s="210">
        <f>memorial!L362</f>
        <v>0</v>
      </c>
      <c r="H192" s="211">
        <f t="shared" si="131"/>
        <v>0</v>
      </c>
      <c r="I192" s="212">
        <f t="shared" si="127"/>
        <v>40948.03</v>
      </c>
      <c r="J192" s="212">
        <f t="shared" si="128"/>
        <v>0</v>
      </c>
      <c r="K192" s="212">
        <f t="shared" si="129"/>
        <v>0</v>
      </c>
      <c r="L192" s="213">
        <f t="shared" si="130"/>
        <v>0</v>
      </c>
    </row>
    <row r="193" spans="1:12" s="9" customFormat="1" ht="15.75" x14ac:dyDescent="0.2">
      <c r="A193" s="227" t="s">
        <v>506</v>
      </c>
      <c r="B193" s="266" t="s">
        <v>596</v>
      </c>
      <c r="C193" s="229" t="s">
        <v>271</v>
      </c>
      <c r="D193" s="268">
        <f>'PLAN ORÇAM VENCEDORA'!G187</f>
        <v>60872.33</v>
      </c>
      <c r="E193" s="230">
        <v>13.54</v>
      </c>
      <c r="F193" s="231">
        <v>916.2</v>
      </c>
      <c r="G193" s="210">
        <f>memorial!L365</f>
        <v>0</v>
      </c>
      <c r="H193" s="211">
        <f t="shared" si="131"/>
        <v>0</v>
      </c>
      <c r="I193" s="212">
        <f t="shared" si="127"/>
        <v>12405.35</v>
      </c>
      <c r="J193" s="212">
        <f t="shared" si="128"/>
        <v>0</v>
      </c>
      <c r="K193" s="212">
        <f t="shared" si="129"/>
        <v>0</v>
      </c>
      <c r="L193" s="213">
        <f t="shared" si="130"/>
        <v>0</v>
      </c>
    </row>
    <row r="194" spans="1:12" s="9" customFormat="1" ht="15.75" x14ac:dyDescent="0.2">
      <c r="A194" s="286"/>
      <c r="B194" s="298"/>
      <c r="C194" s="298"/>
      <c r="D194" s="276">
        <f>'PLAN ORÇAM VENCEDORA'!G188</f>
        <v>40948.03</v>
      </c>
      <c r="E194" s="299"/>
      <c r="F194" s="298"/>
      <c r="G194" s="217"/>
      <c r="H194" s="219"/>
      <c r="I194" s="220"/>
      <c r="J194" s="220"/>
      <c r="K194" s="220"/>
      <c r="L194" s="221"/>
    </row>
    <row r="195" spans="1:12" s="9" customFormat="1" ht="15.75" x14ac:dyDescent="0.2">
      <c r="A195" s="289" t="s">
        <v>507</v>
      </c>
      <c r="B195" s="338" t="s">
        <v>463</v>
      </c>
      <c r="C195" s="338"/>
      <c r="D195" s="338"/>
      <c r="E195" s="338"/>
      <c r="F195" s="338"/>
      <c r="G195" s="338"/>
      <c r="H195" s="338"/>
      <c r="I195" s="338"/>
      <c r="J195" s="338"/>
      <c r="K195" s="338"/>
      <c r="L195" s="339"/>
    </row>
    <row r="196" spans="1:12" s="9" customFormat="1" ht="15.75" x14ac:dyDescent="0.2">
      <c r="A196" s="290" t="s">
        <v>508</v>
      </c>
      <c r="B196" s="270" t="s">
        <v>598</v>
      </c>
      <c r="C196" s="242" t="s">
        <v>271</v>
      </c>
      <c r="D196" s="271">
        <f>'PLAN ORÇAM VENCEDORA'!G190</f>
        <v>0</v>
      </c>
      <c r="E196" s="244">
        <v>2245</v>
      </c>
      <c r="F196" s="245">
        <v>1.36</v>
      </c>
      <c r="G196" s="243">
        <f>memorial!L369</f>
        <v>0</v>
      </c>
      <c r="H196" s="246">
        <f t="shared" si="131"/>
        <v>0</v>
      </c>
      <c r="I196" s="247">
        <f t="shared" si="127"/>
        <v>3053.2</v>
      </c>
      <c r="J196" s="247">
        <f t="shared" si="128"/>
        <v>0</v>
      </c>
      <c r="K196" s="247">
        <f t="shared" si="129"/>
        <v>0</v>
      </c>
      <c r="L196" s="248">
        <f t="shared" si="130"/>
        <v>0</v>
      </c>
    </row>
    <row r="197" spans="1:12" s="9" customFormat="1" ht="15.75" x14ac:dyDescent="0.2">
      <c r="A197" s="227" t="s">
        <v>510</v>
      </c>
      <c r="B197" s="266" t="s">
        <v>599</v>
      </c>
      <c r="C197" s="229" t="s">
        <v>271</v>
      </c>
      <c r="D197" s="268">
        <f>'PLAN ORÇAM VENCEDORA'!G191</f>
        <v>132833.18</v>
      </c>
      <c r="E197" s="230">
        <v>2245</v>
      </c>
      <c r="F197" s="231">
        <v>1.52</v>
      </c>
      <c r="G197" s="210">
        <f>memorial!L372</f>
        <v>0</v>
      </c>
      <c r="H197" s="211">
        <f t="shared" si="131"/>
        <v>0</v>
      </c>
      <c r="I197" s="212">
        <f t="shared" si="127"/>
        <v>3412.4</v>
      </c>
      <c r="J197" s="212">
        <f t="shared" si="128"/>
        <v>0</v>
      </c>
      <c r="K197" s="212">
        <f t="shared" si="129"/>
        <v>0</v>
      </c>
      <c r="L197" s="213">
        <f t="shared" si="130"/>
        <v>0</v>
      </c>
    </row>
    <row r="198" spans="1:12" s="9" customFormat="1" ht="15.75" x14ac:dyDescent="0.2">
      <c r="A198" s="227" t="s">
        <v>512</v>
      </c>
      <c r="B198" s="266" t="s">
        <v>592</v>
      </c>
      <c r="C198" s="229" t="s">
        <v>271</v>
      </c>
      <c r="D198" s="268">
        <f>'PLAN ORÇAM VENCEDORA'!G192</f>
        <v>3053.2</v>
      </c>
      <c r="E198" s="230">
        <v>2245</v>
      </c>
      <c r="F198" s="231">
        <v>3.12</v>
      </c>
      <c r="G198" s="210">
        <f>memorial!L375</f>
        <v>0</v>
      </c>
      <c r="H198" s="211">
        <f t="shared" si="131"/>
        <v>0</v>
      </c>
      <c r="I198" s="212">
        <f t="shared" si="127"/>
        <v>7004.4</v>
      </c>
      <c r="J198" s="212">
        <f t="shared" si="128"/>
        <v>0</v>
      </c>
      <c r="K198" s="212">
        <f t="shared" si="129"/>
        <v>0</v>
      </c>
      <c r="L198" s="213">
        <f t="shared" si="130"/>
        <v>0</v>
      </c>
    </row>
    <row r="199" spans="1:12" s="9" customFormat="1" ht="15.75" x14ac:dyDescent="0.2">
      <c r="A199" s="227" t="s">
        <v>513</v>
      </c>
      <c r="B199" s="266" t="s">
        <v>600</v>
      </c>
      <c r="C199" s="229" t="s">
        <v>272</v>
      </c>
      <c r="D199" s="268">
        <f>'PLAN ORÇAM VENCEDORA'!G193</f>
        <v>3412.4</v>
      </c>
      <c r="E199" s="230">
        <v>235.5</v>
      </c>
      <c r="F199" s="231">
        <v>506.85</v>
      </c>
      <c r="G199" s="210">
        <f>memorial!L378</f>
        <v>0</v>
      </c>
      <c r="H199" s="211">
        <f t="shared" si="131"/>
        <v>0</v>
      </c>
      <c r="I199" s="212">
        <f t="shared" si="127"/>
        <v>119363.18</v>
      </c>
      <c r="J199" s="212">
        <f t="shared" si="128"/>
        <v>0</v>
      </c>
      <c r="K199" s="212">
        <f t="shared" si="129"/>
        <v>0</v>
      </c>
      <c r="L199" s="213">
        <f t="shared" si="130"/>
        <v>0</v>
      </c>
    </row>
    <row r="200" spans="1:12" s="9" customFormat="1" ht="15.75" x14ac:dyDescent="0.2">
      <c r="A200" s="249"/>
      <c r="B200" s="233"/>
      <c r="C200" s="233"/>
      <c r="D200" s="276">
        <f>'PLAN ORÇAM VENCEDORA'!G194</f>
        <v>7004.4</v>
      </c>
      <c r="E200" s="235"/>
      <c r="F200" s="233"/>
      <c r="G200" s="217"/>
      <c r="H200" s="219"/>
      <c r="I200" s="220"/>
      <c r="J200" s="220"/>
      <c r="K200" s="220"/>
      <c r="L200" s="221"/>
    </row>
    <row r="201" spans="1:12" s="9" customFormat="1" ht="15.75" x14ac:dyDescent="0.2">
      <c r="A201" s="307"/>
      <c r="B201" s="383" t="s">
        <v>601</v>
      </c>
      <c r="C201" s="384"/>
      <c r="D201" s="384"/>
      <c r="E201" s="384"/>
      <c r="F201" s="384"/>
      <c r="G201" s="384"/>
      <c r="H201" s="385"/>
      <c r="I201" s="308">
        <f>SUM(I21:I199)-0.13</f>
        <v>2477895.0199999996</v>
      </c>
      <c r="J201" s="308">
        <f>SUM(J21:J199)</f>
        <v>40726.26</v>
      </c>
      <c r="K201" s="308">
        <f>SUM(K21:K199)</f>
        <v>40726.26</v>
      </c>
      <c r="L201" s="309">
        <f>K201/I203</f>
        <v>1.3136052963184954E-2</v>
      </c>
    </row>
    <row r="202" spans="1:12" s="9" customFormat="1" ht="15.75" x14ac:dyDescent="0.2">
      <c r="A202" s="307"/>
      <c r="B202" s="386" t="s">
        <v>602</v>
      </c>
      <c r="C202" s="387"/>
      <c r="D202" s="387"/>
      <c r="E202" s="387"/>
      <c r="F202" s="387"/>
      <c r="G202" s="387"/>
      <c r="H202" s="388"/>
      <c r="I202" s="308">
        <f>ROUND(I201*$F$10,2)</f>
        <v>622447.23</v>
      </c>
      <c r="J202" s="308">
        <f t="shared" ref="J202:K202" si="132">ROUND(J201*$F$10,2)</f>
        <v>10230.44</v>
      </c>
      <c r="K202" s="308">
        <f t="shared" si="132"/>
        <v>10230.44</v>
      </c>
      <c r="L202" s="309">
        <f>K202/I203</f>
        <v>3.2997776293891431E-3</v>
      </c>
    </row>
    <row r="203" spans="1:12" s="9" customFormat="1" ht="16.5" thickBot="1" x14ac:dyDescent="0.25">
      <c r="A203" s="310"/>
      <c r="B203" s="389" t="s">
        <v>603</v>
      </c>
      <c r="C203" s="390"/>
      <c r="D203" s="390"/>
      <c r="E203" s="390"/>
      <c r="F203" s="390"/>
      <c r="G203" s="390"/>
      <c r="H203" s="391"/>
      <c r="I203" s="311">
        <f>I201+I202</f>
        <v>3100342.2499999995</v>
      </c>
      <c r="J203" s="311">
        <f>J201+J202+0.03</f>
        <v>50956.73</v>
      </c>
      <c r="K203" s="311">
        <f>K201+K202+0.03</f>
        <v>50956.73</v>
      </c>
      <c r="L203" s="312">
        <f>L201+L202</f>
        <v>1.6435830592574096E-2</v>
      </c>
    </row>
  </sheetData>
  <mergeCells count="84">
    <mergeCell ref="C1:L5"/>
    <mergeCell ref="A6:F6"/>
    <mergeCell ref="G6:J6"/>
    <mergeCell ref="A7:F8"/>
    <mergeCell ref="G7:J8"/>
    <mergeCell ref="L7:L8"/>
    <mergeCell ref="K7:K8"/>
    <mergeCell ref="A4:B4"/>
    <mergeCell ref="A3:B3"/>
    <mergeCell ref="A2:B2"/>
    <mergeCell ref="L10:L11"/>
    <mergeCell ref="A10:E11"/>
    <mergeCell ref="F10:F11"/>
    <mergeCell ref="A15:L15"/>
    <mergeCell ref="A16:A17"/>
    <mergeCell ref="C12:F12"/>
    <mergeCell ref="G12:H12"/>
    <mergeCell ref="I12:J12"/>
    <mergeCell ref="B16:B17"/>
    <mergeCell ref="C16:C17"/>
    <mergeCell ref="D16:D17"/>
    <mergeCell ref="F16:H16"/>
    <mergeCell ref="I16:K16"/>
    <mergeCell ref="K12:L12"/>
    <mergeCell ref="B201:H201"/>
    <mergeCell ref="B202:H202"/>
    <mergeCell ref="B203:H203"/>
    <mergeCell ref="B24:L24"/>
    <mergeCell ref="B29:L29"/>
    <mergeCell ref="B33:L33"/>
    <mergeCell ref="B30:L30"/>
    <mergeCell ref="B38:L38"/>
    <mergeCell ref="B41:L41"/>
    <mergeCell ref="B47:L47"/>
    <mergeCell ref="B58:L58"/>
    <mergeCell ref="B63:L63"/>
    <mergeCell ref="B67:L67"/>
    <mergeCell ref="A70:L70"/>
    <mergeCell ref="B108:L108"/>
    <mergeCell ref="B116:L116"/>
    <mergeCell ref="B119:L119"/>
    <mergeCell ref="G9:J9"/>
    <mergeCell ref="G10:J11"/>
    <mergeCell ref="K13:L14"/>
    <mergeCell ref="A12:B12"/>
    <mergeCell ref="L16:L17"/>
    <mergeCell ref="A9:E9"/>
    <mergeCell ref="K10:K11"/>
    <mergeCell ref="A13:B14"/>
    <mergeCell ref="C13:F14"/>
    <mergeCell ref="G13:H14"/>
    <mergeCell ref="I13:J14"/>
    <mergeCell ref="B86:L86"/>
    <mergeCell ref="B91:L91"/>
    <mergeCell ref="B95:L95"/>
    <mergeCell ref="B99:L99"/>
    <mergeCell ref="B107:L107"/>
    <mergeCell ref="A18:L18"/>
    <mergeCell ref="B71:L71"/>
    <mergeCell ref="B72:L72"/>
    <mergeCell ref="B75:L75"/>
    <mergeCell ref="B83:L83"/>
    <mergeCell ref="B20:L20"/>
    <mergeCell ref="B19:L19"/>
    <mergeCell ref="B122:L122"/>
    <mergeCell ref="B126:L126"/>
    <mergeCell ref="B131:L131"/>
    <mergeCell ref="B139:L139"/>
    <mergeCell ref="B140:L140"/>
    <mergeCell ref="B134:L134"/>
    <mergeCell ref="B143:L143"/>
    <mergeCell ref="B150:L150"/>
    <mergeCell ref="B153:L153"/>
    <mergeCell ref="B156:L156"/>
    <mergeCell ref="B160:L160"/>
    <mergeCell ref="B164:L164"/>
    <mergeCell ref="B167:L167"/>
    <mergeCell ref="B189:L189"/>
    <mergeCell ref="B195:L195"/>
    <mergeCell ref="B168:L168"/>
    <mergeCell ref="B171:L171"/>
    <mergeCell ref="B179:L179"/>
    <mergeCell ref="B182:L182"/>
    <mergeCell ref="B185:L185"/>
  </mergeCells>
  <pageMargins left="0.51181102362204722" right="0.51181102362204722" top="0.78740157480314965" bottom="0.78740157480314965" header="0.31496062992125984" footer="0.31496062992125984"/>
  <pageSetup paperSize="9" scale="39" fitToHeight="0" orientation="portrait" r:id="rId1"/>
  <headerFooter>
    <oddFooter>&amp;F&amp;RPágina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85"/>
  <sheetViews>
    <sheetView zoomScale="85" zoomScaleNormal="85" workbookViewId="0">
      <selection activeCell="F6" sqref="F6"/>
    </sheetView>
  </sheetViews>
  <sheetFormatPr defaultRowHeight="15" x14ac:dyDescent="0.25"/>
  <cols>
    <col min="1" max="4" width="9" style="17"/>
    <col min="5" max="5" width="1.875" style="17" customWidth="1"/>
    <col min="6" max="9" width="9" style="17"/>
    <col min="10" max="10" width="1.875" style="17" customWidth="1"/>
    <col min="11" max="15" width="9" style="17"/>
    <col min="16" max="16" width="1.875" style="17" customWidth="1"/>
    <col min="17" max="17" width="10" style="17" customWidth="1"/>
    <col min="18" max="18" width="9" style="17"/>
    <col min="19" max="19" width="8.875" style="17" bestFit="1" customWidth="1"/>
    <col min="20" max="21" width="9" style="17"/>
    <col min="22" max="22" width="1.875" style="17" customWidth="1"/>
    <col min="23" max="27" width="9" style="17"/>
    <col min="28" max="28" width="1.875" style="17" customWidth="1"/>
    <col min="29" max="29" width="13" style="17" customWidth="1"/>
    <col min="30" max="33" width="9" style="17"/>
    <col min="34" max="34" width="22.5" style="29" customWidth="1"/>
    <col min="35" max="35" width="9.375" style="17" hidden="1" customWidth="1"/>
    <col min="36" max="38" width="0" style="17" hidden="1" customWidth="1"/>
    <col min="39" max="39" width="1.875" style="17" hidden="1" customWidth="1"/>
    <col min="40" max="40" width="9" style="17"/>
    <col min="41" max="41" width="12.125" style="17" customWidth="1"/>
    <col min="42" max="42" width="12" style="17" customWidth="1"/>
    <col min="43" max="44" width="9" style="17"/>
    <col min="45" max="45" width="1.875" style="17" customWidth="1"/>
    <col min="46" max="46" width="9" style="17"/>
    <col min="47" max="47" width="12.125" style="17" customWidth="1"/>
    <col min="48" max="48" width="12" style="17" customWidth="1"/>
    <col min="49" max="50" width="9" style="17"/>
    <col min="51" max="51" width="1.875" style="17" customWidth="1"/>
    <col min="52" max="52" width="9" style="29"/>
    <col min="53" max="53" width="12.125" style="29" customWidth="1"/>
    <col min="54" max="54" width="12" style="29" customWidth="1"/>
    <col min="55" max="56" width="9" style="29"/>
    <col min="57" max="57" width="1.875" style="17" customWidth="1"/>
    <col min="58" max="58" width="9" style="29"/>
    <col min="59" max="59" width="12.125" style="29" customWidth="1"/>
    <col min="60" max="60" width="12" style="29" customWidth="1"/>
    <col min="61" max="62" width="9" style="29"/>
    <col min="63" max="63" width="1.875" style="17" customWidth="1"/>
    <col min="64" max="64" width="9.625" style="28" customWidth="1"/>
    <col min="65" max="65" width="9.625" style="29" customWidth="1"/>
    <col min="66" max="68" width="9" style="29"/>
    <col min="69" max="69" width="1.875" style="17" customWidth="1"/>
    <col min="70" max="70" width="34.375" style="29" customWidth="1"/>
    <col min="71" max="71" width="9" style="29"/>
    <col min="72" max="72" width="12.125" style="29" customWidth="1"/>
    <col min="73" max="73" width="12" style="29" customWidth="1"/>
    <col min="74" max="75" width="9" style="29"/>
    <col min="76" max="76" width="1.875" style="17" customWidth="1"/>
    <col min="77" max="81" width="9" style="29"/>
    <col min="82" max="82" width="1.875" style="17" customWidth="1"/>
    <col min="83" max="83" width="9" style="29" customWidth="1"/>
    <col min="84" max="87" width="9" style="29"/>
    <col min="88" max="88" width="1.875" style="17" customWidth="1"/>
    <col min="89" max="89" width="0" style="18" hidden="1" customWidth="1"/>
    <col min="90" max="93" width="0" style="17" hidden="1" customWidth="1"/>
    <col min="94" max="94" width="1.875" style="17" hidden="1" customWidth="1"/>
    <col min="95" max="98" width="0" style="17" hidden="1" customWidth="1"/>
    <col min="99" max="99" width="13.125" style="17" hidden="1" customWidth="1"/>
    <col min="100" max="100" width="0" style="17" hidden="1" customWidth="1"/>
    <col min="101" max="101" width="1.875" style="17" hidden="1" customWidth="1"/>
    <col min="102" max="106" width="0" style="17" hidden="1" customWidth="1"/>
    <col min="107" max="107" width="1.875" style="17" hidden="1" customWidth="1"/>
    <col min="108" max="108" width="0" style="17" hidden="1" customWidth="1"/>
    <col min="109" max="109" width="9.25" style="17" hidden="1" customWidth="1"/>
    <col min="110" max="110" width="0" style="17" hidden="1" customWidth="1"/>
    <col min="111" max="111" width="8.75" style="17" hidden="1" customWidth="1"/>
    <col min="112" max="112" width="0" style="17" hidden="1" customWidth="1"/>
    <col min="113" max="113" width="1.875" style="17" hidden="1" customWidth="1"/>
    <col min="114" max="127" width="0" style="17" hidden="1" customWidth="1"/>
    <col min="128" max="16384" width="9" style="17"/>
  </cols>
  <sheetData>
    <row r="1" spans="1:118" x14ac:dyDescent="0.25">
      <c r="A1" s="441"/>
      <c r="B1" s="441"/>
      <c r="C1" s="441"/>
      <c r="D1" s="441"/>
      <c r="E1" s="441"/>
      <c r="F1" s="441"/>
      <c r="G1" s="441"/>
      <c r="H1" s="441"/>
      <c r="I1" s="441"/>
      <c r="J1" s="441"/>
      <c r="K1" s="28"/>
      <c r="L1" s="29"/>
      <c r="M1" s="29"/>
      <c r="N1" s="29"/>
      <c r="O1" s="29"/>
      <c r="P1" s="24"/>
      <c r="Q1" s="29"/>
      <c r="R1" s="29"/>
      <c r="S1" s="29"/>
      <c r="T1" s="29"/>
      <c r="U1" s="29"/>
      <c r="V1" s="24"/>
      <c r="AB1" s="38"/>
      <c r="AC1" s="28"/>
      <c r="AD1" s="29"/>
      <c r="AE1" s="29"/>
      <c r="AF1" s="29"/>
      <c r="AG1" s="29"/>
      <c r="AH1" s="39"/>
      <c r="AN1" s="29"/>
      <c r="AO1" s="29"/>
      <c r="AP1" s="29"/>
      <c r="AQ1" s="29"/>
      <c r="AR1" s="33"/>
      <c r="AT1" s="29"/>
      <c r="AU1" s="29"/>
      <c r="AV1" s="29"/>
      <c r="AW1" s="29"/>
      <c r="AX1" s="29"/>
      <c r="BD1" s="33"/>
      <c r="BJ1" s="33"/>
    </row>
    <row r="2" spans="1:118" x14ac:dyDescent="0.25">
      <c r="A2" s="441" t="s">
        <v>194</v>
      </c>
      <c r="B2" s="441"/>
      <c r="C2" s="441"/>
      <c r="D2" s="441"/>
      <c r="E2" s="19"/>
      <c r="F2" s="441" t="s">
        <v>203</v>
      </c>
      <c r="G2" s="441"/>
      <c r="H2" s="441"/>
      <c r="I2" s="441"/>
      <c r="J2" s="19"/>
      <c r="K2" s="30"/>
      <c r="L2" s="450" t="s">
        <v>36</v>
      </c>
      <c r="M2" s="450"/>
      <c r="N2" s="450"/>
      <c r="O2" s="450"/>
      <c r="P2" s="19"/>
      <c r="Q2" s="30"/>
      <c r="R2" s="450" t="s">
        <v>210</v>
      </c>
      <c r="S2" s="450"/>
      <c r="T2" s="450"/>
      <c r="U2" s="450"/>
      <c r="V2" s="19"/>
      <c r="W2" s="40"/>
      <c r="X2" s="450" t="s">
        <v>37</v>
      </c>
      <c r="Y2" s="450"/>
      <c r="Z2" s="450"/>
      <c r="AA2" s="450"/>
      <c r="AB2" s="19"/>
      <c r="AC2" s="30"/>
      <c r="AD2" s="450" t="s">
        <v>207</v>
      </c>
      <c r="AE2" s="450"/>
      <c r="AF2" s="450"/>
      <c r="AG2" s="450"/>
      <c r="AH2" s="32"/>
      <c r="AI2" s="441" t="s">
        <v>37</v>
      </c>
      <c r="AJ2" s="441"/>
      <c r="AK2" s="441"/>
      <c r="AL2" s="441"/>
      <c r="AM2" s="19"/>
      <c r="AN2" s="30"/>
      <c r="AO2" s="450" t="s">
        <v>171</v>
      </c>
      <c r="AP2" s="450"/>
      <c r="AQ2" s="450"/>
      <c r="AR2" s="450"/>
      <c r="AS2" s="19"/>
      <c r="AT2" s="30"/>
      <c r="AU2" s="450" t="s">
        <v>180</v>
      </c>
      <c r="AV2" s="450"/>
      <c r="AW2" s="450"/>
      <c r="AX2" s="450"/>
      <c r="AY2" s="19"/>
      <c r="AZ2" s="30"/>
      <c r="BA2" s="450" t="s">
        <v>175</v>
      </c>
      <c r="BB2" s="450"/>
      <c r="BC2" s="450"/>
      <c r="BD2" s="450"/>
      <c r="BE2" s="19"/>
      <c r="BF2" s="30"/>
      <c r="BG2" s="450" t="s">
        <v>179</v>
      </c>
      <c r="BH2" s="450"/>
      <c r="BI2" s="450"/>
      <c r="BJ2" s="450"/>
      <c r="BK2" s="19"/>
      <c r="BL2" s="30"/>
      <c r="BM2" s="450" t="s">
        <v>38</v>
      </c>
      <c r="BN2" s="450"/>
      <c r="BO2" s="450"/>
      <c r="BP2" s="450"/>
      <c r="BQ2" s="19"/>
      <c r="BR2" s="32"/>
      <c r="BS2" s="30"/>
      <c r="BT2" s="450" t="s">
        <v>190</v>
      </c>
      <c r="BU2" s="450"/>
      <c r="BV2" s="450"/>
      <c r="BW2" s="450"/>
      <c r="BX2" s="19"/>
      <c r="BY2" s="30"/>
      <c r="BZ2" s="450" t="s">
        <v>191</v>
      </c>
      <c r="CA2" s="450"/>
      <c r="CB2" s="450"/>
      <c r="CC2" s="450"/>
      <c r="CD2" s="19"/>
      <c r="CE2" s="30"/>
      <c r="CF2" s="450" t="s">
        <v>192</v>
      </c>
      <c r="CG2" s="450"/>
      <c r="CH2" s="450"/>
      <c r="CI2" s="450"/>
      <c r="CJ2" s="19"/>
      <c r="CK2" s="441" t="s">
        <v>39</v>
      </c>
      <c r="CL2" s="441"/>
      <c r="CM2" s="441"/>
      <c r="CN2" s="441"/>
      <c r="CO2" s="441"/>
      <c r="CP2" s="19"/>
      <c r="CQ2" s="441" t="s">
        <v>40</v>
      </c>
      <c r="CR2" s="441"/>
      <c r="CS2" s="441"/>
      <c r="CT2" s="441"/>
      <c r="CU2" s="441"/>
      <c r="CV2" s="441"/>
      <c r="CW2" s="19"/>
      <c r="CX2" s="441" t="s">
        <v>41</v>
      </c>
      <c r="CY2" s="441"/>
      <c r="CZ2" s="441"/>
      <c r="DA2" s="441"/>
      <c r="DB2" s="441"/>
      <c r="DC2" s="19"/>
      <c r="DD2" s="441" t="s">
        <v>42</v>
      </c>
      <c r="DE2" s="441"/>
      <c r="DF2" s="441"/>
      <c r="DG2" s="441"/>
      <c r="DH2" s="441"/>
      <c r="DI2" s="19"/>
      <c r="DJ2" s="441" t="s">
        <v>43</v>
      </c>
      <c r="DK2" s="441"/>
      <c r="DL2" s="441"/>
      <c r="DM2" s="441"/>
      <c r="DN2" s="441"/>
    </row>
    <row r="3" spans="1:118" x14ac:dyDescent="0.25">
      <c r="A3" s="20" t="s">
        <v>195</v>
      </c>
      <c r="B3" s="20"/>
      <c r="C3" s="20"/>
      <c r="D3" s="20"/>
      <c r="E3" s="19"/>
      <c r="F3" s="20"/>
      <c r="G3" s="20"/>
      <c r="H3" s="20"/>
      <c r="I3" s="20"/>
      <c r="J3" s="19"/>
      <c r="K3" s="31" t="s">
        <v>169</v>
      </c>
      <c r="L3" s="31"/>
      <c r="M3" s="32"/>
      <c r="N3" s="32"/>
      <c r="O3" s="33">
        <f>SUM(O5:O22)</f>
        <v>31.104000000000013</v>
      </c>
      <c r="P3" s="19"/>
      <c r="Q3" s="30" t="s">
        <v>169</v>
      </c>
      <c r="R3" s="32"/>
      <c r="S3" s="32"/>
      <c r="T3" s="32"/>
      <c r="U3" s="33">
        <f>SUM(U5:U13)</f>
        <v>26.111999999999991</v>
      </c>
      <c r="V3" s="19"/>
      <c r="W3" s="40" t="s">
        <v>169</v>
      </c>
      <c r="X3" s="32"/>
      <c r="Y3" s="32"/>
      <c r="Z3" s="32"/>
      <c r="AA3" s="33">
        <f>SUM(AA5:AA13)</f>
        <v>5.2224000000000004</v>
      </c>
      <c r="AB3" s="19"/>
      <c r="AC3" s="31" t="s">
        <v>169</v>
      </c>
      <c r="AD3" s="31"/>
      <c r="AE3" s="32"/>
      <c r="AF3" s="32"/>
      <c r="AG3" s="33">
        <f>SUM(AG5:AG22)</f>
        <v>25.920000000000005</v>
      </c>
      <c r="AH3" s="32"/>
      <c r="AI3" s="20" t="s">
        <v>46</v>
      </c>
      <c r="AJ3" s="20" t="s">
        <v>45</v>
      </c>
      <c r="AK3" s="20" t="s">
        <v>47</v>
      </c>
      <c r="AL3" s="20"/>
      <c r="AM3" s="19"/>
      <c r="AN3" s="30" t="s">
        <v>169</v>
      </c>
      <c r="AO3" s="32"/>
      <c r="AP3" s="32"/>
      <c r="AQ3" s="32"/>
      <c r="AR3" s="33">
        <f>SUM(AQ5:AQ22)</f>
        <v>112.46675999999998</v>
      </c>
      <c r="AS3" s="19"/>
      <c r="AT3" s="30" t="s">
        <v>169</v>
      </c>
      <c r="AU3" s="32"/>
      <c r="AV3" s="32"/>
      <c r="AW3" s="32"/>
      <c r="AX3" s="33">
        <f>SUM(AW5:AW22)</f>
        <v>321.64210000000003</v>
      </c>
      <c r="AY3" s="19"/>
      <c r="AZ3" s="30" t="s">
        <v>169</v>
      </c>
      <c r="BA3" s="32"/>
      <c r="BB3" s="32"/>
      <c r="BC3" s="32"/>
      <c r="BD3" s="33">
        <f>SUM(BC5:BC22)</f>
        <v>93.784000000000049</v>
      </c>
      <c r="BE3" s="19"/>
      <c r="BF3" s="30" t="s">
        <v>169</v>
      </c>
      <c r="BG3" s="32"/>
      <c r="BH3" s="32"/>
      <c r="BI3" s="32"/>
      <c r="BJ3" s="33">
        <f>SUM(BI5:BI22)</f>
        <v>142.15679999999998</v>
      </c>
      <c r="BK3" s="19"/>
      <c r="BL3" s="31" t="s">
        <v>169</v>
      </c>
      <c r="BM3" s="31"/>
      <c r="BN3" s="32"/>
      <c r="BO3" s="32"/>
      <c r="BP3" s="33">
        <f>SUM(BP5:BP22)</f>
        <v>1.9893750000000003</v>
      </c>
      <c r="BQ3" s="19"/>
      <c r="BR3" s="32"/>
      <c r="BS3" s="30" t="s">
        <v>169</v>
      </c>
      <c r="BT3" s="32"/>
      <c r="BU3" s="32"/>
      <c r="BV3" s="32"/>
      <c r="BW3" s="33">
        <f>SUM(BW5:BW13)</f>
        <v>5.8751999999999995</v>
      </c>
      <c r="BX3" s="19"/>
      <c r="BY3" s="30" t="s">
        <v>169</v>
      </c>
      <c r="BZ3" s="32"/>
      <c r="CA3" s="32"/>
      <c r="CB3" s="32"/>
      <c r="CC3" s="33">
        <f>SUM(CC5:CC22)</f>
        <v>1.0125000000000002</v>
      </c>
      <c r="CD3" s="19"/>
      <c r="CE3" s="30" t="s">
        <v>169</v>
      </c>
      <c r="CF3" s="32"/>
      <c r="CG3" s="32"/>
      <c r="CH3" s="32"/>
      <c r="CI3" s="33">
        <f>SUM(CI5:CI22)</f>
        <v>3.5</v>
      </c>
      <c r="CJ3" s="19"/>
      <c r="CK3" s="21"/>
      <c r="CL3" s="20" t="s">
        <v>46</v>
      </c>
      <c r="CM3" s="20" t="s">
        <v>45</v>
      </c>
      <c r="CN3" s="20" t="s">
        <v>47</v>
      </c>
      <c r="CO3" s="20"/>
      <c r="CP3" s="19"/>
      <c r="CQ3" s="20" t="s">
        <v>44</v>
      </c>
      <c r="CR3" s="20" t="s">
        <v>48</v>
      </c>
      <c r="CS3" s="20" t="s">
        <v>48</v>
      </c>
      <c r="CT3" s="20" t="s">
        <v>45</v>
      </c>
      <c r="CU3" s="20" t="s">
        <v>49</v>
      </c>
      <c r="CV3" s="20"/>
      <c r="CW3" s="19"/>
      <c r="CX3" s="21"/>
      <c r="CY3" s="20" t="s">
        <v>46</v>
      </c>
      <c r="CZ3" s="20" t="s">
        <v>45</v>
      </c>
      <c r="DA3" s="20" t="s">
        <v>50</v>
      </c>
      <c r="DB3" s="20"/>
      <c r="DC3" s="19"/>
      <c r="DD3" s="21"/>
      <c r="DE3" s="20" t="s">
        <v>46</v>
      </c>
      <c r="DF3" s="20" t="s">
        <v>45</v>
      </c>
      <c r="DG3" s="20" t="s">
        <v>47</v>
      </c>
      <c r="DH3" s="20"/>
      <c r="DI3" s="19"/>
      <c r="DJ3" s="21"/>
      <c r="DK3" s="20" t="s">
        <v>46</v>
      </c>
      <c r="DL3" s="20" t="s">
        <v>45</v>
      </c>
      <c r="DM3" s="20" t="s">
        <v>50</v>
      </c>
      <c r="DN3" s="20"/>
    </row>
    <row r="4" spans="1:118" x14ac:dyDescent="0.25">
      <c r="A4" s="17">
        <v>0</v>
      </c>
      <c r="D4" s="17">
        <f>A4+B4</f>
        <v>0</v>
      </c>
      <c r="E4" s="22"/>
      <c r="F4" s="17">
        <v>613.04999999999995</v>
      </c>
      <c r="I4" s="17">
        <f>F4+G4</f>
        <v>613.04999999999995</v>
      </c>
      <c r="J4" s="22"/>
      <c r="K4" s="30"/>
      <c r="L4" s="32" t="s">
        <v>46</v>
      </c>
      <c r="M4" s="32" t="s">
        <v>45</v>
      </c>
      <c r="N4" s="32" t="s">
        <v>47</v>
      </c>
      <c r="O4" s="32"/>
      <c r="P4" s="22"/>
      <c r="Q4" s="30"/>
      <c r="R4" s="32" t="s">
        <v>46</v>
      </c>
      <c r="S4" s="32" t="s">
        <v>45</v>
      </c>
      <c r="T4" s="32" t="s">
        <v>47</v>
      </c>
      <c r="U4" s="32"/>
      <c r="V4" s="22"/>
      <c r="W4" s="40"/>
      <c r="X4" s="32" t="s">
        <v>46</v>
      </c>
      <c r="Y4" s="32" t="s">
        <v>45</v>
      </c>
      <c r="Z4" s="32" t="s">
        <v>47</v>
      </c>
      <c r="AA4" s="32"/>
      <c r="AB4" s="22"/>
      <c r="AC4" s="30"/>
      <c r="AD4" s="32" t="s">
        <v>46</v>
      </c>
      <c r="AE4" s="32" t="s">
        <v>45</v>
      </c>
      <c r="AF4" s="32"/>
      <c r="AG4" s="32"/>
      <c r="AI4" s="17">
        <v>7.2</v>
      </c>
      <c r="AJ4" s="17">
        <v>0.2</v>
      </c>
      <c r="AK4" s="17">
        <v>0.9</v>
      </c>
      <c r="AL4" s="17">
        <f>AI4*AJ4*AK4</f>
        <v>1.2960000000000003</v>
      </c>
      <c r="AM4" s="22"/>
      <c r="AN4" s="30"/>
      <c r="AO4" s="32" t="s">
        <v>172</v>
      </c>
      <c r="AP4" s="32" t="s">
        <v>174</v>
      </c>
      <c r="AQ4" s="32" t="s">
        <v>173</v>
      </c>
      <c r="AR4" s="32"/>
      <c r="AS4" s="22"/>
      <c r="AT4" s="30"/>
      <c r="AU4" s="32" t="s">
        <v>172</v>
      </c>
      <c r="AV4" s="32" t="s">
        <v>174</v>
      </c>
      <c r="AW4" s="32" t="s">
        <v>173</v>
      </c>
      <c r="AX4" s="32"/>
      <c r="AY4" s="22"/>
      <c r="AZ4" s="30"/>
      <c r="BA4" s="32" t="s">
        <v>172</v>
      </c>
      <c r="BB4" s="32" t="s">
        <v>174</v>
      </c>
      <c r="BC4" s="32" t="s">
        <v>173</v>
      </c>
      <c r="BD4" s="32"/>
      <c r="BE4" s="22"/>
      <c r="BF4" s="30"/>
      <c r="BG4" s="32" t="s">
        <v>172</v>
      </c>
      <c r="BH4" s="32" t="s">
        <v>174</v>
      </c>
      <c r="BI4" s="32" t="s">
        <v>173</v>
      </c>
      <c r="BJ4" s="32"/>
      <c r="BK4" s="22"/>
      <c r="BL4" s="30"/>
      <c r="BM4" s="32" t="s">
        <v>46</v>
      </c>
      <c r="BN4" s="32" t="s">
        <v>45</v>
      </c>
      <c r="BO4" s="32" t="s">
        <v>47</v>
      </c>
      <c r="BP4" s="32"/>
      <c r="BQ4" s="22"/>
      <c r="BS4" s="30"/>
      <c r="BT4" s="32" t="s">
        <v>46</v>
      </c>
      <c r="BU4" s="32" t="s">
        <v>45</v>
      </c>
      <c r="BV4" s="32" t="s">
        <v>47</v>
      </c>
      <c r="BW4" s="32"/>
      <c r="BX4" s="22"/>
      <c r="BY4" s="30"/>
      <c r="BZ4" s="32" t="s">
        <v>46</v>
      </c>
      <c r="CA4" s="32" t="s">
        <v>45</v>
      </c>
      <c r="CB4" s="32" t="s">
        <v>50</v>
      </c>
      <c r="CC4" s="32"/>
      <c r="CD4" s="22"/>
      <c r="CE4" s="30"/>
      <c r="CF4" s="32" t="s">
        <v>46</v>
      </c>
      <c r="CG4" s="32" t="s">
        <v>45</v>
      </c>
      <c r="CH4" s="32" t="s">
        <v>50</v>
      </c>
      <c r="CI4" s="32"/>
      <c r="CJ4" s="22"/>
      <c r="CK4" s="18" t="s">
        <v>51</v>
      </c>
      <c r="CL4" s="17">
        <v>1</v>
      </c>
      <c r="CM4" s="17">
        <v>1</v>
      </c>
      <c r="CN4" s="17">
        <v>0.05</v>
      </c>
      <c r="CO4" s="17">
        <f>CL4*CM4*CN4</f>
        <v>0.05</v>
      </c>
      <c r="CP4" s="22"/>
      <c r="CQ4" s="17">
        <v>29.55</v>
      </c>
      <c r="CR4" s="17">
        <v>0.2</v>
      </c>
      <c r="CS4" s="17">
        <v>0.2</v>
      </c>
      <c r="CT4" s="17">
        <v>0.2</v>
      </c>
      <c r="CU4" s="17">
        <f>(CR4+CS4+CT4)*CQ4</f>
        <v>17.730000000000004</v>
      </c>
      <c r="CW4" s="22"/>
      <c r="CX4" s="18" t="s">
        <v>52</v>
      </c>
      <c r="CY4" s="17">
        <v>0.3</v>
      </c>
      <c r="CZ4" s="17">
        <v>0.3</v>
      </c>
      <c r="DA4" s="23">
        <v>0.76</v>
      </c>
      <c r="DB4" s="17">
        <f>CY4*CZ4*DA4</f>
        <v>6.8400000000000002E-2</v>
      </c>
      <c r="DC4" s="22"/>
      <c r="DD4" s="18"/>
      <c r="DE4" s="17">
        <v>29.55</v>
      </c>
      <c r="DF4" s="17">
        <v>0.2</v>
      </c>
      <c r="DG4" s="17">
        <v>0.2</v>
      </c>
      <c r="DH4" s="17">
        <f>DE4*DF4*DG4</f>
        <v>1.1820000000000002</v>
      </c>
      <c r="DI4" s="22"/>
      <c r="DJ4" s="18" t="s">
        <v>52</v>
      </c>
      <c r="DK4" s="17">
        <v>0.3</v>
      </c>
      <c r="DL4" s="17">
        <v>0.3</v>
      </c>
      <c r="DM4" s="17">
        <v>3.2</v>
      </c>
      <c r="DN4" s="17">
        <f>DK4*DL4*DM4</f>
        <v>0.28799999999999998</v>
      </c>
    </row>
    <row r="5" spans="1:118" x14ac:dyDescent="0.25">
      <c r="D5" s="17">
        <f>A5+B5</f>
        <v>0</v>
      </c>
      <c r="E5" s="22"/>
      <c r="I5" s="17">
        <f>F5+G5</f>
        <v>0</v>
      </c>
      <c r="J5" s="22"/>
      <c r="K5" s="28" t="s">
        <v>51</v>
      </c>
      <c r="L5" s="29">
        <v>1.2</v>
      </c>
      <c r="M5" s="29">
        <v>1.2</v>
      </c>
      <c r="N5" s="29">
        <v>1.2</v>
      </c>
      <c r="O5" s="34">
        <f t="shared" ref="O5:O22" si="0">L5*M5*N5</f>
        <v>1.728</v>
      </c>
      <c r="P5" s="22"/>
      <c r="Q5" s="36" t="s">
        <v>181</v>
      </c>
      <c r="R5" s="29">
        <v>27.02</v>
      </c>
      <c r="S5" s="29">
        <v>0.4</v>
      </c>
      <c r="T5" s="29">
        <v>0.5</v>
      </c>
      <c r="U5" s="34">
        <f t="shared" ref="U5:U13" si="1">R5*S5*T5</f>
        <v>5.4039999999999999</v>
      </c>
      <c r="V5" s="22"/>
      <c r="W5" s="36" t="s">
        <v>181</v>
      </c>
      <c r="X5" s="29">
        <v>27.02</v>
      </c>
      <c r="Y5" s="29">
        <v>0.2</v>
      </c>
      <c r="Z5" s="29">
        <v>0.2</v>
      </c>
      <c r="AA5" s="34">
        <f t="shared" ref="AA5:AA13" si="2">X5*Y5*Z5</f>
        <v>1.0808</v>
      </c>
      <c r="AB5" s="22"/>
      <c r="AC5" s="28" t="s">
        <v>51</v>
      </c>
      <c r="AD5" s="29">
        <v>1.2</v>
      </c>
      <c r="AE5" s="29">
        <v>1.2</v>
      </c>
      <c r="AF5" s="29"/>
      <c r="AG5" s="34">
        <f>AD5*AE5</f>
        <v>1.44</v>
      </c>
      <c r="AI5" s="17">
        <v>7.2</v>
      </c>
      <c r="AJ5" s="17">
        <v>0.2</v>
      </c>
      <c r="AK5" s="17">
        <v>0.7</v>
      </c>
      <c r="AL5" s="17">
        <f t="shared" ref="AL5:AL26" si="3">AI5*AJ5*AK5</f>
        <v>1.008</v>
      </c>
      <c r="AM5" s="22"/>
      <c r="AN5" s="28" t="s">
        <v>51</v>
      </c>
      <c r="AO5" s="29">
        <v>9.9600000000000009</v>
      </c>
      <c r="AP5" s="29">
        <v>0.61699999999999999</v>
      </c>
      <c r="AQ5" s="29">
        <f>AO5*AP5</f>
        <v>6.1453200000000008</v>
      </c>
      <c r="AR5" s="34"/>
      <c r="AS5" s="22"/>
      <c r="AT5" s="28" t="s">
        <v>181</v>
      </c>
      <c r="AU5" s="34">
        <v>108.34</v>
      </c>
      <c r="AV5" s="29">
        <v>0.61699999999999999</v>
      </c>
      <c r="AW5" s="29">
        <f>AU5*AV5</f>
        <v>66.845780000000005</v>
      </c>
      <c r="AX5" s="34"/>
      <c r="AY5" s="22"/>
      <c r="AZ5" s="28" t="s">
        <v>52</v>
      </c>
      <c r="BA5" s="34">
        <f>2.4*4</f>
        <v>9.6</v>
      </c>
      <c r="BB5" s="29">
        <v>0.61699999999999999</v>
      </c>
      <c r="BC5" s="29">
        <f>BA5*BB5</f>
        <v>5.9231999999999996</v>
      </c>
      <c r="BD5" s="34"/>
      <c r="BE5" s="22"/>
      <c r="BF5" s="28" t="s">
        <v>52</v>
      </c>
      <c r="BG5" s="34">
        <f>3.2*4</f>
        <v>12.8</v>
      </c>
      <c r="BH5" s="29">
        <v>0.61699999999999999</v>
      </c>
      <c r="BI5" s="29">
        <f>BG5*BH5</f>
        <v>7.8976000000000006</v>
      </c>
      <c r="BJ5" s="34"/>
      <c r="BK5" s="22"/>
      <c r="BL5" s="28" t="s">
        <v>51</v>
      </c>
      <c r="BM5" s="29">
        <v>0.65</v>
      </c>
      <c r="BN5" s="29">
        <v>0.65</v>
      </c>
      <c r="BO5" s="29">
        <v>0.25</v>
      </c>
      <c r="BP5" s="34">
        <f t="shared" ref="BP5:BP22" si="4">BM5*BN5*BO5</f>
        <v>0.10562500000000001</v>
      </c>
      <c r="BQ5" s="22"/>
      <c r="BS5" s="36" t="s">
        <v>181</v>
      </c>
      <c r="BT5" s="29">
        <v>27.02</v>
      </c>
      <c r="BU5" s="29">
        <v>0.15</v>
      </c>
      <c r="BV5" s="29">
        <v>0.3</v>
      </c>
      <c r="BW5" s="34">
        <f t="shared" ref="BW5:BW13" si="5">BT5*BU5*BV5</f>
        <v>1.2159</v>
      </c>
      <c r="BX5" s="22"/>
      <c r="BY5" s="28" t="s">
        <v>52</v>
      </c>
      <c r="BZ5" s="29">
        <v>0.25</v>
      </c>
      <c r="CA5" s="29">
        <v>0.25</v>
      </c>
      <c r="CB5" s="29">
        <v>0.9</v>
      </c>
      <c r="CC5" s="34">
        <f t="shared" ref="CC5:CC22" si="6">BZ5*CA5*CB5</f>
        <v>5.6250000000000001E-2</v>
      </c>
      <c r="CD5" s="22"/>
      <c r="CE5" s="28" t="s">
        <v>52</v>
      </c>
      <c r="CF5" s="29">
        <v>0.25</v>
      </c>
      <c r="CG5" s="29">
        <v>0.25</v>
      </c>
      <c r="CH5" s="29">
        <v>3.5</v>
      </c>
      <c r="CI5" s="34">
        <f t="shared" ref="CI5:CI22" si="7">CF5*CG5*CH5</f>
        <v>0.21875</v>
      </c>
      <c r="CJ5" s="22"/>
      <c r="CK5" s="18" t="s">
        <v>53</v>
      </c>
      <c r="CL5" s="17">
        <v>1</v>
      </c>
      <c r="CM5" s="17">
        <v>1</v>
      </c>
      <c r="CN5" s="17">
        <v>0.05</v>
      </c>
      <c r="CO5" s="17">
        <f t="shared" ref="CO5:CO68" si="8">CL5*CM5*CN5</f>
        <v>0.05</v>
      </c>
      <c r="CP5" s="22"/>
      <c r="CQ5" s="17">
        <v>20.88</v>
      </c>
      <c r="CR5" s="17">
        <v>0.2</v>
      </c>
      <c r="CS5" s="17">
        <v>0.2</v>
      </c>
      <c r="CT5" s="17">
        <v>0.2</v>
      </c>
      <c r="CU5" s="17">
        <f t="shared" ref="CU5:CU36" si="9">(CR5+CS5+CT5)*CQ5</f>
        <v>12.528</v>
      </c>
      <c r="CW5" s="22"/>
      <c r="CX5" s="18" t="s">
        <v>54</v>
      </c>
      <c r="CY5" s="17">
        <v>0.3</v>
      </c>
      <c r="CZ5" s="17">
        <v>0.3</v>
      </c>
      <c r="DA5" s="23">
        <v>0.65</v>
      </c>
      <c r="DB5" s="17">
        <f t="shared" ref="DB5:DB60" si="10">CY5*CZ5*DA5</f>
        <v>5.8499999999999996E-2</v>
      </c>
      <c r="DC5" s="22"/>
      <c r="DD5" s="18"/>
      <c r="DE5" s="17">
        <v>20.88</v>
      </c>
      <c r="DF5" s="17">
        <v>0.2</v>
      </c>
      <c r="DG5" s="17">
        <v>0.2</v>
      </c>
      <c r="DH5" s="17">
        <f t="shared" ref="DH5:DH24" si="11">DE5*DF5*DG5</f>
        <v>0.83520000000000005</v>
      </c>
      <c r="DI5" s="22"/>
      <c r="DJ5" s="18" t="s">
        <v>54</v>
      </c>
      <c r="DK5" s="17">
        <v>0.3</v>
      </c>
      <c r="DL5" s="17">
        <v>0.3</v>
      </c>
      <c r="DM5" s="17">
        <v>3.2</v>
      </c>
      <c r="DN5" s="17">
        <f t="shared" ref="DN5:DN60" si="12">DK5*DL5*DM5</f>
        <v>0.28799999999999998</v>
      </c>
    </row>
    <row r="6" spans="1:118" x14ac:dyDescent="0.25">
      <c r="E6" s="22"/>
      <c r="J6" s="22"/>
      <c r="K6" s="28" t="s">
        <v>53</v>
      </c>
      <c r="L6" s="29">
        <v>1.2</v>
      </c>
      <c r="M6" s="29">
        <v>1.2</v>
      </c>
      <c r="N6" s="29">
        <v>1.2</v>
      </c>
      <c r="O6" s="34">
        <f t="shared" si="0"/>
        <v>1.728</v>
      </c>
      <c r="P6" s="22"/>
      <c r="Q6" s="28" t="s">
        <v>182</v>
      </c>
      <c r="R6" s="29">
        <v>27.02</v>
      </c>
      <c r="S6" s="29">
        <v>0.4</v>
      </c>
      <c r="T6" s="29">
        <v>0.5</v>
      </c>
      <c r="U6" s="34">
        <f t="shared" si="1"/>
        <v>5.4039999999999999</v>
      </c>
      <c r="V6" s="22"/>
      <c r="W6" s="41" t="s">
        <v>182</v>
      </c>
      <c r="X6" s="29">
        <v>27.02</v>
      </c>
      <c r="Y6" s="29">
        <v>0.2</v>
      </c>
      <c r="Z6" s="29">
        <v>0.2</v>
      </c>
      <c r="AA6" s="34">
        <f t="shared" si="2"/>
        <v>1.0808</v>
      </c>
      <c r="AB6" s="22"/>
      <c r="AC6" s="28" t="s">
        <v>53</v>
      </c>
      <c r="AD6" s="29">
        <v>1.2</v>
      </c>
      <c r="AE6" s="29">
        <v>1.2</v>
      </c>
      <c r="AF6" s="29"/>
      <c r="AG6" s="34">
        <f t="shared" ref="AG6:AG22" si="13">AD6*AE6</f>
        <v>1.44</v>
      </c>
      <c r="AI6" s="17">
        <v>7.2</v>
      </c>
      <c r="AJ6" s="17">
        <v>0.2</v>
      </c>
      <c r="AK6" s="17">
        <v>0.5</v>
      </c>
      <c r="AL6" s="17">
        <f t="shared" si="3"/>
        <v>0.72000000000000008</v>
      </c>
      <c r="AM6" s="22"/>
      <c r="AN6" s="28" t="s">
        <v>53</v>
      </c>
      <c r="AO6" s="29">
        <v>9.9600000000000009</v>
      </c>
      <c r="AP6" s="29">
        <v>0.61699999999999999</v>
      </c>
      <c r="AQ6" s="29">
        <f t="shared" ref="AQ6:AQ22" si="14">AO6*AP6</f>
        <v>6.1453200000000008</v>
      </c>
      <c r="AR6" s="34"/>
      <c r="AS6" s="22"/>
      <c r="AT6" s="28" t="s">
        <v>182</v>
      </c>
      <c r="AU6" s="34">
        <v>108.34</v>
      </c>
      <c r="AV6" s="29">
        <v>0.61699999999999999</v>
      </c>
      <c r="AW6" s="29">
        <f t="shared" ref="AW6:AW13" si="15">AU6*AV6</f>
        <v>66.845780000000005</v>
      </c>
      <c r="AX6" s="34"/>
      <c r="AY6" s="22"/>
      <c r="AZ6" s="28" t="s">
        <v>54</v>
      </c>
      <c r="BA6" s="34">
        <f t="shared" ref="BA6:BA9" si="16">2.4*4</f>
        <v>9.6</v>
      </c>
      <c r="BB6" s="29">
        <v>0.61699999999999999</v>
      </c>
      <c r="BC6" s="29">
        <f t="shared" ref="BC6:BC22" si="17">BA6*BB6</f>
        <v>5.9231999999999996</v>
      </c>
      <c r="BD6" s="34"/>
      <c r="BE6" s="22"/>
      <c r="BF6" s="28" t="s">
        <v>54</v>
      </c>
      <c r="BG6" s="34">
        <f t="shared" ref="BG6:BG22" si="18">3.2*4</f>
        <v>12.8</v>
      </c>
      <c r="BH6" s="29">
        <v>0.61699999999999999</v>
      </c>
      <c r="BI6" s="29">
        <f t="shared" ref="BI6:BI22" si="19">BG6*BH6</f>
        <v>7.8976000000000006</v>
      </c>
      <c r="BJ6" s="34"/>
      <c r="BK6" s="22"/>
      <c r="BL6" s="28" t="s">
        <v>53</v>
      </c>
      <c r="BM6" s="29">
        <v>0.65</v>
      </c>
      <c r="BN6" s="29">
        <v>0.65</v>
      </c>
      <c r="BO6" s="29">
        <v>0.25</v>
      </c>
      <c r="BP6" s="34">
        <f t="shared" si="4"/>
        <v>0.10562500000000001</v>
      </c>
      <c r="BQ6" s="22"/>
      <c r="BS6" s="28" t="s">
        <v>182</v>
      </c>
      <c r="BT6" s="29">
        <v>27.02</v>
      </c>
      <c r="BU6" s="29">
        <v>0.15</v>
      </c>
      <c r="BV6" s="29">
        <v>0.3</v>
      </c>
      <c r="BW6" s="34">
        <f t="shared" si="5"/>
        <v>1.2159</v>
      </c>
      <c r="BX6" s="22"/>
      <c r="BY6" s="28" t="s">
        <v>54</v>
      </c>
      <c r="BZ6" s="29">
        <v>0.25</v>
      </c>
      <c r="CA6" s="29">
        <v>0.25</v>
      </c>
      <c r="CB6" s="29">
        <v>0.9</v>
      </c>
      <c r="CC6" s="34">
        <f t="shared" si="6"/>
        <v>5.6250000000000001E-2</v>
      </c>
      <c r="CD6" s="22"/>
      <c r="CE6" s="28" t="s">
        <v>54</v>
      </c>
      <c r="CF6" s="29">
        <v>0.25</v>
      </c>
      <c r="CG6" s="29">
        <v>0.25</v>
      </c>
      <c r="CH6" s="29">
        <v>3.5</v>
      </c>
      <c r="CI6" s="34">
        <f t="shared" si="7"/>
        <v>0.21875</v>
      </c>
      <c r="CJ6" s="22"/>
      <c r="CK6" s="18" t="s">
        <v>55</v>
      </c>
      <c r="CL6" s="17">
        <v>1</v>
      </c>
      <c r="CM6" s="17">
        <v>1</v>
      </c>
      <c r="CN6" s="17">
        <v>0.05</v>
      </c>
      <c r="CO6" s="17">
        <f t="shared" si="8"/>
        <v>0.05</v>
      </c>
      <c r="CP6" s="22"/>
      <c r="CQ6" s="17">
        <v>3.75</v>
      </c>
      <c r="CR6" s="17">
        <v>0.2</v>
      </c>
      <c r="CS6" s="17">
        <v>0.2</v>
      </c>
      <c r="CT6" s="17">
        <v>0.2</v>
      </c>
      <c r="CU6" s="17">
        <f t="shared" si="9"/>
        <v>2.2500000000000004</v>
      </c>
      <c r="CW6" s="22"/>
      <c r="CX6" s="18" t="s">
        <v>56</v>
      </c>
      <c r="CY6" s="17">
        <v>0.3</v>
      </c>
      <c r="CZ6" s="17">
        <v>0.3</v>
      </c>
      <c r="DA6" s="23">
        <v>0.65</v>
      </c>
      <c r="DB6" s="17">
        <f t="shared" si="10"/>
        <v>5.8499999999999996E-2</v>
      </c>
      <c r="DC6" s="22"/>
      <c r="DD6" s="18"/>
      <c r="DE6" s="17">
        <v>3.75</v>
      </c>
      <c r="DF6" s="17">
        <v>0.2</v>
      </c>
      <c r="DG6" s="17">
        <v>0.2</v>
      </c>
      <c r="DH6" s="17">
        <f t="shared" si="11"/>
        <v>0.15000000000000002</v>
      </c>
      <c r="DI6" s="22"/>
      <c r="DJ6" s="18" t="s">
        <v>56</v>
      </c>
      <c r="DK6" s="17">
        <v>0.3</v>
      </c>
      <c r="DL6" s="17">
        <v>0.3</v>
      </c>
      <c r="DM6" s="17">
        <v>3.2</v>
      </c>
      <c r="DN6" s="17">
        <f t="shared" si="12"/>
        <v>0.28799999999999998</v>
      </c>
    </row>
    <row r="7" spans="1:118" x14ac:dyDescent="0.25">
      <c r="A7" s="451" t="s">
        <v>100</v>
      </c>
      <c r="B7" s="446"/>
      <c r="C7" s="446"/>
      <c r="D7" s="17">
        <f>SUM(D4:D6)</f>
        <v>0</v>
      </c>
      <c r="E7" s="22"/>
      <c r="F7" s="451" t="s">
        <v>100</v>
      </c>
      <c r="G7" s="446"/>
      <c r="H7" s="446"/>
      <c r="I7" s="17">
        <f>SUM(I4:I6)</f>
        <v>613.04999999999995</v>
      </c>
      <c r="J7" s="22"/>
      <c r="K7" s="28" t="s">
        <v>55</v>
      </c>
      <c r="L7" s="29">
        <v>1.2</v>
      </c>
      <c r="M7" s="29">
        <v>1.2</v>
      </c>
      <c r="N7" s="29">
        <v>1.2</v>
      </c>
      <c r="O7" s="34">
        <f t="shared" si="0"/>
        <v>1.728</v>
      </c>
      <c r="P7" s="22"/>
      <c r="Q7" s="28" t="s">
        <v>183</v>
      </c>
      <c r="R7" s="29">
        <v>27.02</v>
      </c>
      <c r="S7" s="29">
        <v>0.4</v>
      </c>
      <c r="T7" s="29">
        <v>0.5</v>
      </c>
      <c r="U7" s="34">
        <f t="shared" si="1"/>
        <v>5.4039999999999999</v>
      </c>
      <c r="V7" s="22"/>
      <c r="W7" s="41" t="s">
        <v>183</v>
      </c>
      <c r="X7" s="29">
        <v>27.02</v>
      </c>
      <c r="Y7" s="29">
        <v>0.2</v>
      </c>
      <c r="Z7" s="29">
        <v>0.2</v>
      </c>
      <c r="AA7" s="34">
        <f t="shared" si="2"/>
        <v>1.0808</v>
      </c>
      <c r="AB7" s="22"/>
      <c r="AC7" s="28" t="s">
        <v>55</v>
      </c>
      <c r="AD7" s="29">
        <v>1.2</v>
      </c>
      <c r="AE7" s="29">
        <v>1.2</v>
      </c>
      <c r="AF7" s="29"/>
      <c r="AG7" s="34">
        <f t="shared" si="13"/>
        <v>1.44</v>
      </c>
      <c r="AI7" s="17">
        <v>7.2</v>
      </c>
      <c r="AJ7" s="17">
        <v>0.2</v>
      </c>
      <c r="AK7" s="17">
        <v>0.3</v>
      </c>
      <c r="AL7" s="17">
        <f t="shared" si="3"/>
        <v>0.43200000000000005</v>
      </c>
      <c r="AM7" s="22"/>
      <c r="AN7" s="28" t="s">
        <v>55</v>
      </c>
      <c r="AO7" s="29">
        <v>9.9600000000000009</v>
      </c>
      <c r="AP7" s="29">
        <v>0.61699999999999999</v>
      </c>
      <c r="AQ7" s="29">
        <f t="shared" si="14"/>
        <v>6.1453200000000008</v>
      </c>
      <c r="AR7" s="34"/>
      <c r="AS7" s="22"/>
      <c r="AT7" s="28" t="s">
        <v>183</v>
      </c>
      <c r="AU7" s="34">
        <v>108.34</v>
      </c>
      <c r="AV7" s="29">
        <v>0.61699999999999999</v>
      </c>
      <c r="AW7" s="29">
        <f t="shared" si="15"/>
        <v>66.845780000000005</v>
      </c>
      <c r="AX7" s="34"/>
      <c r="AY7" s="22"/>
      <c r="AZ7" s="28" t="s">
        <v>56</v>
      </c>
      <c r="BA7" s="34">
        <f t="shared" si="16"/>
        <v>9.6</v>
      </c>
      <c r="BB7" s="29">
        <v>0.61699999999999999</v>
      </c>
      <c r="BC7" s="29">
        <f t="shared" si="17"/>
        <v>5.9231999999999996</v>
      </c>
      <c r="BD7" s="34"/>
      <c r="BE7" s="22"/>
      <c r="BF7" s="28" t="s">
        <v>56</v>
      </c>
      <c r="BG7" s="34">
        <f t="shared" si="18"/>
        <v>12.8</v>
      </c>
      <c r="BH7" s="29">
        <v>0.61699999999999999</v>
      </c>
      <c r="BI7" s="29">
        <f t="shared" si="19"/>
        <v>7.8976000000000006</v>
      </c>
      <c r="BJ7" s="34"/>
      <c r="BK7" s="22"/>
      <c r="BL7" s="28" t="s">
        <v>55</v>
      </c>
      <c r="BM7" s="29">
        <v>0.65</v>
      </c>
      <c r="BN7" s="29">
        <v>0.65</v>
      </c>
      <c r="BO7" s="29">
        <v>0.25</v>
      </c>
      <c r="BP7" s="34">
        <f t="shared" si="4"/>
        <v>0.10562500000000001</v>
      </c>
      <c r="BQ7" s="22"/>
      <c r="BS7" s="28" t="s">
        <v>183</v>
      </c>
      <c r="BT7" s="29">
        <v>27.02</v>
      </c>
      <c r="BU7" s="29">
        <v>0.15</v>
      </c>
      <c r="BV7" s="29">
        <v>0.3</v>
      </c>
      <c r="BW7" s="34">
        <f t="shared" si="5"/>
        <v>1.2159</v>
      </c>
      <c r="BX7" s="22"/>
      <c r="BY7" s="28" t="s">
        <v>56</v>
      </c>
      <c r="BZ7" s="29">
        <v>0.25</v>
      </c>
      <c r="CA7" s="29">
        <v>0.25</v>
      </c>
      <c r="CB7" s="29">
        <v>0.9</v>
      </c>
      <c r="CC7" s="34">
        <f t="shared" si="6"/>
        <v>5.6250000000000001E-2</v>
      </c>
      <c r="CD7" s="22"/>
      <c r="CE7" s="28" t="s">
        <v>56</v>
      </c>
      <c r="CF7" s="29">
        <v>0.25</v>
      </c>
      <c r="CG7" s="29">
        <v>0.25</v>
      </c>
      <c r="CH7" s="29">
        <v>3.5</v>
      </c>
      <c r="CI7" s="34">
        <f t="shared" si="7"/>
        <v>0.21875</v>
      </c>
      <c r="CJ7" s="22"/>
      <c r="CK7" s="18" t="s">
        <v>57</v>
      </c>
      <c r="CL7" s="17">
        <v>1</v>
      </c>
      <c r="CM7" s="17">
        <v>1</v>
      </c>
      <c r="CN7" s="17">
        <v>0.05</v>
      </c>
      <c r="CO7" s="17">
        <f t="shared" si="8"/>
        <v>0.05</v>
      </c>
      <c r="CP7" s="22"/>
      <c r="CQ7" s="17">
        <v>2.85</v>
      </c>
      <c r="CR7" s="17">
        <v>0.2</v>
      </c>
      <c r="CS7" s="17">
        <v>0.2</v>
      </c>
      <c r="CT7" s="17">
        <v>0.2</v>
      </c>
      <c r="CU7" s="17">
        <f t="shared" si="9"/>
        <v>1.7100000000000004</v>
      </c>
      <c r="CW7" s="22"/>
      <c r="CX7" s="18" t="s">
        <v>58</v>
      </c>
      <c r="CY7" s="17">
        <v>0.3</v>
      </c>
      <c r="CZ7" s="17">
        <v>0.3</v>
      </c>
      <c r="DA7" s="23">
        <v>0.6</v>
      </c>
      <c r="DB7" s="17">
        <f t="shared" si="10"/>
        <v>5.3999999999999999E-2</v>
      </c>
      <c r="DC7" s="22"/>
      <c r="DD7" s="18"/>
      <c r="DE7" s="17">
        <v>2.85</v>
      </c>
      <c r="DF7" s="17">
        <v>0.2</v>
      </c>
      <c r="DG7" s="17">
        <v>0.2</v>
      </c>
      <c r="DH7" s="17">
        <f t="shared" si="11"/>
        <v>0.11400000000000002</v>
      </c>
      <c r="DI7" s="22"/>
      <c r="DJ7" s="18" t="s">
        <v>58</v>
      </c>
      <c r="DK7" s="17">
        <v>0.3</v>
      </c>
      <c r="DL7" s="17">
        <v>0.3</v>
      </c>
      <c r="DM7" s="17">
        <v>3.2</v>
      </c>
      <c r="DN7" s="17">
        <f t="shared" si="12"/>
        <v>0.28799999999999998</v>
      </c>
    </row>
    <row r="8" spans="1:118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8" t="s">
        <v>57</v>
      </c>
      <c r="L8" s="29">
        <v>1.2</v>
      </c>
      <c r="M8" s="29">
        <v>1.2</v>
      </c>
      <c r="N8" s="29">
        <v>1.2</v>
      </c>
      <c r="O8" s="34">
        <f t="shared" si="0"/>
        <v>1.728</v>
      </c>
      <c r="P8" s="22"/>
      <c r="Q8" s="28" t="s">
        <v>184</v>
      </c>
      <c r="R8" s="34">
        <v>8.25</v>
      </c>
      <c r="S8" s="29">
        <v>0.4</v>
      </c>
      <c r="T8" s="29">
        <v>0.5</v>
      </c>
      <c r="U8" s="34">
        <f t="shared" si="1"/>
        <v>1.6500000000000001</v>
      </c>
      <c r="V8" s="22"/>
      <c r="W8" s="41" t="s">
        <v>184</v>
      </c>
      <c r="X8" s="34">
        <v>8.25</v>
      </c>
      <c r="Y8" s="29">
        <v>0.2</v>
      </c>
      <c r="Z8" s="29">
        <v>0.2</v>
      </c>
      <c r="AA8" s="34">
        <f t="shared" si="2"/>
        <v>0.33000000000000007</v>
      </c>
      <c r="AB8" s="22"/>
      <c r="AC8" s="28" t="s">
        <v>57</v>
      </c>
      <c r="AD8" s="29">
        <v>1.2</v>
      </c>
      <c r="AE8" s="29">
        <v>1.2</v>
      </c>
      <c r="AF8" s="29"/>
      <c r="AG8" s="34">
        <f t="shared" si="13"/>
        <v>1.44</v>
      </c>
      <c r="AI8" s="17">
        <v>9.35</v>
      </c>
      <c r="AJ8" s="17">
        <v>0.2</v>
      </c>
      <c r="AK8" s="17">
        <v>1.35</v>
      </c>
      <c r="AL8" s="17">
        <f t="shared" si="3"/>
        <v>2.5245000000000002</v>
      </c>
      <c r="AM8" s="22"/>
      <c r="AN8" s="28" t="s">
        <v>57</v>
      </c>
      <c r="AO8" s="29">
        <v>9.9600000000000009</v>
      </c>
      <c r="AP8" s="29">
        <v>0.61699999999999999</v>
      </c>
      <c r="AQ8" s="29">
        <f t="shared" si="14"/>
        <v>6.1453200000000008</v>
      </c>
      <c r="AR8" s="34"/>
      <c r="AS8" s="22"/>
      <c r="AT8" s="28" t="s">
        <v>184</v>
      </c>
      <c r="AU8" s="34">
        <v>32.76</v>
      </c>
      <c r="AV8" s="29">
        <v>0.61699999999999999</v>
      </c>
      <c r="AW8" s="29">
        <f t="shared" si="15"/>
        <v>20.212919999999997</v>
      </c>
      <c r="AX8" s="34"/>
      <c r="AY8" s="22"/>
      <c r="AZ8" s="28" t="s">
        <v>58</v>
      </c>
      <c r="BA8" s="34">
        <f t="shared" si="16"/>
        <v>9.6</v>
      </c>
      <c r="BB8" s="29">
        <v>0.61699999999999999</v>
      </c>
      <c r="BC8" s="29">
        <f t="shared" si="17"/>
        <v>5.9231999999999996</v>
      </c>
      <c r="BD8" s="34"/>
      <c r="BE8" s="22"/>
      <c r="BF8" s="28" t="s">
        <v>58</v>
      </c>
      <c r="BG8" s="34">
        <f t="shared" si="18"/>
        <v>12.8</v>
      </c>
      <c r="BH8" s="29">
        <v>0.61699999999999999</v>
      </c>
      <c r="BI8" s="29">
        <f t="shared" si="19"/>
        <v>7.8976000000000006</v>
      </c>
      <c r="BJ8" s="34"/>
      <c r="BK8" s="22"/>
      <c r="BL8" s="28" t="s">
        <v>57</v>
      </c>
      <c r="BM8" s="29">
        <v>0.65</v>
      </c>
      <c r="BN8" s="29">
        <v>0.65</v>
      </c>
      <c r="BO8" s="29">
        <v>0.25</v>
      </c>
      <c r="BP8" s="34">
        <f t="shared" si="4"/>
        <v>0.10562500000000001</v>
      </c>
      <c r="BQ8" s="22"/>
      <c r="BS8" s="28" t="s">
        <v>184</v>
      </c>
      <c r="BT8" s="34">
        <v>8.25</v>
      </c>
      <c r="BU8" s="29">
        <v>0.15</v>
      </c>
      <c r="BV8" s="29">
        <v>0.3</v>
      </c>
      <c r="BW8" s="34">
        <f t="shared" si="5"/>
        <v>0.37125000000000002</v>
      </c>
      <c r="BX8" s="22"/>
      <c r="BY8" s="28" t="s">
        <v>58</v>
      </c>
      <c r="BZ8" s="29">
        <v>0.25</v>
      </c>
      <c r="CA8" s="29">
        <v>0.25</v>
      </c>
      <c r="CB8" s="29">
        <v>0.9</v>
      </c>
      <c r="CC8" s="34">
        <f t="shared" si="6"/>
        <v>5.6250000000000001E-2</v>
      </c>
      <c r="CD8" s="22"/>
      <c r="CE8" s="28" t="s">
        <v>58</v>
      </c>
      <c r="CF8" s="29">
        <v>0.25</v>
      </c>
      <c r="CG8" s="29">
        <v>0.25</v>
      </c>
      <c r="CH8" s="29">
        <v>3.5</v>
      </c>
      <c r="CI8" s="34">
        <f t="shared" si="7"/>
        <v>0.21875</v>
      </c>
      <c r="CJ8" s="22"/>
      <c r="CK8" s="18" t="s">
        <v>59</v>
      </c>
      <c r="CL8" s="17">
        <v>1</v>
      </c>
      <c r="CM8" s="17">
        <v>1</v>
      </c>
      <c r="CN8" s="17">
        <v>0.05</v>
      </c>
      <c r="CO8" s="17">
        <f t="shared" si="8"/>
        <v>0.05</v>
      </c>
      <c r="CP8" s="22"/>
      <c r="CQ8" s="17">
        <v>3.75</v>
      </c>
      <c r="CR8" s="17">
        <v>0.2</v>
      </c>
      <c r="CS8" s="17">
        <v>0.2</v>
      </c>
      <c r="CT8" s="17">
        <v>0.2</v>
      </c>
      <c r="CU8" s="17">
        <f t="shared" si="9"/>
        <v>2.2500000000000004</v>
      </c>
      <c r="CW8" s="22"/>
      <c r="CX8" s="18" t="s">
        <v>60</v>
      </c>
      <c r="CY8" s="17">
        <v>0.3</v>
      </c>
      <c r="CZ8" s="17">
        <v>0.3</v>
      </c>
      <c r="DA8" s="23">
        <v>0.4</v>
      </c>
      <c r="DB8" s="17">
        <f t="shared" si="10"/>
        <v>3.5999999999999997E-2</v>
      </c>
      <c r="DC8" s="22"/>
      <c r="DD8" s="18"/>
      <c r="DE8" s="17">
        <v>3.75</v>
      </c>
      <c r="DF8" s="17">
        <v>0.2</v>
      </c>
      <c r="DG8" s="17">
        <v>0.2</v>
      </c>
      <c r="DH8" s="17">
        <f t="shared" si="11"/>
        <v>0.15000000000000002</v>
      </c>
      <c r="DI8" s="22"/>
      <c r="DJ8" s="18" t="s">
        <v>60</v>
      </c>
      <c r="DK8" s="17">
        <v>0.3</v>
      </c>
      <c r="DL8" s="17">
        <v>0.3</v>
      </c>
      <c r="DM8" s="17">
        <v>3.2</v>
      </c>
      <c r="DN8" s="17">
        <f t="shared" si="12"/>
        <v>0.28799999999999998</v>
      </c>
    </row>
    <row r="9" spans="1:118" x14ac:dyDescent="0.25">
      <c r="A9" s="441" t="s">
        <v>196</v>
      </c>
      <c r="B9" s="441"/>
      <c r="C9" s="441"/>
      <c r="D9" s="441"/>
      <c r="E9" s="22"/>
      <c r="F9" s="441" t="s">
        <v>204</v>
      </c>
      <c r="G9" s="441"/>
      <c r="H9" s="441"/>
      <c r="I9" s="441"/>
      <c r="J9" s="22"/>
      <c r="K9" s="28" t="s">
        <v>59</v>
      </c>
      <c r="L9" s="29">
        <v>1.2</v>
      </c>
      <c r="M9" s="29">
        <v>1.2</v>
      </c>
      <c r="N9" s="29">
        <v>1.2</v>
      </c>
      <c r="O9" s="34">
        <f t="shared" si="0"/>
        <v>1.728</v>
      </c>
      <c r="P9" s="22"/>
      <c r="Q9" s="28" t="s">
        <v>185</v>
      </c>
      <c r="R9" s="34">
        <v>8.25</v>
      </c>
      <c r="S9" s="29">
        <v>0.4</v>
      </c>
      <c r="T9" s="29">
        <v>0.5</v>
      </c>
      <c r="U9" s="34">
        <f t="shared" si="1"/>
        <v>1.6500000000000001</v>
      </c>
      <c r="V9" s="22"/>
      <c r="W9" s="41" t="s">
        <v>185</v>
      </c>
      <c r="X9" s="34">
        <v>8.25</v>
      </c>
      <c r="Y9" s="29">
        <v>0.2</v>
      </c>
      <c r="Z9" s="29">
        <v>0.2</v>
      </c>
      <c r="AA9" s="34">
        <f t="shared" si="2"/>
        <v>0.33000000000000007</v>
      </c>
      <c r="AB9" s="22"/>
      <c r="AC9" s="28" t="s">
        <v>59</v>
      </c>
      <c r="AD9" s="29">
        <v>1.2</v>
      </c>
      <c r="AE9" s="29">
        <v>1.2</v>
      </c>
      <c r="AF9" s="29"/>
      <c r="AG9" s="34">
        <f t="shared" si="13"/>
        <v>1.44</v>
      </c>
      <c r="AI9" s="17">
        <v>11.5</v>
      </c>
      <c r="AJ9" s="17">
        <v>0.2</v>
      </c>
      <c r="AK9" s="17">
        <v>1.55</v>
      </c>
      <c r="AL9" s="17">
        <f t="shared" si="3"/>
        <v>3.5650000000000004</v>
      </c>
      <c r="AM9" s="22"/>
      <c r="AN9" s="28" t="s">
        <v>59</v>
      </c>
      <c r="AO9" s="29">
        <v>9.9600000000000009</v>
      </c>
      <c r="AP9" s="29">
        <v>0.61699999999999999</v>
      </c>
      <c r="AQ9" s="29">
        <f t="shared" si="14"/>
        <v>6.1453200000000008</v>
      </c>
      <c r="AR9" s="34"/>
      <c r="AS9" s="22"/>
      <c r="AT9" s="28" t="s">
        <v>185</v>
      </c>
      <c r="AU9" s="34">
        <v>32.76</v>
      </c>
      <c r="AV9" s="29">
        <v>0.61699999999999999</v>
      </c>
      <c r="AW9" s="29">
        <f t="shared" si="15"/>
        <v>20.212919999999997</v>
      </c>
      <c r="AX9" s="34"/>
      <c r="AY9" s="22"/>
      <c r="AZ9" s="28" t="s">
        <v>60</v>
      </c>
      <c r="BA9" s="34">
        <f t="shared" si="16"/>
        <v>9.6</v>
      </c>
      <c r="BB9" s="29">
        <v>0.61699999999999999</v>
      </c>
      <c r="BC9" s="29">
        <f t="shared" si="17"/>
        <v>5.9231999999999996</v>
      </c>
      <c r="BD9" s="34"/>
      <c r="BE9" s="22"/>
      <c r="BF9" s="28" t="s">
        <v>60</v>
      </c>
      <c r="BG9" s="34">
        <f t="shared" si="18"/>
        <v>12.8</v>
      </c>
      <c r="BH9" s="29">
        <v>0.61699999999999999</v>
      </c>
      <c r="BI9" s="29">
        <f t="shared" si="19"/>
        <v>7.8976000000000006</v>
      </c>
      <c r="BJ9" s="34"/>
      <c r="BK9" s="22"/>
      <c r="BL9" s="28" t="s">
        <v>59</v>
      </c>
      <c r="BM9" s="29">
        <v>0.65</v>
      </c>
      <c r="BN9" s="29">
        <v>0.65</v>
      </c>
      <c r="BO9" s="29">
        <v>0.25</v>
      </c>
      <c r="BP9" s="34">
        <f t="shared" si="4"/>
        <v>0.10562500000000001</v>
      </c>
      <c r="BQ9" s="22"/>
      <c r="BS9" s="28" t="s">
        <v>185</v>
      </c>
      <c r="BT9" s="34">
        <v>8.25</v>
      </c>
      <c r="BU9" s="29">
        <v>0.15</v>
      </c>
      <c r="BV9" s="29">
        <v>0.3</v>
      </c>
      <c r="BW9" s="34">
        <f t="shared" si="5"/>
        <v>0.37125000000000002</v>
      </c>
      <c r="BX9" s="22"/>
      <c r="BY9" s="28" t="s">
        <v>60</v>
      </c>
      <c r="BZ9" s="29">
        <v>0.25</v>
      </c>
      <c r="CA9" s="29">
        <v>0.25</v>
      </c>
      <c r="CB9" s="29">
        <v>0.9</v>
      </c>
      <c r="CC9" s="34">
        <f t="shared" si="6"/>
        <v>5.6250000000000001E-2</v>
      </c>
      <c r="CD9" s="22"/>
      <c r="CE9" s="28" t="s">
        <v>60</v>
      </c>
      <c r="CF9" s="29">
        <v>0.25</v>
      </c>
      <c r="CG9" s="29">
        <v>0.25</v>
      </c>
      <c r="CH9" s="29">
        <v>3.5</v>
      </c>
      <c r="CI9" s="34">
        <f t="shared" si="7"/>
        <v>0.21875</v>
      </c>
      <c r="CJ9" s="22"/>
      <c r="CK9" s="18" t="s">
        <v>61</v>
      </c>
      <c r="CL9" s="17">
        <v>1</v>
      </c>
      <c r="CM9" s="17">
        <v>1</v>
      </c>
      <c r="CN9" s="17">
        <v>0.05</v>
      </c>
      <c r="CO9" s="17">
        <f t="shared" si="8"/>
        <v>0.05</v>
      </c>
      <c r="CP9" s="22"/>
      <c r="CQ9" s="17">
        <v>5.25</v>
      </c>
      <c r="CR9" s="17">
        <v>0.2</v>
      </c>
      <c r="CS9" s="17">
        <v>0.2</v>
      </c>
      <c r="CT9" s="17">
        <v>0.2</v>
      </c>
      <c r="CU9" s="17">
        <f t="shared" si="9"/>
        <v>3.1500000000000004</v>
      </c>
      <c r="CW9" s="22"/>
      <c r="CX9" s="18" t="s">
        <v>62</v>
      </c>
      <c r="CY9" s="17">
        <v>0.3</v>
      </c>
      <c r="CZ9" s="17">
        <v>0.3</v>
      </c>
      <c r="DA9" s="23">
        <v>0.2</v>
      </c>
      <c r="DB9" s="17">
        <f t="shared" si="10"/>
        <v>1.7999999999999999E-2</v>
      </c>
      <c r="DC9" s="22"/>
      <c r="DD9" s="18"/>
      <c r="DE9" s="17">
        <v>5.25</v>
      </c>
      <c r="DF9" s="17">
        <v>0.2</v>
      </c>
      <c r="DG9" s="17">
        <v>0.2</v>
      </c>
      <c r="DH9" s="17">
        <f t="shared" si="11"/>
        <v>0.21000000000000002</v>
      </c>
      <c r="DI9" s="22"/>
      <c r="DJ9" s="18" t="s">
        <v>62</v>
      </c>
      <c r="DK9" s="17">
        <v>0.3</v>
      </c>
      <c r="DL9" s="17">
        <v>0.3</v>
      </c>
      <c r="DM9" s="17">
        <v>3.2</v>
      </c>
      <c r="DN9" s="17">
        <f t="shared" si="12"/>
        <v>0.28799999999999998</v>
      </c>
    </row>
    <row r="10" spans="1:118" x14ac:dyDescent="0.25">
      <c r="A10" s="20" t="s">
        <v>195</v>
      </c>
      <c r="B10" s="20"/>
      <c r="C10" s="20"/>
      <c r="D10" s="20"/>
      <c r="E10" s="22"/>
      <c r="F10" s="20"/>
      <c r="G10" s="20"/>
      <c r="H10" s="20"/>
      <c r="I10" s="20"/>
      <c r="J10" s="22"/>
      <c r="K10" s="28" t="s">
        <v>61</v>
      </c>
      <c r="L10" s="29">
        <v>1.2</v>
      </c>
      <c r="M10" s="29">
        <v>1.2</v>
      </c>
      <c r="N10" s="29">
        <v>1.2</v>
      </c>
      <c r="O10" s="34">
        <f t="shared" si="0"/>
        <v>1.728</v>
      </c>
      <c r="P10" s="22"/>
      <c r="Q10" s="28" t="s">
        <v>186</v>
      </c>
      <c r="R10" s="34">
        <v>8.25</v>
      </c>
      <c r="S10" s="29">
        <v>0.4</v>
      </c>
      <c r="T10" s="29">
        <v>0.5</v>
      </c>
      <c r="U10" s="34">
        <f t="shared" si="1"/>
        <v>1.6500000000000001</v>
      </c>
      <c r="V10" s="22"/>
      <c r="W10" s="41" t="s">
        <v>186</v>
      </c>
      <c r="X10" s="34">
        <v>8.25</v>
      </c>
      <c r="Y10" s="29">
        <v>0.2</v>
      </c>
      <c r="Z10" s="29">
        <v>0.2</v>
      </c>
      <c r="AA10" s="34">
        <f t="shared" si="2"/>
        <v>0.33000000000000007</v>
      </c>
      <c r="AB10" s="22"/>
      <c r="AC10" s="28" t="s">
        <v>61</v>
      </c>
      <c r="AD10" s="29">
        <v>1.2</v>
      </c>
      <c r="AE10" s="29">
        <v>1.2</v>
      </c>
      <c r="AF10" s="29"/>
      <c r="AG10" s="34">
        <f t="shared" si="13"/>
        <v>1.44</v>
      </c>
      <c r="AI10" s="17">
        <v>20</v>
      </c>
      <c r="AJ10" s="17">
        <v>0.2</v>
      </c>
      <c r="AK10" s="17">
        <v>1.5</v>
      </c>
      <c r="AL10" s="17">
        <f t="shared" si="3"/>
        <v>6</v>
      </c>
      <c r="AM10" s="22"/>
      <c r="AN10" s="28" t="s">
        <v>61</v>
      </c>
      <c r="AO10" s="29">
        <v>9.9600000000000009</v>
      </c>
      <c r="AP10" s="29">
        <v>0.61699999999999999</v>
      </c>
      <c r="AQ10" s="29">
        <f t="shared" si="14"/>
        <v>6.1453200000000008</v>
      </c>
      <c r="AR10" s="34"/>
      <c r="AS10" s="22"/>
      <c r="AT10" s="28" t="s">
        <v>186</v>
      </c>
      <c r="AU10" s="34">
        <v>32.76</v>
      </c>
      <c r="AV10" s="29">
        <v>0.61699999999999999</v>
      </c>
      <c r="AW10" s="29">
        <f t="shared" si="15"/>
        <v>20.212919999999997</v>
      </c>
      <c r="AX10" s="34"/>
      <c r="AY10" s="22"/>
      <c r="AZ10" s="28" t="s">
        <v>66</v>
      </c>
      <c r="BA10" s="34">
        <f>2*4</f>
        <v>8</v>
      </c>
      <c r="BB10" s="29">
        <v>0.61699999999999999</v>
      </c>
      <c r="BC10" s="29">
        <f t="shared" si="17"/>
        <v>4.9359999999999999</v>
      </c>
      <c r="BD10" s="34"/>
      <c r="BE10" s="22"/>
      <c r="BF10" s="28" t="s">
        <v>66</v>
      </c>
      <c r="BG10" s="34">
        <f t="shared" si="18"/>
        <v>12.8</v>
      </c>
      <c r="BH10" s="29">
        <v>0.61699999999999999</v>
      </c>
      <c r="BI10" s="29">
        <f t="shared" si="19"/>
        <v>7.8976000000000006</v>
      </c>
      <c r="BJ10" s="34"/>
      <c r="BK10" s="22"/>
      <c r="BL10" s="28" t="s">
        <v>61</v>
      </c>
      <c r="BM10" s="29">
        <v>0.65</v>
      </c>
      <c r="BN10" s="29">
        <v>0.65</v>
      </c>
      <c r="BO10" s="29">
        <v>0.25</v>
      </c>
      <c r="BP10" s="34">
        <f t="shared" si="4"/>
        <v>0.10562500000000001</v>
      </c>
      <c r="BQ10" s="22"/>
      <c r="BS10" s="28" t="s">
        <v>186</v>
      </c>
      <c r="BT10" s="34">
        <v>8.25</v>
      </c>
      <c r="BU10" s="29">
        <v>0.15</v>
      </c>
      <c r="BV10" s="29">
        <v>0.3</v>
      </c>
      <c r="BW10" s="34">
        <f t="shared" si="5"/>
        <v>0.37125000000000002</v>
      </c>
      <c r="BX10" s="22"/>
      <c r="BY10" s="28" t="s">
        <v>66</v>
      </c>
      <c r="BZ10" s="29">
        <v>0.25</v>
      </c>
      <c r="CA10" s="29">
        <v>0.25</v>
      </c>
      <c r="CB10" s="29">
        <v>0.9</v>
      </c>
      <c r="CC10" s="34">
        <f t="shared" si="6"/>
        <v>5.6250000000000001E-2</v>
      </c>
      <c r="CD10" s="22"/>
      <c r="CE10" s="28" t="s">
        <v>66</v>
      </c>
      <c r="CF10" s="29">
        <v>0.25</v>
      </c>
      <c r="CG10" s="29">
        <v>0.25</v>
      </c>
      <c r="CH10" s="29">
        <v>3.5</v>
      </c>
      <c r="CI10" s="34">
        <f t="shared" si="7"/>
        <v>0.21875</v>
      </c>
      <c r="CJ10" s="22"/>
      <c r="CK10" s="18" t="s">
        <v>63</v>
      </c>
      <c r="CL10" s="17">
        <v>1</v>
      </c>
      <c r="CM10" s="17">
        <v>1</v>
      </c>
      <c r="CN10" s="17">
        <v>0.05</v>
      </c>
      <c r="CO10" s="17">
        <f t="shared" si="8"/>
        <v>0.05</v>
      </c>
      <c r="CP10" s="22"/>
      <c r="CQ10" s="17">
        <v>6.5</v>
      </c>
      <c r="CR10" s="17">
        <v>0.2</v>
      </c>
      <c r="CS10" s="17">
        <v>0.2</v>
      </c>
      <c r="CT10" s="17">
        <v>0.2</v>
      </c>
      <c r="CU10" s="17">
        <f t="shared" si="9"/>
        <v>3.9000000000000004</v>
      </c>
      <c r="CW10" s="22"/>
      <c r="CX10" s="18" t="s">
        <v>64</v>
      </c>
      <c r="CY10" s="17">
        <v>0.3</v>
      </c>
      <c r="CZ10" s="17">
        <v>0.3</v>
      </c>
      <c r="DA10" s="23">
        <v>0.2</v>
      </c>
      <c r="DB10" s="17">
        <f t="shared" si="10"/>
        <v>1.7999999999999999E-2</v>
      </c>
      <c r="DC10" s="22"/>
      <c r="DD10" s="18"/>
      <c r="DE10" s="17">
        <v>6.5</v>
      </c>
      <c r="DF10" s="17">
        <v>0.2</v>
      </c>
      <c r="DG10" s="17">
        <v>0.2</v>
      </c>
      <c r="DH10" s="17">
        <f t="shared" si="11"/>
        <v>0.26</v>
      </c>
      <c r="DI10" s="22"/>
      <c r="DJ10" s="18" t="s">
        <v>64</v>
      </c>
      <c r="DK10" s="17">
        <v>0.3</v>
      </c>
      <c r="DL10" s="17">
        <v>0.3</v>
      </c>
      <c r="DM10" s="17">
        <v>3.2</v>
      </c>
      <c r="DN10" s="17">
        <f t="shared" si="12"/>
        <v>0.28799999999999998</v>
      </c>
    </row>
    <row r="11" spans="1:118" x14ac:dyDescent="0.25">
      <c r="A11" s="17">
        <v>88.39</v>
      </c>
      <c r="D11" s="17">
        <f>A11+B11</f>
        <v>88.39</v>
      </c>
      <c r="E11" s="22"/>
      <c r="F11" s="17">
        <v>2</v>
      </c>
      <c r="G11" s="17">
        <v>3</v>
      </c>
      <c r="I11" s="17">
        <f>F11*G11</f>
        <v>6</v>
      </c>
      <c r="J11" s="22"/>
      <c r="K11" s="28" t="s">
        <v>63</v>
      </c>
      <c r="L11" s="29">
        <v>1.2</v>
      </c>
      <c r="M11" s="29">
        <v>1.2</v>
      </c>
      <c r="N11" s="29">
        <v>1.2</v>
      </c>
      <c r="O11" s="34">
        <f t="shared" si="0"/>
        <v>1.728</v>
      </c>
      <c r="P11" s="22"/>
      <c r="Q11" s="28" t="s">
        <v>187</v>
      </c>
      <c r="R11" s="34">
        <v>8.25</v>
      </c>
      <c r="S11" s="29">
        <v>0.4</v>
      </c>
      <c r="T11" s="29">
        <v>0.5</v>
      </c>
      <c r="U11" s="34">
        <f t="shared" si="1"/>
        <v>1.6500000000000001</v>
      </c>
      <c r="V11" s="22"/>
      <c r="W11" s="41" t="s">
        <v>187</v>
      </c>
      <c r="X11" s="34">
        <v>8.25</v>
      </c>
      <c r="Y11" s="29">
        <v>0.2</v>
      </c>
      <c r="Z11" s="29">
        <v>0.2</v>
      </c>
      <c r="AA11" s="34">
        <f t="shared" si="2"/>
        <v>0.33000000000000007</v>
      </c>
      <c r="AB11" s="22"/>
      <c r="AC11" s="28" t="s">
        <v>63</v>
      </c>
      <c r="AD11" s="29">
        <v>1.2</v>
      </c>
      <c r="AE11" s="29">
        <v>1.2</v>
      </c>
      <c r="AF11" s="29"/>
      <c r="AG11" s="34">
        <f t="shared" si="13"/>
        <v>1.44</v>
      </c>
      <c r="AI11" s="17">
        <v>5.7</v>
      </c>
      <c r="AJ11" s="17">
        <v>0.2</v>
      </c>
      <c r="AK11" s="17">
        <v>1.5</v>
      </c>
      <c r="AL11" s="17">
        <f t="shared" si="3"/>
        <v>1.7100000000000002</v>
      </c>
      <c r="AM11" s="22"/>
      <c r="AN11" s="28" t="s">
        <v>63</v>
      </c>
      <c r="AO11" s="29">
        <v>9.9600000000000009</v>
      </c>
      <c r="AP11" s="29">
        <v>0.61699999999999999</v>
      </c>
      <c r="AQ11" s="29">
        <f t="shared" si="14"/>
        <v>6.1453200000000008</v>
      </c>
      <c r="AR11" s="34"/>
      <c r="AS11" s="22"/>
      <c r="AT11" s="28" t="s">
        <v>187</v>
      </c>
      <c r="AU11" s="34">
        <v>32.76</v>
      </c>
      <c r="AV11" s="29">
        <v>0.61699999999999999</v>
      </c>
      <c r="AW11" s="29">
        <f t="shared" si="15"/>
        <v>20.212919999999997</v>
      </c>
      <c r="AX11" s="34"/>
      <c r="AY11" s="22"/>
      <c r="AZ11" s="28" t="s">
        <v>68</v>
      </c>
      <c r="BA11" s="34">
        <f t="shared" ref="BA11:BA22" si="20">2*4</f>
        <v>8</v>
      </c>
      <c r="BB11" s="29">
        <v>0.61699999999999999</v>
      </c>
      <c r="BC11" s="29">
        <f t="shared" si="17"/>
        <v>4.9359999999999999</v>
      </c>
      <c r="BD11" s="34"/>
      <c r="BE11" s="22"/>
      <c r="BF11" s="28" t="s">
        <v>68</v>
      </c>
      <c r="BG11" s="34">
        <f t="shared" si="18"/>
        <v>12.8</v>
      </c>
      <c r="BH11" s="29">
        <v>0.61699999999999999</v>
      </c>
      <c r="BI11" s="29">
        <f t="shared" si="19"/>
        <v>7.8976000000000006</v>
      </c>
      <c r="BJ11" s="34"/>
      <c r="BK11" s="22"/>
      <c r="BL11" s="28" t="s">
        <v>63</v>
      </c>
      <c r="BM11" s="29">
        <v>0.65</v>
      </c>
      <c r="BN11" s="29">
        <v>0.65</v>
      </c>
      <c r="BO11" s="29">
        <v>0.25</v>
      </c>
      <c r="BP11" s="34">
        <f t="shared" si="4"/>
        <v>0.10562500000000001</v>
      </c>
      <c r="BQ11" s="22"/>
      <c r="BS11" s="28" t="s">
        <v>187</v>
      </c>
      <c r="BT11" s="34">
        <v>8.25</v>
      </c>
      <c r="BU11" s="29">
        <v>0.15</v>
      </c>
      <c r="BV11" s="29">
        <v>0.3</v>
      </c>
      <c r="BW11" s="34">
        <f t="shared" si="5"/>
        <v>0.37125000000000002</v>
      </c>
      <c r="BX11" s="22"/>
      <c r="BY11" s="28" t="s">
        <v>68</v>
      </c>
      <c r="BZ11" s="29">
        <v>0.25</v>
      </c>
      <c r="CA11" s="29">
        <v>0.25</v>
      </c>
      <c r="CB11" s="29">
        <v>0.9</v>
      </c>
      <c r="CC11" s="34">
        <f t="shared" si="6"/>
        <v>5.6250000000000001E-2</v>
      </c>
      <c r="CD11" s="22"/>
      <c r="CE11" s="28" t="s">
        <v>68</v>
      </c>
      <c r="CF11" s="29">
        <v>0.25</v>
      </c>
      <c r="CG11" s="29">
        <v>0.25</v>
      </c>
      <c r="CH11" s="29">
        <v>3.5</v>
      </c>
      <c r="CI11" s="34">
        <f t="shared" si="7"/>
        <v>0.21875</v>
      </c>
      <c r="CJ11" s="22"/>
      <c r="CK11" s="18" t="s">
        <v>65</v>
      </c>
      <c r="CL11" s="17">
        <v>1</v>
      </c>
      <c r="CM11" s="17">
        <v>1</v>
      </c>
      <c r="CN11" s="17">
        <v>0.05</v>
      </c>
      <c r="CO11" s="17">
        <f t="shared" si="8"/>
        <v>0.05</v>
      </c>
      <c r="CP11" s="22"/>
      <c r="CQ11" s="17">
        <v>6.5</v>
      </c>
      <c r="CR11" s="17">
        <v>0.2</v>
      </c>
      <c r="CS11" s="17">
        <v>0.2</v>
      </c>
      <c r="CT11" s="17">
        <v>0.2</v>
      </c>
      <c r="CU11" s="17">
        <f t="shared" si="9"/>
        <v>3.9000000000000004</v>
      </c>
      <c r="CW11" s="22"/>
      <c r="CX11" s="18" t="s">
        <v>66</v>
      </c>
      <c r="CY11" s="17">
        <v>0.3</v>
      </c>
      <c r="CZ11" s="17">
        <v>0.3</v>
      </c>
      <c r="DA11" s="23">
        <v>0.3</v>
      </c>
      <c r="DB11" s="17">
        <f t="shared" si="10"/>
        <v>2.7E-2</v>
      </c>
      <c r="DC11" s="22"/>
      <c r="DD11" s="18"/>
      <c r="DE11" s="17">
        <v>6.5</v>
      </c>
      <c r="DF11" s="17">
        <v>0.2</v>
      </c>
      <c r="DG11" s="17">
        <v>0.2</v>
      </c>
      <c r="DH11" s="17">
        <f t="shared" si="11"/>
        <v>0.26</v>
      </c>
      <c r="DI11" s="22"/>
      <c r="DJ11" s="18" t="s">
        <v>66</v>
      </c>
      <c r="DK11" s="17">
        <v>0.3</v>
      </c>
      <c r="DL11" s="17">
        <v>0.3</v>
      </c>
      <c r="DM11" s="17">
        <v>3.2</v>
      </c>
      <c r="DN11" s="17">
        <f t="shared" si="12"/>
        <v>0.28799999999999998</v>
      </c>
    </row>
    <row r="12" spans="1:118" x14ac:dyDescent="0.25">
      <c r="D12" s="17">
        <f>A12+B12</f>
        <v>0</v>
      </c>
      <c r="E12" s="22"/>
      <c r="I12" s="17">
        <f>F12+G12</f>
        <v>0</v>
      </c>
      <c r="J12" s="22"/>
      <c r="K12" s="28" t="s">
        <v>71</v>
      </c>
      <c r="L12" s="29">
        <v>1.2</v>
      </c>
      <c r="M12" s="29">
        <v>1.2</v>
      </c>
      <c r="N12" s="29">
        <v>1.2</v>
      </c>
      <c r="O12" s="34">
        <f t="shared" si="0"/>
        <v>1.728</v>
      </c>
      <c r="P12" s="22"/>
      <c r="Q12" s="28" t="s">
        <v>188</v>
      </c>
      <c r="R12" s="34">
        <v>8.25</v>
      </c>
      <c r="S12" s="29">
        <v>0.4</v>
      </c>
      <c r="T12" s="29">
        <v>0.5</v>
      </c>
      <c r="U12" s="34">
        <f t="shared" si="1"/>
        <v>1.6500000000000001</v>
      </c>
      <c r="V12" s="22"/>
      <c r="W12" s="41" t="s">
        <v>188</v>
      </c>
      <c r="X12" s="34">
        <v>8.25</v>
      </c>
      <c r="Y12" s="29">
        <v>0.2</v>
      </c>
      <c r="Z12" s="29">
        <v>0.2</v>
      </c>
      <c r="AA12" s="34">
        <f t="shared" si="2"/>
        <v>0.33000000000000007</v>
      </c>
      <c r="AB12" s="22"/>
      <c r="AC12" s="28" t="s">
        <v>71</v>
      </c>
      <c r="AD12" s="29">
        <v>1.2</v>
      </c>
      <c r="AE12" s="29">
        <v>1.2</v>
      </c>
      <c r="AF12" s="29"/>
      <c r="AG12" s="34">
        <f t="shared" si="13"/>
        <v>1.44</v>
      </c>
      <c r="AI12" s="17">
        <v>6.2</v>
      </c>
      <c r="AJ12" s="17">
        <v>0.2</v>
      </c>
      <c r="AK12" s="17">
        <v>1.5</v>
      </c>
      <c r="AL12" s="17">
        <f t="shared" si="3"/>
        <v>1.8600000000000003</v>
      </c>
      <c r="AM12" s="22"/>
      <c r="AN12" s="28" t="s">
        <v>71</v>
      </c>
      <c r="AO12" s="29">
        <v>9.9600000000000009</v>
      </c>
      <c r="AP12" s="29">
        <v>0.61699999999999999</v>
      </c>
      <c r="AQ12" s="29">
        <f t="shared" si="14"/>
        <v>6.1453200000000008</v>
      </c>
      <c r="AR12" s="34"/>
      <c r="AS12" s="22"/>
      <c r="AT12" s="28" t="s">
        <v>188</v>
      </c>
      <c r="AU12" s="34">
        <v>32.76</v>
      </c>
      <c r="AV12" s="29">
        <v>0.61699999999999999</v>
      </c>
      <c r="AW12" s="29">
        <f t="shared" si="15"/>
        <v>20.212919999999997</v>
      </c>
      <c r="AX12" s="34"/>
      <c r="AY12" s="22"/>
      <c r="AZ12" s="28" t="s">
        <v>70</v>
      </c>
      <c r="BA12" s="34">
        <f t="shared" si="20"/>
        <v>8</v>
      </c>
      <c r="BB12" s="29">
        <v>0.61699999999999999</v>
      </c>
      <c r="BC12" s="29">
        <f t="shared" si="17"/>
        <v>4.9359999999999999</v>
      </c>
      <c r="BD12" s="34"/>
      <c r="BE12" s="22"/>
      <c r="BF12" s="28" t="s">
        <v>70</v>
      </c>
      <c r="BG12" s="34">
        <f t="shared" si="18"/>
        <v>12.8</v>
      </c>
      <c r="BH12" s="29">
        <v>0.61699999999999999</v>
      </c>
      <c r="BI12" s="29">
        <f t="shared" si="19"/>
        <v>7.8976000000000006</v>
      </c>
      <c r="BJ12" s="34"/>
      <c r="BK12" s="22"/>
      <c r="BL12" s="28" t="s">
        <v>71</v>
      </c>
      <c r="BM12" s="29">
        <v>0.65</v>
      </c>
      <c r="BN12" s="29">
        <v>0.65</v>
      </c>
      <c r="BO12" s="29">
        <v>0.25</v>
      </c>
      <c r="BP12" s="34">
        <f t="shared" si="4"/>
        <v>0.10562500000000001</v>
      </c>
      <c r="BQ12" s="22"/>
      <c r="BS12" s="28" t="s">
        <v>188</v>
      </c>
      <c r="BT12" s="34">
        <v>8.25</v>
      </c>
      <c r="BU12" s="29">
        <v>0.15</v>
      </c>
      <c r="BV12" s="29">
        <v>0.3</v>
      </c>
      <c r="BW12" s="34">
        <f t="shared" si="5"/>
        <v>0.37125000000000002</v>
      </c>
      <c r="BX12" s="22"/>
      <c r="BY12" s="28" t="s">
        <v>70</v>
      </c>
      <c r="BZ12" s="29">
        <v>0.25</v>
      </c>
      <c r="CA12" s="29">
        <v>0.25</v>
      </c>
      <c r="CB12" s="29">
        <v>0.9</v>
      </c>
      <c r="CC12" s="34">
        <f t="shared" si="6"/>
        <v>5.6250000000000001E-2</v>
      </c>
      <c r="CD12" s="22"/>
      <c r="CE12" s="28" t="s">
        <v>70</v>
      </c>
      <c r="CF12" s="29">
        <v>0.25</v>
      </c>
      <c r="CG12" s="29">
        <v>0.25</v>
      </c>
      <c r="CH12" s="29">
        <v>3.5</v>
      </c>
      <c r="CI12" s="34">
        <f t="shared" si="7"/>
        <v>0.21875</v>
      </c>
      <c r="CJ12" s="22"/>
      <c r="CK12" s="18" t="s">
        <v>67</v>
      </c>
      <c r="CL12" s="17">
        <v>1</v>
      </c>
      <c r="CM12" s="17">
        <v>1</v>
      </c>
      <c r="CN12" s="17">
        <v>0</v>
      </c>
      <c r="CO12" s="17">
        <f t="shared" si="8"/>
        <v>0</v>
      </c>
      <c r="CP12" s="22"/>
      <c r="CQ12" s="17">
        <v>5.25</v>
      </c>
      <c r="CR12" s="17">
        <v>0.2</v>
      </c>
      <c r="CS12" s="17">
        <v>0.2</v>
      </c>
      <c r="CT12" s="17">
        <v>0.2</v>
      </c>
      <c r="CU12" s="17">
        <f t="shared" si="9"/>
        <v>3.1500000000000004</v>
      </c>
      <c r="CW12" s="22"/>
      <c r="CX12" s="18" t="s">
        <v>68</v>
      </c>
      <c r="CY12" s="17">
        <v>0.3</v>
      </c>
      <c r="CZ12" s="17">
        <v>0.3</v>
      </c>
      <c r="DA12" s="23">
        <v>0.05</v>
      </c>
      <c r="DB12" s="17">
        <f t="shared" si="10"/>
        <v>4.4999999999999997E-3</v>
      </c>
      <c r="DC12" s="22"/>
      <c r="DD12" s="18"/>
      <c r="DE12" s="17">
        <v>5.25</v>
      </c>
      <c r="DF12" s="17">
        <v>0.2</v>
      </c>
      <c r="DG12" s="17">
        <v>0.2</v>
      </c>
      <c r="DH12" s="17">
        <f t="shared" si="11"/>
        <v>0.21000000000000002</v>
      </c>
      <c r="DI12" s="22"/>
      <c r="DJ12" s="18" t="s">
        <v>68</v>
      </c>
      <c r="DK12" s="17">
        <v>0.3</v>
      </c>
      <c r="DL12" s="17">
        <v>0.3</v>
      </c>
      <c r="DM12" s="17">
        <v>3.2</v>
      </c>
      <c r="DN12" s="17">
        <f t="shared" si="12"/>
        <v>0.28799999999999998</v>
      </c>
    </row>
    <row r="13" spans="1:118" x14ac:dyDescent="0.25">
      <c r="E13" s="22"/>
      <c r="J13" s="22"/>
      <c r="K13" s="28" t="s">
        <v>73</v>
      </c>
      <c r="L13" s="29">
        <v>1.2</v>
      </c>
      <c r="M13" s="29">
        <v>1.2</v>
      </c>
      <c r="N13" s="29">
        <v>1.2</v>
      </c>
      <c r="O13" s="34">
        <f t="shared" si="0"/>
        <v>1.728</v>
      </c>
      <c r="P13" s="22"/>
      <c r="Q13" s="28" t="s">
        <v>189</v>
      </c>
      <c r="R13" s="34">
        <v>8.25</v>
      </c>
      <c r="S13" s="29">
        <v>0.4</v>
      </c>
      <c r="T13" s="29">
        <v>0.5</v>
      </c>
      <c r="U13" s="34">
        <f t="shared" si="1"/>
        <v>1.6500000000000001</v>
      </c>
      <c r="V13" s="22"/>
      <c r="W13" s="41" t="s">
        <v>189</v>
      </c>
      <c r="X13" s="34">
        <v>8.25</v>
      </c>
      <c r="Y13" s="29">
        <v>0.2</v>
      </c>
      <c r="Z13" s="29">
        <v>0.2</v>
      </c>
      <c r="AA13" s="34">
        <f t="shared" si="2"/>
        <v>0.33000000000000007</v>
      </c>
      <c r="AB13" s="22"/>
      <c r="AC13" s="28" t="s">
        <v>73</v>
      </c>
      <c r="AD13" s="29">
        <v>1.2</v>
      </c>
      <c r="AE13" s="29">
        <v>1.2</v>
      </c>
      <c r="AF13" s="29"/>
      <c r="AG13" s="34">
        <f t="shared" si="13"/>
        <v>1.44</v>
      </c>
      <c r="AI13" s="17">
        <v>3.45</v>
      </c>
      <c r="AJ13" s="17">
        <v>0.2</v>
      </c>
      <c r="AK13" s="17">
        <v>1.5</v>
      </c>
      <c r="AL13" s="17">
        <f t="shared" si="3"/>
        <v>1.0350000000000001</v>
      </c>
      <c r="AM13" s="22"/>
      <c r="AN13" s="28" t="s">
        <v>73</v>
      </c>
      <c r="AO13" s="29">
        <v>9.9600000000000009</v>
      </c>
      <c r="AP13" s="29">
        <v>0.61699999999999999</v>
      </c>
      <c r="AQ13" s="29">
        <f t="shared" si="14"/>
        <v>6.1453200000000008</v>
      </c>
      <c r="AR13" s="34"/>
      <c r="AS13" s="22"/>
      <c r="AT13" s="28" t="s">
        <v>189</v>
      </c>
      <c r="AU13" s="34">
        <v>32.479999999999997</v>
      </c>
      <c r="AV13" s="29">
        <v>0.61699999999999999</v>
      </c>
      <c r="AW13" s="29">
        <f t="shared" si="15"/>
        <v>20.040159999999997</v>
      </c>
      <c r="AX13" s="34"/>
      <c r="AY13" s="22"/>
      <c r="AZ13" s="28" t="s">
        <v>72</v>
      </c>
      <c r="BA13" s="34">
        <f t="shared" si="20"/>
        <v>8</v>
      </c>
      <c r="BB13" s="29">
        <v>0.61699999999999999</v>
      </c>
      <c r="BC13" s="29">
        <f t="shared" si="17"/>
        <v>4.9359999999999999</v>
      </c>
      <c r="BD13" s="34"/>
      <c r="BE13" s="22"/>
      <c r="BF13" s="28" t="s">
        <v>72</v>
      </c>
      <c r="BG13" s="34">
        <f t="shared" si="18"/>
        <v>12.8</v>
      </c>
      <c r="BH13" s="29">
        <v>0.61699999999999999</v>
      </c>
      <c r="BI13" s="29">
        <f t="shared" si="19"/>
        <v>7.8976000000000006</v>
      </c>
      <c r="BJ13" s="34"/>
      <c r="BK13" s="22"/>
      <c r="BL13" s="28" t="s">
        <v>73</v>
      </c>
      <c r="BM13" s="29">
        <v>0.65</v>
      </c>
      <c r="BN13" s="29">
        <v>0.65</v>
      </c>
      <c r="BO13" s="29">
        <v>0.25</v>
      </c>
      <c r="BP13" s="34">
        <f t="shared" si="4"/>
        <v>0.10562500000000001</v>
      </c>
      <c r="BQ13" s="22"/>
      <c r="BS13" s="28" t="s">
        <v>189</v>
      </c>
      <c r="BT13" s="34">
        <v>8.25</v>
      </c>
      <c r="BU13" s="29">
        <v>0.15</v>
      </c>
      <c r="BV13" s="29">
        <v>0.3</v>
      </c>
      <c r="BW13" s="34">
        <f t="shared" si="5"/>
        <v>0.37125000000000002</v>
      </c>
      <c r="BX13" s="22"/>
      <c r="BY13" s="28" t="s">
        <v>72</v>
      </c>
      <c r="BZ13" s="29">
        <v>0.25</v>
      </c>
      <c r="CA13" s="29">
        <v>0.25</v>
      </c>
      <c r="CB13" s="29">
        <v>0.9</v>
      </c>
      <c r="CC13" s="34">
        <f t="shared" si="6"/>
        <v>5.6250000000000001E-2</v>
      </c>
      <c r="CD13" s="22"/>
      <c r="CE13" s="28" t="s">
        <v>72</v>
      </c>
      <c r="CF13" s="29">
        <v>0.25</v>
      </c>
      <c r="CG13" s="29">
        <v>0.25</v>
      </c>
      <c r="CH13" s="29">
        <v>3.5</v>
      </c>
      <c r="CI13" s="34">
        <f t="shared" si="7"/>
        <v>0.21875</v>
      </c>
      <c r="CJ13" s="22"/>
      <c r="CK13" s="18" t="s">
        <v>69</v>
      </c>
      <c r="CL13" s="17">
        <v>1</v>
      </c>
      <c r="CM13" s="17">
        <v>1</v>
      </c>
      <c r="CN13" s="17">
        <v>0</v>
      </c>
      <c r="CO13" s="17">
        <f t="shared" si="8"/>
        <v>0</v>
      </c>
      <c r="CP13" s="22"/>
      <c r="CQ13" s="17">
        <v>11.25</v>
      </c>
      <c r="CR13" s="17">
        <v>0.2</v>
      </c>
      <c r="CS13" s="17">
        <v>0.2</v>
      </c>
      <c r="CT13" s="17">
        <v>0.2</v>
      </c>
      <c r="CU13" s="17">
        <f t="shared" si="9"/>
        <v>6.7500000000000009</v>
      </c>
      <c r="CW13" s="22"/>
      <c r="CX13" s="18" t="s">
        <v>70</v>
      </c>
      <c r="CY13" s="17">
        <v>0.3</v>
      </c>
      <c r="CZ13" s="17">
        <v>0.3</v>
      </c>
      <c r="DA13" s="23">
        <v>0</v>
      </c>
      <c r="DB13" s="17">
        <f t="shared" si="10"/>
        <v>0</v>
      </c>
      <c r="DC13" s="22"/>
      <c r="DD13" s="18"/>
      <c r="DE13" s="17">
        <v>11.25</v>
      </c>
      <c r="DF13" s="17">
        <v>0.2</v>
      </c>
      <c r="DG13" s="17">
        <v>0.2</v>
      </c>
      <c r="DH13" s="17">
        <f t="shared" si="11"/>
        <v>0.45</v>
      </c>
      <c r="DI13" s="22"/>
      <c r="DJ13" s="18" t="s">
        <v>70</v>
      </c>
      <c r="DK13" s="17">
        <v>0.3</v>
      </c>
      <c r="DL13" s="17">
        <v>0.3</v>
      </c>
      <c r="DN13" s="17">
        <f t="shared" si="12"/>
        <v>0</v>
      </c>
    </row>
    <row r="14" spans="1:118" x14ac:dyDescent="0.25">
      <c r="A14" s="451" t="s">
        <v>100</v>
      </c>
      <c r="B14" s="446"/>
      <c r="C14" s="446"/>
      <c r="D14" s="17">
        <f>SUM(D11:D13)</f>
        <v>88.39</v>
      </c>
      <c r="E14" s="22"/>
      <c r="F14" s="445" t="s">
        <v>235</v>
      </c>
      <c r="G14" s="446"/>
      <c r="H14" s="446"/>
      <c r="I14" s="17">
        <f>SUM(I11:I13)</f>
        <v>6</v>
      </c>
      <c r="J14" s="22"/>
      <c r="K14" s="28" t="s">
        <v>75</v>
      </c>
      <c r="L14" s="29">
        <v>1.2</v>
      </c>
      <c r="M14" s="29">
        <v>1.2</v>
      </c>
      <c r="N14" s="29">
        <v>1.2</v>
      </c>
      <c r="O14" s="34">
        <f t="shared" si="0"/>
        <v>1.728</v>
      </c>
      <c r="P14" s="22"/>
      <c r="Q14" s="28"/>
      <c r="R14" s="34"/>
      <c r="S14" s="29"/>
      <c r="T14" s="29"/>
      <c r="U14" s="34"/>
      <c r="V14" s="22"/>
      <c r="W14" s="41"/>
      <c r="X14" s="34"/>
      <c r="Y14" s="29"/>
      <c r="Z14" s="29"/>
      <c r="AA14" s="34"/>
      <c r="AB14" s="22"/>
      <c r="AC14" s="28" t="s">
        <v>75</v>
      </c>
      <c r="AD14" s="29">
        <v>1.2</v>
      </c>
      <c r="AE14" s="29">
        <v>1.2</v>
      </c>
      <c r="AF14" s="29"/>
      <c r="AG14" s="34">
        <f t="shared" si="13"/>
        <v>1.44</v>
      </c>
      <c r="AI14" s="17">
        <v>3.45</v>
      </c>
      <c r="AJ14" s="17">
        <v>0.2</v>
      </c>
      <c r="AK14" s="17">
        <v>1.5</v>
      </c>
      <c r="AL14" s="17">
        <f t="shared" si="3"/>
        <v>1.0350000000000001</v>
      </c>
      <c r="AM14" s="22"/>
      <c r="AN14" s="28" t="s">
        <v>75</v>
      </c>
      <c r="AO14" s="29">
        <v>9.9600000000000009</v>
      </c>
      <c r="AP14" s="29">
        <v>0.61699999999999999</v>
      </c>
      <c r="AQ14" s="29">
        <f t="shared" si="14"/>
        <v>6.1453200000000008</v>
      </c>
      <c r="AR14" s="34"/>
      <c r="AS14" s="22"/>
      <c r="AT14" s="28"/>
      <c r="AU14" s="34"/>
      <c r="AV14" s="29"/>
      <c r="AW14" s="29"/>
      <c r="AX14" s="34"/>
      <c r="AY14" s="22"/>
      <c r="AZ14" s="28" t="s">
        <v>76</v>
      </c>
      <c r="BA14" s="34">
        <f t="shared" si="20"/>
        <v>8</v>
      </c>
      <c r="BB14" s="29">
        <v>0.61699999999999999</v>
      </c>
      <c r="BC14" s="29">
        <f t="shared" si="17"/>
        <v>4.9359999999999999</v>
      </c>
      <c r="BD14" s="34"/>
      <c r="BE14" s="22"/>
      <c r="BF14" s="28" t="s">
        <v>76</v>
      </c>
      <c r="BG14" s="34">
        <f t="shared" si="18"/>
        <v>12.8</v>
      </c>
      <c r="BH14" s="29">
        <v>0.61699999999999999</v>
      </c>
      <c r="BI14" s="29">
        <f t="shared" si="19"/>
        <v>7.8976000000000006</v>
      </c>
      <c r="BJ14" s="34"/>
      <c r="BK14" s="22"/>
      <c r="BL14" s="28" t="s">
        <v>75</v>
      </c>
      <c r="BM14" s="29">
        <v>0.65</v>
      </c>
      <c r="BN14" s="29">
        <v>0.65</v>
      </c>
      <c r="BO14" s="29">
        <v>0.25</v>
      </c>
      <c r="BP14" s="34">
        <f t="shared" si="4"/>
        <v>0.10562500000000001</v>
      </c>
      <c r="BQ14" s="22"/>
      <c r="BS14" s="28"/>
      <c r="BT14" s="34"/>
      <c r="BW14" s="34"/>
      <c r="BX14" s="22"/>
      <c r="BY14" s="28" t="s">
        <v>76</v>
      </c>
      <c r="BZ14" s="29">
        <v>0.25</v>
      </c>
      <c r="CA14" s="29">
        <v>0.25</v>
      </c>
      <c r="CB14" s="29">
        <v>0.9</v>
      </c>
      <c r="CC14" s="34">
        <f t="shared" si="6"/>
        <v>5.6250000000000001E-2</v>
      </c>
      <c r="CD14" s="22"/>
      <c r="CE14" s="28" t="s">
        <v>76</v>
      </c>
      <c r="CF14" s="29">
        <v>0.25</v>
      </c>
      <c r="CG14" s="29">
        <v>0.25</v>
      </c>
      <c r="CH14" s="29">
        <v>3.5</v>
      </c>
      <c r="CI14" s="34">
        <f t="shared" si="7"/>
        <v>0.21875</v>
      </c>
      <c r="CJ14" s="22"/>
      <c r="CK14" s="18" t="s">
        <v>71</v>
      </c>
      <c r="CL14" s="17">
        <v>1</v>
      </c>
      <c r="CM14" s="17">
        <v>1</v>
      </c>
      <c r="CN14" s="17">
        <v>0</v>
      </c>
      <c r="CO14" s="17">
        <f t="shared" si="8"/>
        <v>0</v>
      </c>
      <c r="CP14" s="22"/>
      <c r="CQ14" s="17">
        <v>6.78</v>
      </c>
      <c r="CR14" s="17">
        <v>0.2</v>
      </c>
      <c r="CS14" s="17">
        <v>0.2</v>
      </c>
      <c r="CT14" s="17">
        <v>0.2</v>
      </c>
      <c r="CU14" s="17">
        <f t="shared" si="9"/>
        <v>4.0680000000000005</v>
      </c>
      <c r="CW14" s="22"/>
      <c r="CX14" s="18" t="s">
        <v>72</v>
      </c>
      <c r="CY14" s="17">
        <v>0.3</v>
      </c>
      <c r="CZ14" s="17">
        <v>0.3</v>
      </c>
      <c r="DA14" s="23">
        <v>0</v>
      </c>
      <c r="DB14" s="17">
        <f t="shared" si="10"/>
        <v>0</v>
      </c>
      <c r="DC14" s="22"/>
      <c r="DD14" s="18"/>
      <c r="DE14" s="17">
        <v>6.78</v>
      </c>
      <c r="DF14" s="17">
        <v>0.2</v>
      </c>
      <c r="DG14" s="17">
        <v>0.2</v>
      </c>
      <c r="DH14" s="17">
        <f t="shared" si="11"/>
        <v>0.27120000000000005</v>
      </c>
      <c r="DI14" s="22"/>
      <c r="DJ14" s="18" t="s">
        <v>72</v>
      </c>
      <c r="DK14" s="17">
        <v>0.3</v>
      </c>
      <c r="DL14" s="17">
        <v>0.3</v>
      </c>
      <c r="DN14" s="17">
        <f t="shared" si="12"/>
        <v>0</v>
      </c>
    </row>
    <row r="15" spans="1:118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8" t="s">
        <v>77</v>
      </c>
      <c r="L15" s="29">
        <v>1.2</v>
      </c>
      <c r="M15" s="29">
        <v>1.2</v>
      </c>
      <c r="N15" s="29">
        <v>1.2</v>
      </c>
      <c r="O15" s="34">
        <f t="shared" si="0"/>
        <v>1.728</v>
      </c>
      <c r="P15" s="22"/>
      <c r="Q15" s="444" t="s">
        <v>212</v>
      </c>
      <c r="R15" s="444"/>
      <c r="S15" s="444"/>
      <c r="T15" s="444"/>
      <c r="U15" s="34">
        <f>U3</f>
        <v>26.111999999999991</v>
      </c>
      <c r="V15" s="22"/>
      <c r="W15" s="41"/>
      <c r="X15" s="34"/>
      <c r="Y15" s="29"/>
      <c r="Z15" s="29"/>
      <c r="AA15" s="34"/>
      <c r="AB15" s="22"/>
      <c r="AC15" s="28" t="s">
        <v>77</v>
      </c>
      <c r="AD15" s="29">
        <v>1.2</v>
      </c>
      <c r="AE15" s="29">
        <v>1.2</v>
      </c>
      <c r="AF15" s="29"/>
      <c r="AG15" s="34">
        <f t="shared" si="13"/>
        <v>1.44</v>
      </c>
      <c r="AI15" s="17">
        <v>2.25</v>
      </c>
      <c r="AJ15" s="17">
        <v>0.2</v>
      </c>
      <c r="AK15" s="17">
        <v>1.5</v>
      </c>
      <c r="AL15" s="17">
        <f t="shared" si="3"/>
        <v>0.67500000000000004</v>
      </c>
      <c r="AM15" s="22"/>
      <c r="AN15" s="28" t="s">
        <v>77</v>
      </c>
      <c r="AO15" s="29">
        <v>9.9600000000000009</v>
      </c>
      <c r="AP15" s="29">
        <v>0.61699999999999999</v>
      </c>
      <c r="AQ15" s="29">
        <f t="shared" si="14"/>
        <v>6.1453200000000008</v>
      </c>
      <c r="AR15" s="34"/>
      <c r="AS15" s="22"/>
      <c r="AT15" s="28"/>
      <c r="AU15" s="34"/>
      <c r="AV15" s="29"/>
      <c r="AW15" s="29"/>
      <c r="AX15" s="34"/>
      <c r="AY15" s="22"/>
      <c r="AZ15" s="28" t="s">
        <v>78</v>
      </c>
      <c r="BA15" s="34">
        <f t="shared" si="20"/>
        <v>8</v>
      </c>
      <c r="BB15" s="29">
        <v>0.61699999999999999</v>
      </c>
      <c r="BC15" s="29">
        <f t="shared" si="17"/>
        <v>4.9359999999999999</v>
      </c>
      <c r="BD15" s="34"/>
      <c r="BE15" s="22"/>
      <c r="BF15" s="28" t="s">
        <v>78</v>
      </c>
      <c r="BG15" s="34">
        <f t="shared" si="18"/>
        <v>12.8</v>
      </c>
      <c r="BH15" s="29">
        <v>0.61699999999999999</v>
      </c>
      <c r="BI15" s="29">
        <f t="shared" si="19"/>
        <v>7.8976000000000006</v>
      </c>
      <c r="BJ15" s="34"/>
      <c r="BK15" s="22"/>
      <c r="BL15" s="28" t="s">
        <v>77</v>
      </c>
      <c r="BM15" s="29">
        <v>0.65</v>
      </c>
      <c r="BN15" s="29">
        <v>0.65</v>
      </c>
      <c r="BO15" s="29">
        <v>0.25</v>
      </c>
      <c r="BP15" s="34">
        <f t="shared" si="4"/>
        <v>0.10562500000000001</v>
      </c>
      <c r="BQ15" s="22"/>
      <c r="BS15" s="28"/>
      <c r="BT15" s="34"/>
      <c r="BW15" s="34"/>
      <c r="BX15" s="22"/>
      <c r="BY15" s="28" t="s">
        <v>78</v>
      </c>
      <c r="BZ15" s="29">
        <v>0.25</v>
      </c>
      <c r="CA15" s="29">
        <v>0.25</v>
      </c>
      <c r="CB15" s="29">
        <v>0.9</v>
      </c>
      <c r="CC15" s="34">
        <f t="shared" si="6"/>
        <v>5.6250000000000001E-2</v>
      </c>
      <c r="CD15" s="22"/>
      <c r="CE15" s="28" t="s">
        <v>78</v>
      </c>
      <c r="CF15" s="29">
        <v>0.25</v>
      </c>
      <c r="CG15" s="29">
        <v>0.25</v>
      </c>
      <c r="CH15" s="29">
        <v>3.5</v>
      </c>
      <c r="CI15" s="34">
        <f t="shared" si="7"/>
        <v>0.21875</v>
      </c>
      <c r="CJ15" s="22"/>
      <c r="CK15" s="18" t="s">
        <v>73</v>
      </c>
      <c r="CL15" s="17">
        <v>1</v>
      </c>
      <c r="CM15" s="17">
        <v>1</v>
      </c>
      <c r="CN15" s="17">
        <v>0</v>
      </c>
      <c r="CO15" s="17">
        <f t="shared" si="8"/>
        <v>0</v>
      </c>
      <c r="CP15" s="22"/>
      <c r="CQ15" s="17">
        <v>6.78</v>
      </c>
      <c r="CR15" s="17">
        <v>0.2</v>
      </c>
      <c r="CS15" s="17">
        <v>0.2</v>
      </c>
      <c r="CT15" s="17">
        <v>0.2</v>
      </c>
      <c r="CU15" s="17">
        <f t="shared" si="9"/>
        <v>4.0680000000000005</v>
      </c>
      <c r="CW15" s="22"/>
      <c r="CX15" s="18" t="s">
        <v>74</v>
      </c>
      <c r="CY15" s="17">
        <v>0.3</v>
      </c>
      <c r="CZ15" s="17">
        <v>0.3</v>
      </c>
      <c r="DA15" s="23">
        <v>0</v>
      </c>
      <c r="DB15" s="17">
        <f t="shared" si="10"/>
        <v>0</v>
      </c>
      <c r="DC15" s="22"/>
      <c r="DD15" s="18"/>
      <c r="DE15" s="17">
        <v>6.78</v>
      </c>
      <c r="DF15" s="17">
        <v>0.2</v>
      </c>
      <c r="DG15" s="17">
        <v>0.2</v>
      </c>
      <c r="DH15" s="17">
        <f t="shared" si="11"/>
        <v>0.27120000000000005</v>
      </c>
      <c r="DI15" s="22"/>
      <c r="DJ15" s="18" t="s">
        <v>74</v>
      </c>
      <c r="DK15" s="17">
        <v>0.3</v>
      </c>
      <c r="DL15" s="17">
        <v>0.3</v>
      </c>
      <c r="DN15" s="17">
        <f t="shared" si="12"/>
        <v>0</v>
      </c>
    </row>
    <row r="16" spans="1:118" x14ac:dyDescent="0.25">
      <c r="A16" s="441" t="s">
        <v>197</v>
      </c>
      <c r="B16" s="441"/>
      <c r="C16" s="441"/>
      <c r="D16" s="441"/>
      <c r="E16" s="22"/>
      <c r="F16" s="441" t="s">
        <v>205</v>
      </c>
      <c r="G16" s="441"/>
      <c r="H16" s="441"/>
      <c r="I16" s="441"/>
      <c r="J16" s="22"/>
      <c r="K16" s="28" t="s">
        <v>79</v>
      </c>
      <c r="L16" s="29">
        <v>1.2</v>
      </c>
      <c r="M16" s="29">
        <v>1.2</v>
      </c>
      <c r="N16" s="29">
        <v>1.2</v>
      </c>
      <c r="O16" s="34">
        <f t="shared" si="0"/>
        <v>1.728</v>
      </c>
      <c r="P16" s="22"/>
      <c r="Q16" s="28"/>
      <c r="R16" s="34"/>
      <c r="S16" s="29"/>
      <c r="T16" s="29"/>
      <c r="U16" s="34"/>
      <c r="V16" s="22"/>
      <c r="W16" s="444" t="s">
        <v>227</v>
      </c>
      <c r="X16" s="444"/>
      <c r="Y16" s="444"/>
      <c r="Z16" s="444"/>
      <c r="AA16" s="33">
        <f>AA3</f>
        <v>5.2224000000000004</v>
      </c>
      <c r="AB16" s="22"/>
      <c r="AC16" s="28" t="s">
        <v>79</v>
      </c>
      <c r="AD16" s="29">
        <v>1.2</v>
      </c>
      <c r="AE16" s="29">
        <v>1.2</v>
      </c>
      <c r="AF16" s="29"/>
      <c r="AG16" s="34">
        <f t="shared" si="13"/>
        <v>1.44</v>
      </c>
      <c r="AI16" s="17">
        <v>2.2999999999999998</v>
      </c>
      <c r="AJ16" s="17">
        <v>0.2</v>
      </c>
      <c r="AK16" s="17">
        <v>0.3</v>
      </c>
      <c r="AL16" s="17">
        <f t="shared" si="3"/>
        <v>0.13799999999999998</v>
      </c>
      <c r="AM16" s="22"/>
      <c r="AN16" s="28" t="s">
        <v>79</v>
      </c>
      <c r="AO16" s="29">
        <v>9.9600000000000009</v>
      </c>
      <c r="AP16" s="29">
        <v>0.61699999999999999</v>
      </c>
      <c r="AQ16" s="29">
        <f t="shared" si="14"/>
        <v>6.1453200000000008</v>
      </c>
      <c r="AR16" s="34"/>
      <c r="AS16" s="22"/>
      <c r="AT16" s="28"/>
      <c r="AU16" s="34"/>
      <c r="AV16" s="29"/>
      <c r="AW16" s="29"/>
      <c r="AX16" s="34"/>
      <c r="AY16" s="22"/>
      <c r="AZ16" s="28" t="s">
        <v>80</v>
      </c>
      <c r="BA16" s="34">
        <f t="shared" si="20"/>
        <v>8</v>
      </c>
      <c r="BB16" s="29">
        <v>0.61699999999999999</v>
      </c>
      <c r="BC16" s="29">
        <f t="shared" si="17"/>
        <v>4.9359999999999999</v>
      </c>
      <c r="BD16" s="34"/>
      <c r="BE16" s="22"/>
      <c r="BF16" s="28" t="s">
        <v>80</v>
      </c>
      <c r="BG16" s="34">
        <f t="shared" si="18"/>
        <v>12.8</v>
      </c>
      <c r="BH16" s="29">
        <v>0.61699999999999999</v>
      </c>
      <c r="BI16" s="29">
        <f t="shared" si="19"/>
        <v>7.8976000000000006</v>
      </c>
      <c r="BJ16" s="34"/>
      <c r="BK16" s="22"/>
      <c r="BL16" s="28" t="s">
        <v>79</v>
      </c>
      <c r="BM16" s="29">
        <v>0.65</v>
      </c>
      <c r="BN16" s="29">
        <v>0.65</v>
      </c>
      <c r="BO16" s="29">
        <v>0.25</v>
      </c>
      <c r="BP16" s="34">
        <f t="shared" si="4"/>
        <v>0.10562500000000001</v>
      </c>
      <c r="BQ16" s="22"/>
      <c r="BS16" s="444" t="s">
        <v>227</v>
      </c>
      <c r="BT16" s="444"/>
      <c r="BU16" s="444"/>
      <c r="BV16" s="444"/>
      <c r="BW16" s="33">
        <f>BW3</f>
        <v>5.8751999999999995</v>
      </c>
      <c r="BX16" s="22"/>
      <c r="BY16" s="28" t="s">
        <v>80</v>
      </c>
      <c r="BZ16" s="29">
        <v>0.25</v>
      </c>
      <c r="CA16" s="29">
        <v>0.25</v>
      </c>
      <c r="CB16" s="29">
        <v>0.9</v>
      </c>
      <c r="CC16" s="34">
        <f t="shared" si="6"/>
        <v>5.6250000000000001E-2</v>
      </c>
      <c r="CD16" s="22"/>
      <c r="CE16" s="28" t="s">
        <v>80</v>
      </c>
      <c r="CF16" s="29">
        <v>0.25</v>
      </c>
      <c r="CG16" s="29">
        <v>0.25</v>
      </c>
      <c r="CH16" s="29">
        <v>3.5</v>
      </c>
      <c r="CI16" s="34">
        <f t="shared" si="7"/>
        <v>0.21875</v>
      </c>
      <c r="CJ16" s="22"/>
      <c r="CK16" s="18" t="s">
        <v>75</v>
      </c>
      <c r="CL16" s="17">
        <v>1</v>
      </c>
      <c r="CM16" s="17">
        <v>1</v>
      </c>
      <c r="CN16" s="17">
        <v>0</v>
      </c>
      <c r="CO16" s="17">
        <f t="shared" si="8"/>
        <v>0</v>
      </c>
      <c r="CP16" s="22"/>
      <c r="CQ16" s="17">
        <v>3.15</v>
      </c>
      <c r="CR16" s="17">
        <v>0.2</v>
      </c>
      <c r="CS16" s="17">
        <v>0.2</v>
      </c>
      <c r="CT16" s="17">
        <v>0.2</v>
      </c>
      <c r="CU16" s="17">
        <f t="shared" si="9"/>
        <v>1.8900000000000001</v>
      </c>
      <c r="CW16" s="22"/>
      <c r="CX16" s="18" t="s">
        <v>76</v>
      </c>
      <c r="CY16" s="17">
        <v>0.3</v>
      </c>
      <c r="CZ16" s="17">
        <v>0.3</v>
      </c>
      <c r="DA16" s="23">
        <v>0</v>
      </c>
      <c r="DB16" s="17">
        <f t="shared" si="10"/>
        <v>0</v>
      </c>
      <c r="DC16" s="22"/>
      <c r="DD16" s="18"/>
      <c r="DE16" s="17">
        <v>3.15</v>
      </c>
      <c r="DF16" s="17">
        <v>0.2</v>
      </c>
      <c r="DG16" s="17">
        <v>0.2</v>
      </c>
      <c r="DH16" s="17">
        <f t="shared" si="11"/>
        <v>0.126</v>
      </c>
      <c r="DI16" s="22"/>
      <c r="DJ16" s="18" t="s">
        <v>76</v>
      </c>
      <c r="DK16" s="17">
        <v>0.3</v>
      </c>
      <c r="DL16" s="17">
        <v>0.3</v>
      </c>
      <c r="DN16" s="17">
        <f t="shared" si="12"/>
        <v>0</v>
      </c>
    </row>
    <row r="17" spans="1:118" x14ac:dyDescent="0.25">
      <c r="A17" s="20" t="s">
        <v>236</v>
      </c>
      <c r="B17" s="20"/>
      <c r="C17" s="20"/>
      <c r="D17" s="20"/>
      <c r="E17" s="22"/>
      <c r="F17" s="20"/>
      <c r="G17" s="20"/>
      <c r="H17" s="20"/>
      <c r="I17" s="20"/>
      <c r="J17" s="22"/>
      <c r="K17" s="28" t="s">
        <v>81</v>
      </c>
      <c r="L17" s="29">
        <v>1.2</v>
      </c>
      <c r="M17" s="29">
        <v>1.2</v>
      </c>
      <c r="N17" s="29">
        <v>1.2</v>
      </c>
      <c r="O17" s="34">
        <f t="shared" si="0"/>
        <v>1.728</v>
      </c>
      <c r="P17" s="22"/>
      <c r="Q17" s="28"/>
      <c r="R17" s="34"/>
      <c r="S17" s="29"/>
      <c r="T17" s="29"/>
      <c r="U17" s="34"/>
      <c r="V17" s="22"/>
      <c r="W17" s="41"/>
      <c r="X17" s="34"/>
      <c r="Y17" s="29"/>
      <c r="Z17" s="29"/>
      <c r="AA17" s="34"/>
      <c r="AB17" s="22"/>
      <c r="AC17" s="28" t="s">
        <v>81</v>
      </c>
      <c r="AD17" s="29">
        <v>1.2</v>
      </c>
      <c r="AE17" s="29">
        <v>1.2</v>
      </c>
      <c r="AF17" s="29"/>
      <c r="AG17" s="34">
        <f t="shared" si="13"/>
        <v>1.44</v>
      </c>
      <c r="AI17" s="17">
        <v>2.2999999999999998</v>
      </c>
      <c r="AJ17" s="17">
        <v>0.2</v>
      </c>
      <c r="AK17" s="17">
        <v>0.3</v>
      </c>
      <c r="AL17" s="17">
        <f t="shared" si="3"/>
        <v>0.13799999999999998</v>
      </c>
      <c r="AM17" s="22"/>
      <c r="AN17" s="28" t="s">
        <v>81</v>
      </c>
      <c r="AO17" s="29">
        <v>9.9600000000000009</v>
      </c>
      <c r="AP17" s="29">
        <v>0.61699999999999999</v>
      </c>
      <c r="AQ17" s="29">
        <f t="shared" si="14"/>
        <v>6.1453200000000008</v>
      </c>
      <c r="AR17" s="34"/>
      <c r="AS17" s="22"/>
      <c r="AT17" s="28"/>
      <c r="AU17" s="34"/>
      <c r="AV17" s="29"/>
      <c r="AW17" s="29"/>
      <c r="AX17" s="34"/>
      <c r="AY17" s="22"/>
      <c r="AZ17" s="28" t="s">
        <v>82</v>
      </c>
      <c r="BA17" s="34">
        <f t="shared" si="20"/>
        <v>8</v>
      </c>
      <c r="BB17" s="29">
        <v>0.61699999999999999</v>
      </c>
      <c r="BC17" s="29">
        <f t="shared" si="17"/>
        <v>4.9359999999999999</v>
      </c>
      <c r="BD17" s="34"/>
      <c r="BE17" s="22"/>
      <c r="BF17" s="28" t="s">
        <v>82</v>
      </c>
      <c r="BG17" s="34">
        <f t="shared" si="18"/>
        <v>12.8</v>
      </c>
      <c r="BH17" s="29">
        <v>0.61699999999999999</v>
      </c>
      <c r="BI17" s="29">
        <f t="shared" si="19"/>
        <v>7.8976000000000006</v>
      </c>
      <c r="BJ17" s="34"/>
      <c r="BK17" s="22"/>
      <c r="BL17" s="28" t="s">
        <v>81</v>
      </c>
      <c r="BM17" s="29">
        <v>0.65</v>
      </c>
      <c r="BN17" s="29">
        <v>0.65</v>
      </c>
      <c r="BO17" s="29">
        <v>0.25</v>
      </c>
      <c r="BP17" s="34">
        <f t="shared" si="4"/>
        <v>0.10562500000000001</v>
      </c>
      <c r="BQ17" s="22"/>
      <c r="BS17" s="28"/>
      <c r="BT17" s="34"/>
      <c r="BW17" s="34"/>
      <c r="BX17" s="22"/>
      <c r="BY17" s="28" t="s">
        <v>82</v>
      </c>
      <c r="BZ17" s="29">
        <v>0.25</v>
      </c>
      <c r="CA17" s="29">
        <v>0.25</v>
      </c>
      <c r="CB17" s="29">
        <v>0.9</v>
      </c>
      <c r="CC17" s="34">
        <f t="shared" si="6"/>
        <v>5.6250000000000001E-2</v>
      </c>
      <c r="CD17" s="22"/>
      <c r="CE17" s="28" t="s">
        <v>82</v>
      </c>
      <c r="CF17" s="29">
        <v>0.25</v>
      </c>
      <c r="CG17" s="29">
        <v>0.25</v>
      </c>
      <c r="CH17" s="29">
        <v>3.5</v>
      </c>
      <c r="CI17" s="34">
        <f t="shared" si="7"/>
        <v>0.21875</v>
      </c>
      <c r="CJ17" s="22"/>
      <c r="CK17" s="18" t="s">
        <v>77</v>
      </c>
      <c r="CL17" s="17">
        <v>1</v>
      </c>
      <c r="CM17" s="17">
        <v>1</v>
      </c>
      <c r="CN17" s="17">
        <v>0</v>
      </c>
      <c r="CO17" s="17">
        <f t="shared" si="8"/>
        <v>0</v>
      </c>
      <c r="CP17" s="22"/>
      <c r="CQ17" s="17">
        <v>3.15</v>
      </c>
      <c r="CR17" s="17">
        <v>0.2</v>
      </c>
      <c r="CS17" s="17">
        <v>0.2</v>
      </c>
      <c r="CT17" s="17">
        <v>0.2</v>
      </c>
      <c r="CU17" s="17">
        <f t="shared" si="9"/>
        <v>1.8900000000000001</v>
      </c>
      <c r="CW17" s="22"/>
      <c r="CX17" s="18" t="s">
        <v>78</v>
      </c>
      <c r="CY17" s="17">
        <v>0.3</v>
      </c>
      <c r="CZ17" s="17">
        <v>0.3</v>
      </c>
      <c r="DA17" s="23">
        <v>0</v>
      </c>
      <c r="DB17" s="17">
        <f t="shared" si="10"/>
        <v>0</v>
      </c>
      <c r="DC17" s="22"/>
      <c r="DD17" s="18"/>
      <c r="DE17" s="17">
        <v>3.15</v>
      </c>
      <c r="DF17" s="17">
        <v>0.2</v>
      </c>
      <c r="DG17" s="17">
        <v>0.2</v>
      </c>
      <c r="DH17" s="17">
        <f t="shared" si="11"/>
        <v>0.126</v>
      </c>
      <c r="DI17" s="22"/>
      <c r="DJ17" s="18" t="s">
        <v>78</v>
      </c>
      <c r="DK17" s="17">
        <v>0.3</v>
      </c>
      <c r="DL17" s="17">
        <v>0.3</v>
      </c>
      <c r="DN17" s="17">
        <f t="shared" si="12"/>
        <v>0</v>
      </c>
    </row>
    <row r="18" spans="1:118" x14ac:dyDescent="0.25">
      <c r="A18" s="17">
        <v>88.39</v>
      </c>
      <c r="D18" s="17">
        <f>A18+B18</f>
        <v>88.39</v>
      </c>
      <c r="E18" s="22"/>
      <c r="F18" s="17">
        <v>0.4</v>
      </c>
      <c r="G18" s="17">
        <v>300.83</v>
      </c>
      <c r="I18" s="17">
        <f>F18*G18</f>
        <v>120.33199999999999</v>
      </c>
      <c r="J18" s="22"/>
      <c r="K18" s="28" t="s">
        <v>83</v>
      </c>
      <c r="L18" s="29">
        <v>1.2</v>
      </c>
      <c r="M18" s="29">
        <v>1.2</v>
      </c>
      <c r="N18" s="29">
        <v>1.2</v>
      </c>
      <c r="O18" s="34">
        <f t="shared" si="0"/>
        <v>1.728</v>
      </c>
      <c r="P18" s="22"/>
      <c r="Q18" s="452" t="s">
        <v>211</v>
      </c>
      <c r="R18" s="452"/>
      <c r="S18" s="452"/>
      <c r="T18" s="452"/>
      <c r="U18" s="453">
        <f>U15+O37</f>
        <v>72.768000000000001</v>
      </c>
      <c r="V18" s="22"/>
      <c r="W18" s="41"/>
      <c r="X18" s="34"/>
      <c r="Y18" s="29"/>
      <c r="Z18" s="29"/>
      <c r="AA18" s="34"/>
      <c r="AB18" s="22"/>
      <c r="AC18" s="28" t="s">
        <v>83</v>
      </c>
      <c r="AD18" s="29">
        <v>1.2</v>
      </c>
      <c r="AE18" s="29">
        <v>1.2</v>
      </c>
      <c r="AF18" s="29"/>
      <c r="AG18" s="34">
        <f t="shared" si="13"/>
        <v>1.44</v>
      </c>
      <c r="AI18" s="17">
        <v>2.58</v>
      </c>
      <c r="AJ18" s="17">
        <v>0.2</v>
      </c>
      <c r="AK18" s="17">
        <v>0.3</v>
      </c>
      <c r="AL18" s="17">
        <f t="shared" si="3"/>
        <v>0.15479999999999999</v>
      </c>
      <c r="AM18" s="22"/>
      <c r="AN18" s="28" t="s">
        <v>83</v>
      </c>
      <c r="AO18" s="29">
        <v>9.9600000000000009</v>
      </c>
      <c r="AP18" s="29">
        <v>0.61699999999999999</v>
      </c>
      <c r="AQ18" s="29">
        <f t="shared" si="14"/>
        <v>6.1453200000000008</v>
      </c>
      <c r="AR18" s="34"/>
      <c r="AS18" s="22"/>
      <c r="AT18" s="28"/>
      <c r="AU18" s="34"/>
      <c r="AV18" s="29"/>
      <c r="AW18" s="29"/>
      <c r="AX18" s="34"/>
      <c r="AY18" s="22"/>
      <c r="AZ18" s="28" t="s">
        <v>84</v>
      </c>
      <c r="BA18" s="34">
        <f t="shared" si="20"/>
        <v>8</v>
      </c>
      <c r="BB18" s="29">
        <v>0.61699999999999999</v>
      </c>
      <c r="BC18" s="29">
        <f t="shared" si="17"/>
        <v>4.9359999999999999</v>
      </c>
      <c r="BD18" s="34"/>
      <c r="BE18" s="22"/>
      <c r="BF18" s="28" t="s">
        <v>84</v>
      </c>
      <c r="BG18" s="34">
        <f t="shared" si="18"/>
        <v>12.8</v>
      </c>
      <c r="BH18" s="29">
        <v>0.61699999999999999</v>
      </c>
      <c r="BI18" s="29">
        <f t="shared" si="19"/>
        <v>7.8976000000000006</v>
      </c>
      <c r="BJ18" s="34"/>
      <c r="BK18" s="22"/>
      <c r="BL18" s="28" t="s">
        <v>83</v>
      </c>
      <c r="BM18" s="29">
        <v>0.65</v>
      </c>
      <c r="BN18" s="29">
        <v>0.65</v>
      </c>
      <c r="BO18" s="29">
        <v>0.25</v>
      </c>
      <c r="BP18" s="34">
        <f t="shared" si="4"/>
        <v>0.10562500000000001</v>
      </c>
      <c r="BQ18" s="22"/>
      <c r="BS18" s="28"/>
      <c r="BT18" s="34"/>
      <c r="BW18" s="34"/>
      <c r="BX18" s="22"/>
      <c r="BY18" s="28" t="s">
        <v>84</v>
      </c>
      <c r="BZ18" s="29">
        <v>0.25</v>
      </c>
      <c r="CA18" s="29">
        <v>0.25</v>
      </c>
      <c r="CB18" s="29">
        <v>0.9</v>
      </c>
      <c r="CC18" s="34">
        <f t="shared" si="6"/>
        <v>5.6250000000000001E-2</v>
      </c>
      <c r="CD18" s="22"/>
      <c r="CE18" s="28" t="s">
        <v>84</v>
      </c>
      <c r="CF18" s="29">
        <v>0.25</v>
      </c>
      <c r="CG18" s="29">
        <v>0.25</v>
      </c>
      <c r="CH18" s="29">
        <v>3.5</v>
      </c>
      <c r="CI18" s="34">
        <f t="shared" si="7"/>
        <v>0.21875</v>
      </c>
      <c r="CJ18" s="22"/>
      <c r="CK18" s="18" t="s">
        <v>79</v>
      </c>
      <c r="CL18" s="17">
        <v>1</v>
      </c>
      <c r="CM18" s="17">
        <v>1</v>
      </c>
      <c r="CN18" s="17">
        <v>0</v>
      </c>
      <c r="CO18" s="17">
        <f t="shared" si="8"/>
        <v>0</v>
      </c>
      <c r="CP18" s="22"/>
      <c r="CQ18" s="17">
        <v>3.15</v>
      </c>
      <c r="CR18" s="17">
        <v>0.2</v>
      </c>
      <c r="CS18" s="17">
        <v>0.2</v>
      </c>
      <c r="CT18" s="17">
        <v>0.2</v>
      </c>
      <c r="CU18" s="17">
        <f t="shared" si="9"/>
        <v>1.8900000000000001</v>
      </c>
      <c r="CW18" s="22"/>
      <c r="CX18" s="18" t="s">
        <v>80</v>
      </c>
      <c r="CY18" s="17">
        <v>0.3</v>
      </c>
      <c r="CZ18" s="17">
        <v>0.3</v>
      </c>
      <c r="DA18" s="23">
        <v>0</v>
      </c>
      <c r="DB18" s="17">
        <f t="shared" si="10"/>
        <v>0</v>
      </c>
      <c r="DC18" s="22"/>
      <c r="DD18" s="18"/>
      <c r="DE18" s="17">
        <v>3.15</v>
      </c>
      <c r="DF18" s="17">
        <v>0.2</v>
      </c>
      <c r="DG18" s="17">
        <v>0.2</v>
      </c>
      <c r="DH18" s="17">
        <f t="shared" si="11"/>
        <v>0.126</v>
      </c>
      <c r="DI18" s="22"/>
      <c r="DJ18" s="18" t="s">
        <v>80</v>
      </c>
      <c r="DK18" s="17">
        <v>0.3</v>
      </c>
      <c r="DL18" s="17">
        <v>0.3</v>
      </c>
      <c r="DN18" s="17">
        <f t="shared" si="12"/>
        <v>0</v>
      </c>
    </row>
    <row r="19" spans="1:118" x14ac:dyDescent="0.25">
      <c r="D19" s="17">
        <f>A19+B19</f>
        <v>0</v>
      </c>
      <c r="E19" s="22"/>
      <c r="I19" s="17">
        <f>F19+G19</f>
        <v>0</v>
      </c>
      <c r="J19" s="22"/>
      <c r="K19" s="28" t="s">
        <v>85</v>
      </c>
      <c r="L19" s="29">
        <v>1.2</v>
      </c>
      <c r="M19" s="29">
        <v>1.2</v>
      </c>
      <c r="N19" s="29">
        <v>1.2</v>
      </c>
      <c r="O19" s="34">
        <f t="shared" si="0"/>
        <v>1.728</v>
      </c>
      <c r="P19" s="22"/>
      <c r="Q19" s="452"/>
      <c r="R19" s="452"/>
      <c r="S19" s="452"/>
      <c r="T19" s="452"/>
      <c r="U19" s="453"/>
      <c r="V19" s="22"/>
      <c r="W19" s="41"/>
      <c r="X19" s="34"/>
      <c r="Y19" s="29"/>
      <c r="Z19" s="29"/>
      <c r="AA19" s="34"/>
      <c r="AB19" s="22"/>
      <c r="AC19" s="28" t="s">
        <v>85</v>
      </c>
      <c r="AD19" s="29">
        <v>1.2</v>
      </c>
      <c r="AE19" s="29">
        <v>1.2</v>
      </c>
      <c r="AF19" s="29"/>
      <c r="AG19" s="34">
        <f t="shared" si="13"/>
        <v>1.44</v>
      </c>
      <c r="AI19" s="17">
        <v>2.58</v>
      </c>
      <c r="AJ19" s="17">
        <v>0.2</v>
      </c>
      <c r="AK19" s="17">
        <v>0.3</v>
      </c>
      <c r="AL19" s="17">
        <f t="shared" si="3"/>
        <v>0.15479999999999999</v>
      </c>
      <c r="AM19" s="22"/>
      <c r="AN19" s="28" t="s">
        <v>85</v>
      </c>
      <c r="AO19" s="29">
        <v>9.9600000000000009</v>
      </c>
      <c r="AP19" s="29">
        <v>0.61699999999999999</v>
      </c>
      <c r="AQ19" s="29">
        <f t="shared" si="14"/>
        <v>6.1453200000000008</v>
      </c>
      <c r="AR19" s="34"/>
      <c r="AS19" s="22"/>
      <c r="AT19" s="28"/>
      <c r="AU19" s="34"/>
      <c r="AV19" s="29"/>
      <c r="AW19" s="29"/>
      <c r="AX19" s="34"/>
      <c r="AY19" s="22"/>
      <c r="AZ19" s="28" t="s">
        <v>62</v>
      </c>
      <c r="BA19" s="34">
        <f t="shared" si="20"/>
        <v>8</v>
      </c>
      <c r="BB19" s="29">
        <v>0.61699999999999999</v>
      </c>
      <c r="BC19" s="29">
        <f t="shared" si="17"/>
        <v>4.9359999999999999</v>
      </c>
      <c r="BD19" s="34"/>
      <c r="BE19" s="22"/>
      <c r="BF19" s="28" t="s">
        <v>62</v>
      </c>
      <c r="BG19" s="34">
        <f t="shared" si="18"/>
        <v>12.8</v>
      </c>
      <c r="BH19" s="29">
        <v>0.61699999999999999</v>
      </c>
      <c r="BI19" s="29">
        <f t="shared" si="19"/>
        <v>7.8976000000000006</v>
      </c>
      <c r="BJ19" s="34"/>
      <c r="BK19" s="22"/>
      <c r="BL19" s="28" t="s">
        <v>85</v>
      </c>
      <c r="BM19" s="29">
        <v>0.65</v>
      </c>
      <c r="BN19" s="29">
        <v>0.65</v>
      </c>
      <c r="BO19" s="29">
        <v>0.25</v>
      </c>
      <c r="BP19" s="34">
        <f t="shared" si="4"/>
        <v>0.10562500000000001</v>
      </c>
      <c r="BQ19" s="22"/>
      <c r="BS19" s="28"/>
      <c r="BT19" s="34"/>
      <c r="BW19" s="34"/>
      <c r="BX19" s="22"/>
      <c r="BY19" s="28" t="s">
        <v>62</v>
      </c>
      <c r="BZ19" s="29">
        <v>0.25</v>
      </c>
      <c r="CA19" s="29">
        <v>0.25</v>
      </c>
      <c r="CB19" s="29">
        <v>0.9</v>
      </c>
      <c r="CC19" s="34">
        <f t="shared" si="6"/>
        <v>5.6250000000000001E-2</v>
      </c>
      <c r="CD19" s="22"/>
      <c r="CE19" s="28" t="s">
        <v>62</v>
      </c>
      <c r="CI19" s="34">
        <f t="shared" si="7"/>
        <v>0</v>
      </c>
      <c r="CJ19" s="22"/>
      <c r="CK19" s="18" t="s">
        <v>81</v>
      </c>
      <c r="CL19" s="17">
        <v>1</v>
      </c>
      <c r="CM19" s="17">
        <v>1</v>
      </c>
      <c r="CN19" s="17">
        <v>0</v>
      </c>
      <c r="CO19" s="17">
        <f t="shared" si="8"/>
        <v>0</v>
      </c>
      <c r="CP19" s="22"/>
      <c r="CQ19" s="17">
        <v>3.15</v>
      </c>
      <c r="CR19" s="17">
        <v>0.2</v>
      </c>
      <c r="CS19" s="17">
        <v>0.2</v>
      </c>
      <c r="CT19" s="17">
        <v>0.2</v>
      </c>
      <c r="CU19" s="17">
        <f t="shared" si="9"/>
        <v>1.8900000000000001</v>
      </c>
      <c r="CW19" s="22"/>
      <c r="CX19" s="18" t="s">
        <v>82</v>
      </c>
      <c r="CY19" s="17">
        <v>0.3</v>
      </c>
      <c r="CZ19" s="17">
        <v>0.3</v>
      </c>
      <c r="DA19" s="23">
        <v>0</v>
      </c>
      <c r="DB19" s="17">
        <f t="shared" si="10"/>
        <v>0</v>
      </c>
      <c r="DC19" s="22"/>
      <c r="DD19" s="18"/>
      <c r="DE19" s="17">
        <v>3.15</v>
      </c>
      <c r="DF19" s="17">
        <v>0.2</v>
      </c>
      <c r="DG19" s="17">
        <v>0.2</v>
      </c>
      <c r="DH19" s="17">
        <f t="shared" si="11"/>
        <v>0.126</v>
      </c>
      <c r="DI19" s="22"/>
      <c r="DJ19" s="18" t="s">
        <v>82</v>
      </c>
      <c r="DK19" s="17">
        <v>0.3</v>
      </c>
      <c r="DL19" s="17">
        <v>0.3</v>
      </c>
      <c r="DN19" s="17">
        <f t="shared" si="12"/>
        <v>0</v>
      </c>
    </row>
    <row r="20" spans="1:118" x14ac:dyDescent="0.25">
      <c r="E20" s="22"/>
      <c r="J20" s="22"/>
      <c r="K20" s="28" t="s">
        <v>65</v>
      </c>
      <c r="L20" s="29">
        <v>1.2</v>
      </c>
      <c r="M20" s="29">
        <v>1.2</v>
      </c>
      <c r="N20" s="29">
        <v>1.2</v>
      </c>
      <c r="O20" s="34">
        <f t="shared" si="0"/>
        <v>1.728</v>
      </c>
      <c r="P20" s="22"/>
      <c r="Q20" s="448" t="s">
        <v>214</v>
      </c>
      <c r="R20" s="448"/>
      <c r="S20" s="448"/>
      <c r="T20" s="448"/>
      <c r="U20" s="449">
        <v>70.22</v>
      </c>
      <c r="V20" s="22"/>
      <c r="W20" s="41"/>
      <c r="X20" s="34"/>
      <c r="Y20" s="29"/>
      <c r="Z20" s="29"/>
      <c r="AA20" s="34"/>
      <c r="AB20" s="22"/>
      <c r="AC20" s="28" t="s">
        <v>65</v>
      </c>
      <c r="AD20" s="29">
        <v>1.2</v>
      </c>
      <c r="AE20" s="29">
        <v>1.2</v>
      </c>
      <c r="AF20" s="29"/>
      <c r="AG20" s="34">
        <f t="shared" si="13"/>
        <v>1.44</v>
      </c>
      <c r="AI20" s="17">
        <v>2.5499999999999998</v>
      </c>
      <c r="AJ20" s="17">
        <v>0.2</v>
      </c>
      <c r="AK20" s="17">
        <v>0.9</v>
      </c>
      <c r="AL20" s="17">
        <f t="shared" si="3"/>
        <v>0.45900000000000002</v>
      </c>
      <c r="AM20" s="22"/>
      <c r="AN20" s="28" t="s">
        <v>65</v>
      </c>
      <c r="AO20" s="29">
        <v>11.76</v>
      </c>
      <c r="AP20" s="29">
        <v>0.61699999999999999</v>
      </c>
      <c r="AQ20" s="29">
        <f t="shared" si="14"/>
        <v>7.2559199999999997</v>
      </c>
      <c r="AR20" s="34"/>
      <c r="AS20" s="22"/>
      <c r="AT20" s="28"/>
      <c r="AU20" s="34"/>
      <c r="AV20" s="29"/>
      <c r="AW20" s="29"/>
      <c r="AX20" s="34"/>
      <c r="AY20" s="22"/>
      <c r="AZ20" s="28" t="s">
        <v>86</v>
      </c>
      <c r="BA20" s="34">
        <f t="shared" si="20"/>
        <v>8</v>
      </c>
      <c r="BB20" s="29">
        <v>0.61699999999999999</v>
      </c>
      <c r="BC20" s="29">
        <f t="shared" si="17"/>
        <v>4.9359999999999999</v>
      </c>
      <c r="BD20" s="34"/>
      <c r="BE20" s="22"/>
      <c r="BF20" s="28" t="s">
        <v>86</v>
      </c>
      <c r="BG20" s="34">
        <f t="shared" si="18"/>
        <v>12.8</v>
      </c>
      <c r="BH20" s="29">
        <v>0.61699999999999999</v>
      </c>
      <c r="BI20" s="29">
        <f t="shared" si="19"/>
        <v>7.8976000000000006</v>
      </c>
      <c r="BJ20" s="34"/>
      <c r="BK20" s="22"/>
      <c r="BL20" s="28" t="s">
        <v>65</v>
      </c>
      <c r="BM20" s="29">
        <v>0.8</v>
      </c>
      <c r="BN20" s="29">
        <v>0.8</v>
      </c>
      <c r="BO20" s="29">
        <v>0.25</v>
      </c>
      <c r="BP20" s="34">
        <f t="shared" si="4"/>
        <v>0.16000000000000003</v>
      </c>
      <c r="BQ20" s="22"/>
      <c r="BS20" s="28"/>
      <c r="BT20" s="34"/>
      <c r="BW20" s="34"/>
      <c r="BX20" s="22"/>
      <c r="BY20" s="28" t="s">
        <v>86</v>
      </c>
      <c r="BZ20" s="29">
        <v>0.25</v>
      </c>
      <c r="CA20" s="29">
        <v>0.25</v>
      </c>
      <c r="CB20" s="29">
        <v>0.9</v>
      </c>
      <c r="CC20" s="34">
        <f t="shared" si="6"/>
        <v>5.6250000000000001E-2</v>
      </c>
      <c r="CD20" s="22"/>
      <c r="CE20" s="28" t="s">
        <v>86</v>
      </c>
      <c r="CI20" s="34">
        <f t="shared" si="7"/>
        <v>0</v>
      </c>
      <c r="CJ20" s="22"/>
      <c r="CK20" s="18" t="s">
        <v>83</v>
      </c>
      <c r="CL20" s="17">
        <v>1</v>
      </c>
      <c r="CM20" s="17">
        <v>1</v>
      </c>
      <c r="CN20" s="17">
        <v>0</v>
      </c>
      <c r="CO20" s="17">
        <f t="shared" si="8"/>
        <v>0</v>
      </c>
      <c r="CP20" s="22"/>
      <c r="CQ20" s="17">
        <v>2.4</v>
      </c>
      <c r="CR20" s="17">
        <v>0.2</v>
      </c>
      <c r="CS20" s="17">
        <v>0.2</v>
      </c>
      <c r="CT20" s="17">
        <v>0.2</v>
      </c>
      <c r="CU20" s="17">
        <f t="shared" si="9"/>
        <v>1.4400000000000002</v>
      </c>
      <c r="CW20" s="22"/>
      <c r="CX20" s="18" t="s">
        <v>84</v>
      </c>
      <c r="CY20" s="17">
        <v>0.3</v>
      </c>
      <c r="CZ20" s="17">
        <v>0.3</v>
      </c>
      <c r="DA20" s="23">
        <v>0</v>
      </c>
      <c r="DB20" s="17">
        <f t="shared" si="10"/>
        <v>0</v>
      </c>
      <c r="DC20" s="22"/>
      <c r="DD20" s="18"/>
      <c r="DE20" s="17">
        <v>2.4</v>
      </c>
      <c r="DF20" s="17">
        <v>0.2</v>
      </c>
      <c r="DG20" s="17">
        <v>0.2</v>
      </c>
      <c r="DH20" s="17">
        <f t="shared" si="11"/>
        <v>9.6000000000000002E-2</v>
      </c>
      <c r="DI20" s="22"/>
      <c r="DJ20" s="18" t="s">
        <v>84</v>
      </c>
      <c r="DK20" s="17">
        <v>0.3</v>
      </c>
      <c r="DL20" s="17">
        <v>0.3</v>
      </c>
      <c r="DN20" s="17">
        <f t="shared" si="12"/>
        <v>0</v>
      </c>
    </row>
    <row r="21" spans="1:118" x14ac:dyDescent="0.25">
      <c r="A21" s="445" t="s">
        <v>235</v>
      </c>
      <c r="B21" s="446"/>
      <c r="C21" s="446"/>
      <c r="D21" s="17">
        <f>SUM(D18:D20)</f>
        <v>88.39</v>
      </c>
      <c r="E21" s="22"/>
      <c r="F21" s="445" t="s">
        <v>234</v>
      </c>
      <c r="G21" s="446"/>
      <c r="H21" s="446"/>
      <c r="I21" s="17">
        <f>SUM(I18:I20)</f>
        <v>120.33199999999999</v>
      </c>
      <c r="J21" s="22"/>
      <c r="K21" s="28" t="s">
        <v>67</v>
      </c>
      <c r="L21" s="29">
        <v>1.2</v>
      </c>
      <c r="M21" s="29">
        <v>1.2</v>
      </c>
      <c r="N21" s="29">
        <v>1.2</v>
      </c>
      <c r="O21" s="34">
        <f t="shared" si="0"/>
        <v>1.728</v>
      </c>
      <c r="P21" s="22"/>
      <c r="Q21" s="448"/>
      <c r="R21" s="448"/>
      <c r="S21" s="448"/>
      <c r="T21" s="448"/>
      <c r="U21" s="449"/>
      <c r="V21" s="22"/>
      <c r="W21" s="41"/>
      <c r="X21" s="34"/>
      <c r="Y21" s="29"/>
      <c r="Z21" s="29"/>
      <c r="AA21" s="34"/>
      <c r="AB21" s="22"/>
      <c r="AC21" s="28" t="s">
        <v>67</v>
      </c>
      <c r="AD21" s="29">
        <v>1.2</v>
      </c>
      <c r="AE21" s="29">
        <v>1.2</v>
      </c>
      <c r="AF21" s="29"/>
      <c r="AG21" s="34">
        <f t="shared" si="13"/>
        <v>1.44</v>
      </c>
      <c r="AI21" s="17">
        <v>2.5499999999999998</v>
      </c>
      <c r="AJ21" s="17">
        <v>0.2</v>
      </c>
      <c r="AK21" s="17">
        <v>0.9</v>
      </c>
      <c r="AL21" s="17">
        <f t="shared" si="3"/>
        <v>0.45900000000000002</v>
      </c>
      <c r="AM21" s="22"/>
      <c r="AN21" s="28" t="s">
        <v>67</v>
      </c>
      <c r="AO21" s="29">
        <v>10.56</v>
      </c>
      <c r="AP21" s="29">
        <v>0.61699999999999999</v>
      </c>
      <c r="AQ21" s="29">
        <f t="shared" si="14"/>
        <v>6.5155200000000004</v>
      </c>
      <c r="AR21" s="34"/>
      <c r="AS21" s="22"/>
      <c r="AT21" s="28"/>
      <c r="AU21" s="34"/>
      <c r="AV21" s="29"/>
      <c r="AW21" s="29"/>
      <c r="AX21" s="34"/>
      <c r="AY21" s="22"/>
      <c r="AZ21" s="28" t="s">
        <v>64</v>
      </c>
      <c r="BA21" s="34">
        <f t="shared" si="20"/>
        <v>8</v>
      </c>
      <c r="BB21" s="29">
        <v>0.61699999999999999</v>
      </c>
      <c r="BC21" s="29">
        <f t="shared" si="17"/>
        <v>4.9359999999999999</v>
      </c>
      <c r="BD21" s="34"/>
      <c r="BE21" s="22"/>
      <c r="BF21" s="28" t="s">
        <v>64</v>
      </c>
      <c r="BG21" s="34">
        <f t="shared" si="18"/>
        <v>12.8</v>
      </c>
      <c r="BH21" s="29">
        <v>0.61699999999999999</v>
      </c>
      <c r="BI21" s="29">
        <f t="shared" si="19"/>
        <v>7.8976000000000006</v>
      </c>
      <c r="BJ21" s="34"/>
      <c r="BK21" s="22"/>
      <c r="BL21" s="28" t="s">
        <v>67</v>
      </c>
      <c r="BM21" s="29">
        <v>0.7</v>
      </c>
      <c r="BN21" s="29">
        <v>0.7</v>
      </c>
      <c r="BO21" s="29">
        <v>0.25</v>
      </c>
      <c r="BP21" s="34">
        <f t="shared" si="4"/>
        <v>0.12249999999999998</v>
      </c>
      <c r="BQ21" s="22"/>
      <c r="BS21" s="28"/>
      <c r="BT21" s="34"/>
      <c r="BW21" s="34"/>
      <c r="BX21" s="22"/>
      <c r="BY21" s="28" t="s">
        <v>64</v>
      </c>
      <c r="BZ21" s="29">
        <v>0.25</v>
      </c>
      <c r="CA21" s="29">
        <v>0.25</v>
      </c>
      <c r="CB21" s="29">
        <v>0.9</v>
      </c>
      <c r="CC21" s="34">
        <f t="shared" si="6"/>
        <v>5.6250000000000001E-2</v>
      </c>
      <c r="CD21" s="22"/>
      <c r="CE21" s="28" t="s">
        <v>64</v>
      </c>
      <c r="CF21" s="29">
        <v>0.25</v>
      </c>
      <c r="CG21" s="29">
        <v>0.25</v>
      </c>
      <c r="CH21" s="29">
        <v>3.5</v>
      </c>
      <c r="CI21" s="34">
        <f t="shared" si="7"/>
        <v>0.21875</v>
      </c>
      <c r="CJ21" s="22"/>
      <c r="CK21" s="18" t="s">
        <v>85</v>
      </c>
      <c r="CL21" s="17">
        <v>1</v>
      </c>
      <c r="CM21" s="17">
        <v>1</v>
      </c>
      <c r="CN21" s="17">
        <v>0</v>
      </c>
      <c r="CO21" s="17">
        <f t="shared" si="8"/>
        <v>0</v>
      </c>
      <c r="CP21" s="22"/>
      <c r="CQ21" s="17">
        <v>2.15</v>
      </c>
      <c r="CR21" s="17">
        <v>0.2</v>
      </c>
      <c r="CS21" s="17">
        <v>0.2</v>
      </c>
      <c r="CT21" s="17">
        <v>0.2</v>
      </c>
      <c r="CU21" s="17">
        <f t="shared" si="9"/>
        <v>1.29</v>
      </c>
      <c r="CW21" s="22"/>
      <c r="CX21" s="18" t="s">
        <v>86</v>
      </c>
      <c r="CY21" s="17">
        <v>0.3</v>
      </c>
      <c r="CZ21" s="17">
        <v>0.3</v>
      </c>
      <c r="DA21" s="23">
        <v>0</v>
      </c>
      <c r="DB21" s="17">
        <f t="shared" si="10"/>
        <v>0</v>
      </c>
      <c r="DC21" s="22"/>
      <c r="DD21" s="18"/>
      <c r="DE21" s="17">
        <v>2.15</v>
      </c>
      <c r="DF21" s="17">
        <v>0.2</v>
      </c>
      <c r="DG21" s="17">
        <v>0.2</v>
      </c>
      <c r="DH21" s="17">
        <f t="shared" si="11"/>
        <v>8.6000000000000007E-2</v>
      </c>
      <c r="DI21" s="22"/>
      <c r="DJ21" s="18" t="s">
        <v>86</v>
      </c>
      <c r="DK21" s="17">
        <v>0.3</v>
      </c>
      <c r="DL21" s="17">
        <v>0.3</v>
      </c>
      <c r="DN21" s="17">
        <f t="shared" si="12"/>
        <v>0</v>
      </c>
    </row>
    <row r="22" spans="1:118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8" t="s">
        <v>69</v>
      </c>
      <c r="L22" s="29">
        <v>1.2</v>
      </c>
      <c r="M22" s="29">
        <v>1.2</v>
      </c>
      <c r="N22" s="29">
        <v>1.2</v>
      </c>
      <c r="O22" s="34">
        <f t="shared" si="0"/>
        <v>1.728</v>
      </c>
      <c r="P22" s="22"/>
      <c r="Q22" s="28"/>
      <c r="R22" s="34"/>
      <c r="S22" s="29"/>
      <c r="T22" s="29"/>
      <c r="U22" s="34"/>
      <c r="V22" s="22"/>
      <c r="W22" s="41"/>
      <c r="X22" s="34"/>
      <c r="Y22" s="29"/>
      <c r="Z22" s="29"/>
      <c r="AA22" s="34"/>
      <c r="AB22" s="22"/>
      <c r="AC22" s="28" t="s">
        <v>69</v>
      </c>
      <c r="AD22" s="29">
        <v>1.2</v>
      </c>
      <c r="AE22" s="29">
        <v>1.2</v>
      </c>
      <c r="AF22" s="29"/>
      <c r="AG22" s="34">
        <f t="shared" si="13"/>
        <v>1.44</v>
      </c>
      <c r="AI22" s="17">
        <v>2.5499999999999998</v>
      </c>
      <c r="AJ22" s="17">
        <v>0.2</v>
      </c>
      <c r="AK22" s="17">
        <v>0.9</v>
      </c>
      <c r="AL22" s="17">
        <f t="shared" si="3"/>
        <v>0.45900000000000002</v>
      </c>
      <c r="AM22" s="22"/>
      <c r="AN22" s="28" t="s">
        <v>69</v>
      </c>
      <c r="AO22" s="29">
        <v>10.56</v>
      </c>
      <c r="AP22" s="29">
        <v>0.61699999999999999</v>
      </c>
      <c r="AQ22" s="29">
        <f t="shared" si="14"/>
        <v>6.5155200000000004</v>
      </c>
      <c r="AR22" s="34"/>
      <c r="AS22" s="22"/>
      <c r="AT22" s="28"/>
      <c r="AU22" s="34"/>
      <c r="AV22" s="29"/>
      <c r="AW22" s="29"/>
      <c r="AX22" s="34"/>
      <c r="AY22" s="22"/>
      <c r="AZ22" s="28" t="s">
        <v>74</v>
      </c>
      <c r="BA22" s="34">
        <f t="shared" si="20"/>
        <v>8</v>
      </c>
      <c r="BB22" s="29">
        <v>0.61699999999999999</v>
      </c>
      <c r="BC22" s="29">
        <f t="shared" si="17"/>
        <v>4.9359999999999999</v>
      </c>
      <c r="BD22" s="34"/>
      <c r="BE22" s="22"/>
      <c r="BF22" s="28" t="s">
        <v>74</v>
      </c>
      <c r="BG22" s="34">
        <f t="shared" si="18"/>
        <v>12.8</v>
      </c>
      <c r="BH22" s="29">
        <v>0.61699999999999999</v>
      </c>
      <c r="BI22" s="29">
        <f t="shared" si="19"/>
        <v>7.8976000000000006</v>
      </c>
      <c r="BJ22" s="34"/>
      <c r="BK22" s="22"/>
      <c r="BL22" s="28" t="s">
        <v>69</v>
      </c>
      <c r="BM22" s="29">
        <v>0.7</v>
      </c>
      <c r="BN22" s="29">
        <v>0.7</v>
      </c>
      <c r="BO22" s="29">
        <v>0.25</v>
      </c>
      <c r="BP22" s="34">
        <f t="shared" si="4"/>
        <v>0.12249999999999998</v>
      </c>
      <c r="BQ22" s="22"/>
      <c r="BS22" s="28"/>
      <c r="BT22" s="34"/>
      <c r="BW22" s="34"/>
      <c r="BX22" s="22"/>
      <c r="BY22" s="28" t="s">
        <v>74</v>
      </c>
      <c r="BZ22" s="29">
        <v>0.25</v>
      </c>
      <c r="CA22" s="29">
        <v>0.25</v>
      </c>
      <c r="CB22" s="29">
        <v>0.9</v>
      </c>
      <c r="CC22" s="34">
        <f t="shared" si="6"/>
        <v>5.6250000000000001E-2</v>
      </c>
      <c r="CD22" s="22"/>
      <c r="CE22" s="28" t="s">
        <v>74</v>
      </c>
      <c r="CF22" s="29">
        <v>0.25</v>
      </c>
      <c r="CG22" s="29">
        <v>0.25</v>
      </c>
      <c r="CH22" s="29">
        <v>3.5</v>
      </c>
      <c r="CI22" s="34">
        <f t="shared" si="7"/>
        <v>0.21875</v>
      </c>
      <c r="CJ22" s="22"/>
      <c r="CK22" s="18" t="s">
        <v>87</v>
      </c>
      <c r="CL22" s="17">
        <v>1</v>
      </c>
      <c r="CM22" s="17">
        <v>1</v>
      </c>
      <c r="CN22" s="17">
        <v>0</v>
      </c>
      <c r="CO22" s="17">
        <f t="shared" si="8"/>
        <v>0</v>
      </c>
      <c r="CP22" s="22"/>
      <c r="CQ22" s="17">
        <v>2.15</v>
      </c>
      <c r="CR22" s="17">
        <v>0.2</v>
      </c>
      <c r="CS22" s="17">
        <v>0.2</v>
      </c>
      <c r="CT22" s="17">
        <v>0.2</v>
      </c>
      <c r="CU22" s="17">
        <f t="shared" si="9"/>
        <v>1.29</v>
      </c>
      <c r="CW22" s="22"/>
      <c r="CX22" s="18" t="s">
        <v>88</v>
      </c>
      <c r="CY22" s="17">
        <v>0.3</v>
      </c>
      <c r="CZ22" s="17">
        <v>0.3</v>
      </c>
      <c r="DA22" s="23">
        <v>0</v>
      </c>
      <c r="DB22" s="17">
        <f t="shared" si="10"/>
        <v>0</v>
      </c>
      <c r="DC22" s="22"/>
      <c r="DD22" s="18"/>
      <c r="DE22" s="17">
        <v>2.15</v>
      </c>
      <c r="DF22" s="17">
        <v>0.2</v>
      </c>
      <c r="DG22" s="17">
        <v>0.2</v>
      </c>
      <c r="DH22" s="17">
        <f t="shared" si="11"/>
        <v>8.6000000000000007E-2</v>
      </c>
      <c r="DI22" s="22"/>
      <c r="DJ22" s="18" t="s">
        <v>88</v>
      </c>
      <c r="DK22" s="17">
        <v>0.3</v>
      </c>
      <c r="DL22" s="17">
        <v>0.3</v>
      </c>
      <c r="DN22" s="17">
        <f t="shared" si="12"/>
        <v>0</v>
      </c>
    </row>
    <row r="23" spans="1:118" x14ac:dyDescent="0.25">
      <c r="A23" s="441" t="s">
        <v>233</v>
      </c>
      <c r="B23" s="441"/>
      <c r="C23" s="441"/>
      <c r="D23" s="441"/>
      <c r="E23" s="22"/>
      <c r="F23" s="441" t="s">
        <v>206</v>
      </c>
      <c r="G23" s="441"/>
      <c r="H23" s="441"/>
      <c r="I23" s="441"/>
      <c r="J23" s="22"/>
      <c r="K23" s="31" t="s">
        <v>170</v>
      </c>
      <c r="L23" s="31"/>
      <c r="M23" s="29"/>
      <c r="N23" s="29"/>
      <c r="O23" s="29"/>
      <c r="P23" s="22"/>
      <c r="Q23" s="31" t="s">
        <v>170</v>
      </c>
      <c r="R23" s="31"/>
      <c r="S23" s="29"/>
      <c r="T23" s="29"/>
      <c r="U23" s="29"/>
      <c r="V23" s="22"/>
      <c r="W23" s="442"/>
      <c r="X23" s="442"/>
      <c r="Y23" s="29"/>
      <c r="Z23" s="29"/>
      <c r="AA23" s="29"/>
      <c r="AB23" s="22"/>
      <c r="AC23" s="31" t="s">
        <v>170</v>
      </c>
      <c r="AD23" s="31"/>
      <c r="AE23" s="29"/>
      <c r="AF23" s="29"/>
      <c r="AG23" s="29"/>
      <c r="AI23" s="17">
        <v>2.5499999999999998</v>
      </c>
      <c r="AJ23" s="17">
        <v>0.2</v>
      </c>
      <c r="AK23" s="17">
        <v>0.9</v>
      </c>
      <c r="AL23" s="17">
        <f t="shared" si="3"/>
        <v>0.45900000000000002</v>
      </c>
      <c r="AM23" s="22"/>
      <c r="AN23" s="442"/>
      <c r="AO23" s="442"/>
      <c r="AP23" s="29"/>
      <c r="AQ23" s="29"/>
      <c r="AR23" s="29"/>
      <c r="AS23" s="22"/>
      <c r="AT23" s="442"/>
      <c r="AU23" s="442"/>
      <c r="AV23" s="29"/>
      <c r="AW23" s="29"/>
      <c r="AX23" s="29"/>
      <c r="AY23" s="22"/>
      <c r="AZ23" s="442"/>
      <c r="BA23" s="442"/>
      <c r="BE23" s="22"/>
      <c r="BF23" s="442"/>
      <c r="BG23" s="442"/>
      <c r="BK23" s="22"/>
      <c r="BL23" s="31"/>
      <c r="BM23" s="31"/>
      <c r="BQ23" s="22"/>
      <c r="BS23" s="442"/>
      <c r="BT23" s="442"/>
      <c r="BX23" s="22"/>
      <c r="CD23" s="22"/>
      <c r="CJ23" s="22"/>
      <c r="CK23" s="18" t="s">
        <v>89</v>
      </c>
      <c r="CL23" s="17">
        <v>1</v>
      </c>
      <c r="CM23" s="17">
        <v>1</v>
      </c>
      <c r="CN23" s="17">
        <v>0.05</v>
      </c>
      <c r="CO23" s="17">
        <f t="shared" si="8"/>
        <v>0.05</v>
      </c>
      <c r="CP23" s="22"/>
      <c r="CQ23" s="17">
        <v>2.15</v>
      </c>
      <c r="CR23" s="17">
        <v>0.2</v>
      </c>
      <c r="CS23" s="17">
        <v>0.2</v>
      </c>
      <c r="CT23" s="17">
        <v>0.2</v>
      </c>
      <c r="CU23" s="17">
        <f t="shared" si="9"/>
        <v>1.29</v>
      </c>
      <c r="CW23" s="22"/>
      <c r="CX23" s="18" t="s">
        <v>90</v>
      </c>
      <c r="CY23" s="17">
        <v>0.3</v>
      </c>
      <c r="CZ23" s="17">
        <v>0.3</v>
      </c>
      <c r="DA23" s="23">
        <v>1.36</v>
      </c>
      <c r="DB23" s="17">
        <f t="shared" si="10"/>
        <v>0.12240000000000001</v>
      </c>
      <c r="DC23" s="22"/>
      <c r="DD23" s="18"/>
      <c r="DE23" s="17">
        <v>2.15</v>
      </c>
      <c r="DF23" s="17">
        <v>0.2</v>
      </c>
      <c r="DG23" s="17">
        <v>0.2</v>
      </c>
      <c r="DH23" s="17">
        <f t="shared" si="11"/>
        <v>8.6000000000000007E-2</v>
      </c>
      <c r="DI23" s="22"/>
      <c r="DJ23" s="18" t="s">
        <v>90</v>
      </c>
      <c r="DK23" s="17">
        <v>0.3</v>
      </c>
      <c r="DL23" s="17">
        <v>0.3</v>
      </c>
      <c r="DM23" s="17">
        <v>3.2</v>
      </c>
      <c r="DN23" s="17">
        <f t="shared" si="12"/>
        <v>0.28799999999999998</v>
      </c>
    </row>
    <row r="24" spans="1:118" x14ac:dyDescent="0.25">
      <c r="A24" s="20" t="s">
        <v>236</v>
      </c>
      <c r="B24" s="20"/>
      <c r="C24" s="20"/>
      <c r="D24" s="20"/>
      <c r="E24" s="22"/>
      <c r="F24" s="20"/>
      <c r="G24" s="20"/>
      <c r="H24" s="20"/>
      <c r="I24" s="20"/>
      <c r="J24" s="22"/>
      <c r="K24" s="28"/>
      <c r="L24" s="32" t="s">
        <v>46</v>
      </c>
      <c r="M24" s="32" t="s">
        <v>45</v>
      </c>
      <c r="N24" s="32" t="s">
        <v>47</v>
      </c>
      <c r="O24" s="33">
        <f>SUM(O26:O34)</f>
        <v>15.552</v>
      </c>
      <c r="P24" s="22"/>
      <c r="Q24" s="28"/>
      <c r="R24" s="32" t="s">
        <v>46</v>
      </c>
      <c r="S24" s="32" t="s">
        <v>45</v>
      </c>
      <c r="T24" s="32" t="s">
        <v>47</v>
      </c>
      <c r="U24" s="33">
        <f>SUM(U26:U34)</f>
        <v>0</v>
      </c>
      <c r="V24" s="22"/>
      <c r="W24" s="443" t="s">
        <v>170</v>
      </c>
      <c r="X24" s="443"/>
      <c r="Y24" s="32"/>
      <c r="Z24" s="32"/>
      <c r="AA24" s="33">
        <f>SUM(AA26:AA35)</f>
        <v>0</v>
      </c>
      <c r="AB24" s="22"/>
      <c r="AC24" s="28"/>
      <c r="AD24" s="32" t="s">
        <v>46</v>
      </c>
      <c r="AE24" s="32" t="s">
        <v>45</v>
      </c>
      <c r="AF24" s="32"/>
      <c r="AG24" s="33">
        <f>SUM(AG26:AG34)</f>
        <v>12.959999999999997</v>
      </c>
      <c r="AI24" s="17">
        <v>2</v>
      </c>
      <c r="AJ24" s="17">
        <v>0.2</v>
      </c>
      <c r="AK24" s="17">
        <v>0.9</v>
      </c>
      <c r="AL24" s="17">
        <f t="shared" si="3"/>
        <v>0.36000000000000004</v>
      </c>
      <c r="AM24" s="22"/>
      <c r="AN24" s="443" t="s">
        <v>170</v>
      </c>
      <c r="AO24" s="443"/>
      <c r="AP24" s="32"/>
      <c r="AQ24" s="32"/>
      <c r="AR24" s="33">
        <f>SUM(AQ26:AQ35)</f>
        <v>66.821100000000015</v>
      </c>
      <c r="AS24" s="22"/>
      <c r="AT24" s="30" t="s">
        <v>169</v>
      </c>
      <c r="AU24" s="32"/>
      <c r="AV24" s="32"/>
      <c r="AW24" s="32"/>
      <c r="AX24" s="33">
        <f>SUM(AW26:AW43)</f>
        <v>97.709920000000011</v>
      </c>
      <c r="AY24" s="22"/>
      <c r="AZ24" s="30" t="s">
        <v>169</v>
      </c>
      <c r="BA24" s="32"/>
      <c r="BB24" s="32"/>
      <c r="BC24" s="32"/>
      <c r="BD24" s="33">
        <f>SUM(BC26:BC43)</f>
        <v>46.384800000000006</v>
      </c>
      <c r="BE24" s="22"/>
      <c r="BF24" s="30" t="s">
        <v>169</v>
      </c>
      <c r="BG24" s="32"/>
      <c r="BH24" s="32"/>
      <c r="BI24" s="32"/>
      <c r="BJ24" s="33">
        <f>SUM(BI26:BI43)</f>
        <v>69.577199999999976</v>
      </c>
      <c r="BK24" s="22"/>
      <c r="BL24" s="31" t="s">
        <v>170</v>
      </c>
      <c r="BM24" s="31"/>
      <c r="BP24" s="33">
        <f>SUM(BP26:BP35)</f>
        <v>1.345</v>
      </c>
      <c r="BQ24" s="22"/>
      <c r="BS24" s="443" t="s">
        <v>170</v>
      </c>
      <c r="BT24" s="443"/>
      <c r="BU24" s="32"/>
      <c r="BV24" s="32"/>
      <c r="BW24" s="33">
        <f>SUM(BW26:BW35)</f>
        <v>0</v>
      </c>
      <c r="BX24" s="22"/>
      <c r="BY24" s="33"/>
      <c r="BZ24" s="33"/>
      <c r="CA24" s="33"/>
      <c r="CB24" s="33"/>
      <c r="CC24" s="33"/>
      <c r="CD24" s="22"/>
      <c r="CE24" s="33"/>
      <c r="CF24" s="33"/>
      <c r="CG24" s="33"/>
      <c r="CH24" s="33"/>
      <c r="CI24" s="33"/>
      <c r="CJ24" s="22"/>
      <c r="CK24" s="18" t="s">
        <v>91</v>
      </c>
      <c r="CL24" s="17">
        <v>1</v>
      </c>
      <c r="CM24" s="17">
        <v>1</v>
      </c>
      <c r="CN24" s="17">
        <v>0.05</v>
      </c>
      <c r="CO24" s="17">
        <f t="shared" si="8"/>
        <v>0.05</v>
      </c>
      <c r="CP24" s="22"/>
      <c r="CQ24" s="17">
        <v>2.85</v>
      </c>
      <c r="CR24" s="17">
        <v>0.2</v>
      </c>
      <c r="CS24" s="17">
        <v>0.2</v>
      </c>
      <c r="CT24" s="17">
        <v>0.2</v>
      </c>
      <c r="CU24" s="17">
        <f t="shared" si="9"/>
        <v>1.7100000000000004</v>
      </c>
      <c r="CW24" s="22"/>
      <c r="CX24" s="18" t="s">
        <v>92</v>
      </c>
      <c r="CY24" s="17">
        <v>0.3</v>
      </c>
      <c r="CZ24" s="17">
        <v>0.3</v>
      </c>
      <c r="DA24" s="23">
        <v>1.5</v>
      </c>
      <c r="DB24" s="17">
        <f t="shared" si="10"/>
        <v>0.13500000000000001</v>
      </c>
      <c r="DC24" s="22"/>
      <c r="DD24" s="18"/>
      <c r="DE24" s="17">
        <v>2.85</v>
      </c>
      <c r="DF24" s="17">
        <v>0.2</v>
      </c>
      <c r="DG24" s="17">
        <v>0.2</v>
      </c>
      <c r="DH24" s="17">
        <f t="shared" si="11"/>
        <v>0.11400000000000002</v>
      </c>
      <c r="DI24" s="22"/>
      <c r="DJ24" s="18" t="s">
        <v>92</v>
      </c>
      <c r="DK24" s="17">
        <v>0.3</v>
      </c>
      <c r="DL24" s="17">
        <v>0.3</v>
      </c>
      <c r="DN24" s="17">
        <f t="shared" si="12"/>
        <v>0</v>
      </c>
    </row>
    <row r="25" spans="1:118" x14ac:dyDescent="0.25">
      <c r="A25" s="17">
        <v>4</v>
      </c>
      <c r="D25" s="17">
        <f>A25+B25</f>
        <v>4</v>
      </c>
      <c r="E25" s="22"/>
      <c r="F25" s="17">
        <v>52.03</v>
      </c>
      <c r="I25" s="17">
        <f>F25+G25</f>
        <v>52.03</v>
      </c>
      <c r="J25" s="22"/>
      <c r="K25" s="28" t="s">
        <v>125</v>
      </c>
      <c r="L25" s="29">
        <v>1.2</v>
      </c>
      <c r="M25" s="29">
        <v>1.2</v>
      </c>
      <c r="N25" s="29">
        <v>1.2</v>
      </c>
      <c r="O25" s="34">
        <f t="shared" ref="O25:O34" si="21">L25*M25*N25</f>
        <v>1.728</v>
      </c>
      <c r="P25" s="22"/>
      <c r="Q25" s="30"/>
      <c r="R25" s="32"/>
      <c r="S25" s="32"/>
      <c r="T25" s="32"/>
      <c r="U25" s="32"/>
      <c r="V25" s="22"/>
      <c r="W25" s="40"/>
      <c r="X25" s="32" t="s">
        <v>46</v>
      </c>
      <c r="Y25" s="32" t="s">
        <v>45</v>
      </c>
      <c r="Z25" s="32" t="s">
        <v>47</v>
      </c>
      <c r="AA25" s="32"/>
      <c r="AB25" s="22"/>
      <c r="AC25" s="28" t="s">
        <v>125</v>
      </c>
      <c r="AD25" s="29">
        <v>1.2</v>
      </c>
      <c r="AE25" s="29">
        <v>1.2</v>
      </c>
      <c r="AF25" s="29"/>
      <c r="AG25" s="34">
        <f t="shared" ref="AG25:AG34" si="22">AD25*AE25</f>
        <v>1.44</v>
      </c>
      <c r="AI25" s="17">
        <v>2</v>
      </c>
      <c r="AJ25" s="17">
        <v>0.2</v>
      </c>
      <c r="AK25" s="17">
        <v>0.9</v>
      </c>
      <c r="AL25" s="17">
        <f t="shared" si="3"/>
        <v>0.36000000000000004</v>
      </c>
      <c r="AM25" s="22"/>
      <c r="AN25" s="30"/>
      <c r="AO25" s="32" t="s">
        <v>172</v>
      </c>
      <c r="AP25" s="32" t="s">
        <v>174</v>
      </c>
      <c r="AQ25" s="32" t="s">
        <v>173</v>
      </c>
      <c r="AR25" s="32"/>
      <c r="AS25" s="22"/>
      <c r="AT25" s="30"/>
      <c r="AU25" s="32" t="s">
        <v>176</v>
      </c>
      <c r="AV25" s="32" t="s">
        <v>178</v>
      </c>
      <c r="AW25" s="32" t="s">
        <v>177</v>
      </c>
      <c r="AX25" s="32"/>
      <c r="AY25" s="22"/>
      <c r="AZ25" s="30"/>
      <c r="BA25" s="32" t="s">
        <v>176</v>
      </c>
      <c r="BB25" s="32" t="s">
        <v>178</v>
      </c>
      <c r="BC25" s="32" t="s">
        <v>177</v>
      </c>
      <c r="BD25" s="32"/>
      <c r="BE25" s="22"/>
      <c r="BF25" s="30"/>
      <c r="BG25" s="32" t="s">
        <v>176</v>
      </c>
      <c r="BH25" s="32" t="s">
        <v>178</v>
      </c>
      <c r="BI25" s="32" t="s">
        <v>177</v>
      </c>
      <c r="BJ25" s="32"/>
      <c r="BK25" s="22"/>
      <c r="BM25" s="32" t="s">
        <v>46</v>
      </c>
      <c r="BN25" s="32" t="s">
        <v>45</v>
      </c>
      <c r="BO25" s="32" t="s">
        <v>47</v>
      </c>
      <c r="BP25" s="32"/>
      <c r="BQ25" s="22"/>
      <c r="BS25" s="30"/>
      <c r="BT25" s="32" t="s">
        <v>46</v>
      </c>
      <c r="BU25" s="32" t="s">
        <v>45</v>
      </c>
      <c r="BV25" s="32" t="s">
        <v>47</v>
      </c>
      <c r="BW25" s="32"/>
      <c r="BX25" s="22"/>
      <c r="BY25" s="444" t="s">
        <v>232</v>
      </c>
      <c r="BZ25" s="444"/>
      <c r="CA25" s="444"/>
      <c r="CB25" s="444"/>
      <c r="CC25" s="33">
        <f>CC3</f>
        <v>1.0125000000000002</v>
      </c>
      <c r="CD25" s="22"/>
      <c r="CE25" s="444" t="s">
        <v>231</v>
      </c>
      <c r="CF25" s="444"/>
      <c r="CG25" s="444"/>
      <c r="CH25" s="444"/>
      <c r="CI25" s="33">
        <f>CI3</f>
        <v>3.5</v>
      </c>
      <c r="CJ25" s="22"/>
      <c r="CK25" s="18" t="s">
        <v>93</v>
      </c>
      <c r="CL25" s="17">
        <v>1</v>
      </c>
      <c r="CM25" s="17">
        <v>1</v>
      </c>
      <c r="CN25" s="17">
        <v>0.05</v>
      </c>
      <c r="CO25" s="17">
        <f t="shared" si="8"/>
        <v>0.05</v>
      </c>
      <c r="CP25" s="22"/>
      <c r="CQ25" s="17">
        <v>1.27</v>
      </c>
      <c r="CR25" s="17">
        <v>0.2</v>
      </c>
      <c r="CS25" s="17">
        <v>0.2</v>
      </c>
      <c r="CT25" s="17">
        <v>0.2</v>
      </c>
      <c r="CU25" s="17">
        <f t="shared" si="9"/>
        <v>0.76200000000000012</v>
      </c>
      <c r="CW25" s="22"/>
      <c r="CX25" s="18" t="s">
        <v>94</v>
      </c>
      <c r="CY25" s="17">
        <v>0.3</v>
      </c>
      <c r="CZ25" s="17">
        <v>0.3</v>
      </c>
      <c r="DA25" s="23">
        <v>1.6</v>
      </c>
      <c r="DB25" s="17">
        <f t="shared" si="10"/>
        <v>0.14399999999999999</v>
      </c>
      <c r="DC25" s="22"/>
      <c r="DD25" s="18"/>
      <c r="DE25" s="446" t="s">
        <v>95</v>
      </c>
      <c r="DF25" s="446"/>
      <c r="DG25" s="446"/>
      <c r="DH25" s="17">
        <f>SUM(DH4:DH24)</f>
        <v>5.335600000000003</v>
      </c>
      <c r="DI25" s="22"/>
      <c r="DJ25" s="18" t="s">
        <v>94</v>
      </c>
      <c r="DK25" s="17">
        <v>0.3</v>
      </c>
      <c r="DL25" s="17">
        <v>0.3</v>
      </c>
      <c r="DN25" s="17">
        <f t="shared" si="12"/>
        <v>0</v>
      </c>
    </row>
    <row r="26" spans="1:118" x14ac:dyDescent="0.25">
      <c r="D26" s="17">
        <f>A26+B26</f>
        <v>0</v>
      </c>
      <c r="E26" s="22"/>
      <c r="I26" s="17">
        <f>F26+G26</f>
        <v>0</v>
      </c>
      <c r="J26" s="22"/>
      <c r="K26" s="28" t="s">
        <v>127</v>
      </c>
      <c r="L26" s="29">
        <v>1.2</v>
      </c>
      <c r="M26" s="29">
        <v>1.2</v>
      </c>
      <c r="N26" s="29">
        <v>1.2</v>
      </c>
      <c r="O26" s="34">
        <f t="shared" si="21"/>
        <v>1.728</v>
      </c>
      <c r="P26" s="22"/>
      <c r="Q26" s="28"/>
      <c r="R26" s="29"/>
      <c r="S26" s="29"/>
      <c r="T26" s="29"/>
      <c r="U26" s="34"/>
      <c r="V26" s="22"/>
      <c r="W26" s="36" t="s">
        <v>181</v>
      </c>
      <c r="X26" s="29">
        <v>0</v>
      </c>
      <c r="Y26" s="29">
        <v>0</v>
      </c>
      <c r="Z26" s="29">
        <v>0</v>
      </c>
      <c r="AA26" s="34">
        <f t="shared" ref="AA26:AA28" si="23">X26*Y26*Z26</f>
        <v>0</v>
      </c>
      <c r="AB26" s="22"/>
      <c r="AC26" s="28" t="s">
        <v>127</v>
      </c>
      <c r="AD26" s="29">
        <v>1.2</v>
      </c>
      <c r="AE26" s="29">
        <v>1.2</v>
      </c>
      <c r="AF26" s="29"/>
      <c r="AG26" s="34">
        <f t="shared" si="22"/>
        <v>1.44</v>
      </c>
      <c r="AI26" s="17">
        <v>2.5499999999999998</v>
      </c>
      <c r="AJ26" s="17">
        <v>0.2</v>
      </c>
      <c r="AK26" s="17">
        <v>0.9</v>
      </c>
      <c r="AL26" s="17">
        <f t="shared" si="3"/>
        <v>0.45900000000000002</v>
      </c>
      <c r="AM26" s="22"/>
      <c r="AN26" s="28" t="s">
        <v>125</v>
      </c>
      <c r="AO26" s="29">
        <v>9.36</v>
      </c>
      <c r="AP26" s="29">
        <v>0.61699999999999999</v>
      </c>
      <c r="AQ26" s="29">
        <f>AO26*AP26</f>
        <v>5.7751199999999994</v>
      </c>
      <c r="AR26" s="34"/>
      <c r="AS26" s="22"/>
      <c r="AT26" s="28" t="s">
        <v>181</v>
      </c>
      <c r="AU26" s="29">
        <v>133.97999999999999</v>
      </c>
      <c r="AV26" s="29">
        <v>0.154</v>
      </c>
      <c r="AW26" s="29">
        <f>AU26*AV26</f>
        <v>20.632919999999999</v>
      </c>
      <c r="AX26" s="34"/>
      <c r="AY26" s="22"/>
      <c r="AZ26" s="28" t="s">
        <v>52</v>
      </c>
      <c r="BA26" s="29">
        <v>17.399999999999999</v>
      </c>
      <c r="BB26" s="29">
        <v>0.154</v>
      </c>
      <c r="BC26" s="29">
        <f>BA26*BB26</f>
        <v>2.6795999999999998</v>
      </c>
      <c r="BD26" s="34"/>
      <c r="BE26" s="22"/>
      <c r="BF26" s="28" t="s">
        <v>52</v>
      </c>
      <c r="BG26" s="29">
        <v>26.1</v>
      </c>
      <c r="BH26" s="29">
        <v>0.154</v>
      </c>
      <c r="BI26" s="29">
        <f>BG26*BH26</f>
        <v>4.0194000000000001</v>
      </c>
      <c r="BJ26" s="34"/>
      <c r="BK26" s="22"/>
      <c r="BL26" s="28" t="s">
        <v>125</v>
      </c>
      <c r="BM26" s="29">
        <v>0.6</v>
      </c>
      <c r="BN26" s="29">
        <v>0.6</v>
      </c>
      <c r="BO26" s="29">
        <v>0.25</v>
      </c>
      <c r="BP26" s="34">
        <f t="shared" ref="BP26:BP35" si="24">BM26*BN26*BO26</f>
        <v>0.09</v>
      </c>
      <c r="BQ26" s="22"/>
      <c r="BS26" s="36" t="s">
        <v>181</v>
      </c>
      <c r="BT26" s="29">
        <v>0</v>
      </c>
      <c r="BU26" s="29">
        <v>0</v>
      </c>
      <c r="BV26" s="29">
        <v>0</v>
      </c>
      <c r="BW26" s="34">
        <f t="shared" ref="BW26:BW28" si="25">BT26*BU26*BV26</f>
        <v>0</v>
      </c>
      <c r="BX26" s="22"/>
      <c r="BY26" s="34"/>
      <c r="BZ26" s="34"/>
      <c r="CA26" s="34"/>
      <c r="CB26" s="34"/>
      <c r="CC26" s="34"/>
      <c r="CD26" s="22"/>
      <c r="CE26" s="34"/>
      <c r="CF26" s="34"/>
      <c r="CG26" s="34"/>
      <c r="CH26" s="34"/>
      <c r="CI26" s="34"/>
      <c r="CJ26" s="22"/>
      <c r="CK26" s="18" t="s">
        <v>96</v>
      </c>
      <c r="CL26" s="17">
        <v>1</v>
      </c>
      <c r="CM26" s="17">
        <v>1</v>
      </c>
      <c r="CN26" s="17">
        <v>0.05</v>
      </c>
      <c r="CO26" s="17">
        <f t="shared" si="8"/>
        <v>0.05</v>
      </c>
      <c r="CP26" s="22"/>
      <c r="CQ26" s="18">
        <v>1.27</v>
      </c>
      <c r="CR26" s="17">
        <v>0.2</v>
      </c>
      <c r="CS26" s="17">
        <v>0.2</v>
      </c>
      <c r="CT26" s="17">
        <v>0.2</v>
      </c>
      <c r="CU26" s="17">
        <f t="shared" si="9"/>
        <v>0.76200000000000012</v>
      </c>
      <c r="CW26" s="22"/>
      <c r="CX26" s="18" t="s">
        <v>97</v>
      </c>
      <c r="CY26" s="17">
        <v>0.3</v>
      </c>
      <c r="CZ26" s="17">
        <v>0.3</v>
      </c>
      <c r="DA26" s="23">
        <v>1</v>
      </c>
      <c r="DB26" s="17">
        <f t="shared" si="10"/>
        <v>0.09</v>
      </c>
      <c r="DC26" s="22"/>
      <c r="DD26" s="18"/>
      <c r="DI26" s="22"/>
      <c r="DJ26" s="18" t="s">
        <v>97</v>
      </c>
      <c r="DK26" s="17">
        <v>0.3</v>
      </c>
      <c r="DL26" s="17">
        <v>0.3</v>
      </c>
      <c r="DN26" s="17">
        <f t="shared" si="12"/>
        <v>0</v>
      </c>
    </row>
    <row r="27" spans="1:118" x14ac:dyDescent="0.25">
      <c r="E27" s="22"/>
      <c r="J27" s="22"/>
      <c r="K27" s="28" t="s">
        <v>129</v>
      </c>
      <c r="L27" s="29">
        <v>1.2</v>
      </c>
      <c r="M27" s="29">
        <v>1.2</v>
      </c>
      <c r="N27" s="29">
        <v>1.2</v>
      </c>
      <c r="O27" s="34">
        <f t="shared" si="21"/>
        <v>1.728</v>
      </c>
      <c r="P27" s="22"/>
      <c r="Q27" s="28"/>
      <c r="R27" s="29"/>
      <c r="S27" s="29"/>
      <c r="T27" s="29"/>
      <c r="U27" s="34"/>
      <c r="V27" s="22"/>
      <c r="W27" s="41" t="s">
        <v>182</v>
      </c>
      <c r="X27" s="29">
        <v>0</v>
      </c>
      <c r="Y27" s="29">
        <v>0</v>
      </c>
      <c r="Z27" s="29">
        <v>0</v>
      </c>
      <c r="AA27" s="34">
        <f t="shared" si="23"/>
        <v>0</v>
      </c>
      <c r="AB27" s="22"/>
      <c r="AC27" s="28" t="s">
        <v>129</v>
      </c>
      <c r="AD27" s="29">
        <v>1.2</v>
      </c>
      <c r="AE27" s="29">
        <v>1.2</v>
      </c>
      <c r="AF27" s="29"/>
      <c r="AG27" s="34">
        <f t="shared" si="22"/>
        <v>1.44</v>
      </c>
      <c r="AM27" s="22"/>
      <c r="AN27" s="28" t="s">
        <v>127</v>
      </c>
      <c r="AO27" s="29">
        <v>9.36</v>
      </c>
      <c r="AP27" s="29">
        <v>0.61699999999999999</v>
      </c>
      <c r="AQ27" s="29">
        <f t="shared" ref="AQ27:AQ35" si="26">AO27*AP27</f>
        <v>5.7751199999999994</v>
      </c>
      <c r="AR27" s="34"/>
      <c r="AS27" s="22"/>
      <c r="AT27" s="28" t="s">
        <v>182</v>
      </c>
      <c r="AU27" s="29">
        <v>133.97999999999999</v>
      </c>
      <c r="AV27" s="29">
        <v>0.154</v>
      </c>
      <c r="AW27" s="29">
        <f t="shared" ref="AW27:AW34" si="27">AU27*AV27</f>
        <v>20.632919999999999</v>
      </c>
      <c r="AX27" s="34"/>
      <c r="AY27" s="22"/>
      <c r="AZ27" s="28" t="s">
        <v>54</v>
      </c>
      <c r="BA27" s="29">
        <v>17.399999999999999</v>
      </c>
      <c r="BB27" s="29">
        <v>0.154</v>
      </c>
      <c r="BC27" s="29">
        <f t="shared" ref="BC27:BC43" si="28">BA27*BB27</f>
        <v>2.6795999999999998</v>
      </c>
      <c r="BD27" s="34"/>
      <c r="BE27" s="22"/>
      <c r="BF27" s="28" t="s">
        <v>54</v>
      </c>
      <c r="BG27" s="29">
        <v>26.1</v>
      </c>
      <c r="BH27" s="29">
        <v>0.154</v>
      </c>
      <c r="BI27" s="29">
        <f t="shared" ref="BI27:BI43" si="29">BG27*BH27</f>
        <v>4.0194000000000001</v>
      </c>
      <c r="BJ27" s="34"/>
      <c r="BK27" s="22"/>
      <c r="BL27" s="28" t="s">
        <v>127</v>
      </c>
      <c r="BM27" s="29">
        <v>0.6</v>
      </c>
      <c r="BN27" s="29">
        <v>0.6</v>
      </c>
      <c r="BO27" s="29">
        <v>0.25</v>
      </c>
      <c r="BP27" s="34">
        <f t="shared" si="24"/>
        <v>0.09</v>
      </c>
      <c r="BQ27" s="22"/>
      <c r="BS27" s="28" t="s">
        <v>182</v>
      </c>
      <c r="BT27" s="29">
        <v>0</v>
      </c>
      <c r="BU27" s="29">
        <v>0</v>
      </c>
      <c r="BV27" s="29">
        <v>0</v>
      </c>
      <c r="BW27" s="34">
        <f t="shared" si="25"/>
        <v>0</v>
      </c>
      <c r="BX27" s="22"/>
      <c r="BY27" s="34"/>
      <c r="BZ27" s="34"/>
      <c r="CA27" s="34"/>
      <c r="CB27" s="34"/>
      <c r="CC27" s="34"/>
      <c r="CD27" s="22"/>
      <c r="CE27" s="34"/>
      <c r="CF27" s="34"/>
      <c r="CG27" s="34"/>
      <c r="CH27" s="34"/>
      <c r="CI27" s="34"/>
      <c r="CJ27" s="22"/>
      <c r="CK27" s="18" t="s">
        <v>98</v>
      </c>
      <c r="CL27" s="17">
        <v>1</v>
      </c>
      <c r="CM27" s="17">
        <v>1</v>
      </c>
      <c r="CN27" s="17">
        <v>0.05</v>
      </c>
      <c r="CO27" s="17">
        <f t="shared" si="8"/>
        <v>0.05</v>
      </c>
      <c r="CP27" s="22"/>
      <c r="CQ27" s="18">
        <v>1.27</v>
      </c>
      <c r="CR27" s="17">
        <v>0.2</v>
      </c>
      <c r="CS27" s="17">
        <v>0.2</v>
      </c>
      <c r="CT27" s="17">
        <v>0.2</v>
      </c>
      <c r="CU27" s="17">
        <f t="shared" si="9"/>
        <v>0.76200000000000012</v>
      </c>
      <c r="CW27" s="22"/>
      <c r="CX27" s="18" t="s">
        <v>99</v>
      </c>
      <c r="CY27" s="17">
        <v>0.3</v>
      </c>
      <c r="CZ27" s="17">
        <v>0.3</v>
      </c>
      <c r="DA27" s="23">
        <v>0.6</v>
      </c>
      <c r="DB27" s="17">
        <f t="shared" si="10"/>
        <v>5.3999999999999999E-2</v>
      </c>
      <c r="DC27" s="22"/>
      <c r="DD27" s="18"/>
      <c r="DI27" s="22"/>
      <c r="DJ27" s="18" t="s">
        <v>99</v>
      </c>
      <c r="DK27" s="17">
        <v>0.3</v>
      </c>
      <c r="DL27" s="17">
        <v>0.3</v>
      </c>
      <c r="DN27" s="17">
        <f t="shared" si="12"/>
        <v>0</v>
      </c>
    </row>
    <row r="28" spans="1:118" x14ac:dyDescent="0.25">
      <c r="A28" s="445" t="s">
        <v>235</v>
      </c>
      <c r="B28" s="446"/>
      <c r="C28" s="446"/>
      <c r="D28" s="17">
        <f>SUM(D25:D27)</f>
        <v>4</v>
      </c>
      <c r="E28" s="22"/>
      <c r="F28" s="445" t="s">
        <v>234</v>
      </c>
      <c r="G28" s="446"/>
      <c r="H28" s="446"/>
      <c r="I28" s="17">
        <f>SUM(I25:I27)</f>
        <v>52.03</v>
      </c>
      <c r="J28" s="22"/>
      <c r="K28" s="28" t="s">
        <v>131</v>
      </c>
      <c r="L28" s="29">
        <v>1.2</v>
      </c>
      <c r="M28" s="29">
        <v>1.2</v>
      </c>
      <c r="N28" s="29">
        <v>1.2</v>
      </c>
      <c r="O28" s="34">
        <f t="shared" si="21"/>
        <v>1.728</v>
      </c>
      <c r="P28" s="22"/>
      <c r="Q28" s="28"/>
      <c r="R28" s="29"/>
      <c r="S28" s="29"/>
      <c r="T28" s="29"/>
      <c r="U28" s="34"/>
      <c r="V28" s="22"/>
      <c r="W28" s="41" t="s">
        <v>183</v>
      </c>
      <c r="X28" s="29">
        <v>0</v>
      </c>
      <c r="Y28" s="29">
        <v>0</v>
      </c>
      <c r="Z28" s="29">
        <v>0</v>
      </c>
      <c r="AA28" s="34">
        <f t="shared" si="23"/>
        <v>0</v>
      </c>
      <c r="AB28" s="22"/>
      <c r="AC28" s="28" t="s">
        <v>131</v>
      </c>
      <c r="AD28" s="29">
        <v>1.2</v>
      </c>
      <c r="AE28" s="29">
        <v>1.2</v>
      </c>
      <c r="AF28" s="29"/>
      <c r="AG28" s="34">
        <f t="shared" si="22"/>
        <v>1.44</v>
      </c>
      <c r="AI28" s="446" t="s">
        <v>95</v>
      </c>
      <c r="AJ28" s="446"/>
      <c r="AK28" s="446"/>
      <c r="AL28" s="17">
        <f>SUM(AL4:AL26)</f>
        <v>25.461100000000005</v>
      </c>
      <c r="AM28" s="22"/>
      <c r="AN28" s="28" t="s">
        <v>129</v>
      </c>
      <c r="AO28" s="29">
        <v>9.36</v>
      </c>
      <c r="AP28" s="29">
        <v>0.61699999999999999</v>
      </c>
      <c r="AQ28" s="29">
        <f t="shared" si="26"/>
        <v>5.7751199999999994</v>
      </c>
      <c r="AR28" s="34"/>
      <c r="AS28" s="22"/>
      <c r="AT28" s="28" t="s">
        <v>183</v>
      </c>
      <c r="AU28" s="29">
        <v>133.97999999999999</v>
      </c>
      <c r="AV28" s="29">
        <v>0.154</v>
      </c>
      <c r="AW28" s="29">
        <f t="shared" si="27"/>
        <v>20.632919999999999</v>
      </c>
      <c r="AX28" s="34"/>
      <c r="AY28" s="22"/>
      <c r="AZ28" s="28" t="s">
        <v>56</v>
      </c>
      <c r="BA28" s="29">
        <v>17.399999999999999</v>
      </c>
      <c r="BB28" s="29">
        <v>0.154</v>
      </c>
      <c r="BC28" s="29">
        <f t="shared" si="28"/>
        <v>2.6795999999999998</v>
      </c>
      <c r="BD28" s="34"/>
      <c r="BE28" s="22"/>
      <c r="BF28" s="28" t="s">
        <v>56</v>
      </c>
      <c r="BG28" s="29">
        <v>26.1</v>
      </c>
      <c r="BH28" s="29">
        <v>0.154</v>
      </c>
      <c r="BI28" s="29">
        <f t="shared" si="29"/>
        <v>4.0194000000000001</v>
      </c>
      <c r="BJ28" s="34"/>
      <c r="BK28" s="22"/>
      <c r="BL28" s="28" t="s">
        <v>129</v>
      </c>
      <c r="BM28" s="29">
        <v>0.6</v>
      </c>
      <c r="BN28" s="29">
        <v>0.6</v>
      </c>
      <c r="BO28" s="29">
        <v>0.25</v>
      </c>
      <c r="BP28" s="34">
        <f t="shared" si="24"/>
        <v>0.09</v>
      </c>
      <c r="BQ28" s="22"/>
      <c r="BS28" s="28" t="s">
        <v>183</v>
      </c>
      <c r="BT28" s="29">
        <v>0</v>
      </c>
      <c r="BU28" s="29">
        <v>0</v>
      </c>
      <c r="BV28" s="29">
        <v>0</v>
      </c>
      <c r="BW28" s="34">
        <f t="shared" si="25"/>
        <v>0</v>
      </c>
      <c r="BX28" s="22"/>
      <c r="BY28" s="34"/>
      <c r="BZ28" s="34"/>
      <c r="CA28" s="34"/>
      <c r="CB28" s="34"/>
      <c r="CC28" s="34"/>
      <c r="CD28" s="22"/>
      <c r="CE28" s="34"/>
      <c r="CF28" s="34"/>
      <c r="CG28" s="34"/>
      <c r="CH28" s="34"/>
      <c r="CI28" s="34"/>
      <c r="CJ28" s="22"/>
      <c r="CK28" s="18" t="s">
        <v>101</v>
      </c>
      <c r="CL28" s="17">
        <v>1</v>
      </c>
      <c r="CM28" s="17">
        <v>1</v>
      </c>
      <c r="CN28" s="17">
        <v>0.05</v>
      </c>
      <c r="CO28" s="17">
        <f t="shared" si="8"/>
        <v>0.05</v>
      </c>
      <c r="CP28" s="22"/>
      <c r="CQ28" s="18">
        <v>4.03</v>
      </c>
      <c r="CR28" s="17">
        <v>0.2</v>
      </c>
      <c r="CS28" s="17">
        <v>0.2</v>
      </c>
      <c r="CT28" s="17">
        <v>0.2</v>
      </c>
      <c r="CU28" s="17">
        <f t="shared" si="9"/>
        <v>2.4180000000000006</v>
      </c>
      <c r="CW28" s="22"/>
      <c r="CX28" s="18" t="s">
        <v>102</v>
      </c>
      <c r="CY28" s="17">
        <v>0.3</v>
      </c>
      <c r="CZ28" s="17">
        <v>0.3</v>
      </c>
      <c r="DA28" s="23">
        <v>0.55000000000000004</v>
      </c>
      <c r="DB28" s="17">
        <f t="shared" si="10"/>
        <v>4.9500000000000002E-2</v>
      </c>
      <c r="DC28" s="22"/>
      <c r="DD28" s="18"/>
      <c r="DI28" s="22"/>
      <c r="DJ28" s="18" t="s">
        <v>102</v>
      </c>
      <c r="DK28" s="17">
        <v>0.3</v>
      </c>
      <c r="DL28" s="17">
        <v>0.3</v>
      </c>
      <c r="DN28" s="17">
        <f t="shared" si="12"/>
        <v>0</v>
      </c>
    </row>
    <row r="29" spans="1:118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8" t="s">
        <v>133</v>
      </c>
      <c r="L29" s="29">
        <v>1.2</v>
      </c>
      <c r="M29" s="29">
        <v>1.2</v>
      </c>
      <c r="N29" s="29">
        <v>1.2</v>
      </c>
      <c r="O29" s="34">
        <f t="shared" si="21"/>
        <v>1.728</v>
      </c>
      <c r="P29" s="22"/>
      <c r="Q29" s="28"/>
      <c r="R29" s="29"/>
      <c r="S29" s="29"/>
      <c r="T29" s="29"/>
      <c r="U29" s="34"/>
      <c r="V29" s="22"/>
      <c r="W29" s="41"/>
      <c r="X29" s="29"/>
      <c r="Y29" s="29"/>
      <c r="Z29" s="29"/>
      <c r="AA29" s="34"/>
      <c r="AB29" s="22"/>
      <c r="AC29" s="28" t="s">
        <v>133</v>
      </c>
      <c r="AD29" s="29">
        <v>1.2</v>
      </c>
      <c r="AE29" s="29">
        <v>1.2</v>
      </c>
      <c r="AF29" s="29"/>
      <c r="AG29" s="34">
        <f t="shared" si="22"/>
        <v>1.44</v>
      </c>
      <c r="AM29" s="22"/>
      <c r="AN29" s="28" t="s">
        <v>131</v>
      </c>
      <c r="AO29" s="29">
        <v>9.36</v>
      </c>
      <c r="AP29" s="29">
        <v>0.61699999999999999</v>
      </c>
      <c r="AQ29" s="29">
        <f t="shared" si="26"/>
        <v>5.7751199999999994</v>
      </c>
      <c r="AR29" s="34"/>
      <c r="AS29" s="22"/>
      <c r="AT29" s="28" t="s">
        <v>184</v>
      </c>
      <c r="AU29" s="29">
        <v>38.5</v>
      </c>
      <c r="AV29" s="29">
        <v>0.154</v>
      </c>
      <c r="AW29" s="29">
        <f t="shared" si="27"/>
        <v>5.9290000000000003</v>
      </c>
      <c r="AX29" s="34"/>
      <c r="AY29" s="22"/>
      <c r="AZ29" s="28" t="s">
        <v>58</v>
      </c>
      <c r="BA29" s="29">
        <v>17.399999999999999</v>
      </c>
      <c r="BB29" s="29">
        <v>0.154</v>
      </c>
      <c r="BC29" s="29">
        <f t="shared" si="28"/>
        <v>2.6795999999999998</v>
      </c>
      <c r="BD29" s="34"/>
      <c r="BE29" s="22"/>
      <c r="BF29" s="28" t="s">
        <v>58</v>
      </c>
      <c r="BG29" s="29">
        <v>26.1</v>
      </c>
      <c r="BH29" s="29">
        <v>0.154</v>
      </c>
      <c r="BI29" s="29">
        <f t="shared" si="29"/>
        <v>4.0194000000000001</v>
      </c>
      <c r="BJ29" s="34"/>
      <c r="BK29" s="22"/>
      <c r="BL29" s="28" t="s">
        <v>131</v>
      </c>
      <c r="BM29" s="29">
        <v>0.6</v>
      </c>
      <c r="BN29" s="29">
        <v>0.6</v>
      </c>
      <c r="BO29" s="29">
        <v>0.25</v>
      </c>
      <c r="BP29" s="34">
        <f t="shared" si="24"/>
        <v>0.09</v>
      </c>
      <c r="BQ29" s="22"/>
      <c r="BS29" s="28"/>
      <c r="BW29" s="34"/>
      <c r="BX29" s="22"/>
      <c r="BY29" s="34"/>
      <c r="BZ29" s="34"/>
      <c r="CA29" s="34"/>
      <c r="CB29" s="34"/>
      <c r="CC29" s="34"/>
      <c r="CD29" s="22"/>
      <c r="CE29" s="34"/>
      <c r="CF29" s="34"/>
      <c r="CG29" s="34"/>
      <c r="CH29" s="34"/>
      <c r="CI29" s="34"/>
      <c r="CJ29" s="22"/>
      <c r="CK29" s="18" t="s">
        <v>103</v>
      </c>
      <c r="CL29" s="17">
        <v>1</v>
      </c>
      <c r="CM29" s="17">
        <v>1</v>
      </c>
      <c r="CN29" s="17">
        <v>0.05</v>
      </c>
      <c r="CO29" s="17">
        <f t="shared" si="8"/>
        <v>0.05</v>
      </c>
      <c r="CP29" s="22"/>
      <c r="CQ29" s="18">
        <v>4.03</v>
      </c>
      <c r="CR29" s="17">
        <v>0.2</v>
      </c>
      <c r="CS29" s="17">
        <v>0.2</v>
      </c>
      <c r="CT29" s="17">
        <v>0.2</v>
      </c>
      <c r="CU29" s="17">
        <f t="shared" si="9"/>
        <v>2.4180000000000006</v>
      </c>
      <c r="CW29" s="22"/>
      <c r="CX29" s="18" t="s">
        <v>104</v>
      </c>
      <c r="CY29" s="17">
        <v>0.3</v>
      </c>
      <c r="CZ29" s="17">
        <v>0.3</v>
      </c>
      <c r="DA29" s="23">
        <v>0.65</v>
      </c>
      <c r="DB29" s="17">
        <f t="shared" si="10"/>
        <v>5.8499999999999996E-2</v>
      </c>
      <c r="DC29" s="22"/>
      <c r="DD29" s="18"/>
      <c r="DI29" s="22"/>
      <c r="DJ29" s="18" t="s">
        <v>104</v>
      </c>
      <c r="DK29" s="17">
        <v>0.3</v>
      </c>
      <c r="DL29" s="17">
        <v>0.3</v>
      </c>
      <c r="DN29" s="17">
        <f t="shared" si="12"/>
        <v>0</v>
      </c>
    </row>
    <row r="30" spans="1:118" x14ac:dyDescent="0.25">
      <c r="A30" s="441" t="s">
        <v>198</v>
      </c>
      <c r="B30" s="441"/>
      <c r="C30" s="441"/>
      <c r="D30" s="441"/>
      <c r="E30" s="22"/>
      <c r="F30" s="447" t="s">
        <v>208</v>
      </c>
      <c r="G30" s="447"/>
      <c r="H30" s="447"/>
      <c r="I30" s="447"/>
      <c r="J30" s="22"/>
      <c r="K30" s="28" t="s">
        <v>145</v>
      </c>
      <c r="L30" s="29">
        <v>1.2</v>
      </c>
      <c r="M30" s="29">
        <v>1.2</v>
      </c>
      <c r="N30" s="29">
        <v>1.2</v>
      </c>
      <c r="O30" s="34">
        <f t="shared" si="21"/>
        <v>1.728</v>
      </c>
      <c r="P30" s="22"/>
      <c r="Q30" s="28"/>
      <c r="R30" s="29"/>
      <c r="S30" s="29"/>
      <c r="T30" s="29"/>
      <c r="U30" s="34"/>
      <c r="V30" s="22"/>
      <c r="W30" s="41"/>
      <c r="X30" s="29"/>
      <c r="Y30" s="29"/>
      <c r="Z30" s="29"/>
      <c r="AA30" s="34"/>
      <c r="AB30" s="22"/>
      <c r="AC30" s="28" t="s">
        <v>145</v>
      </c>
      <c r="AD30" s="29">
        <v>1.2</v>
      </c>
      <c r="AE30" s="29">
        <v>1.2</v>
      </c>
      <c r="AF30" s="29"/>
      <c r="AG30" s="34">
        <f t="shared" si="22"/>
        <v>1.44</v>
      </c>
      <c r="AM30" s="22"/>
      <c r="AN30" s="28" t="s">
        <v>133</v>
      </c>
      <c r="AO30" s="29">
        <v>10.56</v>
      </c>
      <c r="AP30" s="29">
        <v>0.61699999999999999</v>
      </c>
      <c r="AQ30" s="29">
        <f t="shared" si="26"/>
        <v>6.5155200000000004</v>
      </c>
      <c r="AR30" s="34"/>
      <c r="AS30" s="22"/>
      <c r="AT30" s="28" t="s">
        <v>185</v>
      </c>
      <c r="AU30" s="29">
        <v>38.5</v>
      </c>
      <c r="AV30" s="29">
        <v>0.154</v>
      </c>
      <c r="AW30" s="29">
        <f t="shared" si="27"/>
        <v>5.9290000000000003</v>
      </c>
      <c r="AX30" s="34"/>
      <c r="AY30" s="22"/>
      <c r="AZ30" s="28" t="s">
        <v>60</v>
      </c>
      <c r="BA30" s="29">
        <v>17.399999999999999</v>
      </c>
      <c r="BB30" s="29">
        <v>0.154</v>
      </c>
      <c r="BC30" s="29">
        <f t="shared" si="28"/>
        <v>2.6795999999999998</v>
      </c>
      <c r="BD30" s="34"/>
      <c r="BE30" s="22"/>
      <c r="BF30" s="28" t="s">
        <v>60</v>
      </c>
      <c r="BG30" s="29">
        <v>26.1</v>
      </c>
      <c r="BH30" s="29">
        <v>0.154</v>
      </c>
      <c r="BI30" s="29">
        <f t="shared" si="29"/>
        <v>4.0194000000000001</v>
      </c>
      <c r="BJ30" s="34"/>
      <c r="BK30" s="22"/>
      <c r="BL30" s="28" t="s">
        <v>133</v>
      </c>
      <c r="BM30" s="29">
        <v>0.7</v>
      </c>
      <c r="BN30" s="29">
        <v>0.7</v>
      </c>
      <c r="BO30" s="29">
        <v>0.25</v>
      </c>
      <c r="BP30" s="34">
        <f t="shared" si="24"/>
        <v>0.12249999999999998</v>
      </c>
      <c r="BQ30" s="22"/>
      <c r="BS30" s="28"/>
      <c r="BW30" s="34"/>
      <c r="BX30" s="22"/>
      <c r="BY30" s="34"/>
      <c r="BZ30" s="34"/>
      <c r="CA30" s="34"/>
      <c r="CB30" s="34"/>
      <c r="CC30" s="34"/>
      <c r="CD30" s="22"/>
      <c r="CE30" s="34"/>
      <c r="CF30" s="34"/>
      <c r="CG30" s="34"/>
      <c r="CH30" s="34"/>
      <c r="CI30" s="34"/>
      <c r="CJ30" s="22"/>
      <c r="CK30" s="18" t="s">
        <v>105</v>
      </c>
      <c r="CL30" s="17">
        <v>1</v>
      </c>
      <c r="CM30" s="17">
        <v>1</v>
      </c>
      <c r="CN30" s="17">
        <v>0.05</v>
      </c>
      <c r="CO30" s="17">
        <f t="shared" si="8"/>
        <v>0.05</v>
      </c>
      <c r="CP30" s="22"/>
      <c r="CQ30" s="18">
        <v>4.03</v>
      </c>
      <c r="CR30" s="17">
        <v>0.2</v>
      </c>
      <c r="CS30" s="17">
        <v>0.2</v>
      </c>
      <c r="CT30" s="17">
        <v>0.2</v>
      </c>
      <c r="CU30" s="17">
        <f t="shared" si="9"/>
        <v>2.4180000000000006</v>
      </c>
      <c r="CW30" s="22"/>
      <c r="CX30" s="18" t="s">
        <v>106</v>
      </c>
      <c r="CY30" s="17">
        <v>0.3</v>
      </c>
      <c r="CZ30" s="17">
        <v>0.3</v>
      </c>
      <c r="DA30" s="23">
        <v>0.5</v>
      </c>
      <c r="DB30" s="17">
        <f t="shared" si="10"/>
        <v>4.4999999999999998E-2</v>
      </c>
      <c r="DC30" s="22"/>
      <c r="DD30" s="18"/>
      <c r="DI30" s="22"/>
      <c r="DJ30" s="18" t="s">
        <v>106</v>
      </c>
      <c r="DK30" s="17">
        <v>0.3</v>
      </c>
      <c r="DL30" s="17">
        <v>0.3</v>
      </c>
      <c r="DN30" s="17">
        <f t="shared" si="12"/>
        <v>0</v>
      </c>
    </row>
    <row r="31" spans="1:118" x14ac:dyDescent="0.25">
      <c r="A31" s="20"/>
      <c r="B31" s="20"/>
      <c r="C31" s="20"/>
      <c r="D31" s="20"/>
      <c r="E31" s="22"/>
      <c r="F31" s="20"/>
      <c r="G31" s="20"/>
      <c r="H31" s="20"/>
      <c r="I31" s="20"/>
      <c r="J31" s="22"/>
      <c r="K31" s="28" t="s">
        <v>147</v>
      </c>
      <c r="L31" s="29">
        <v>1.2</v>
      </c>
      <c r="M31" s="29">
        <v>1.2</v>
      </c>
      <c r="N31" s="29">
        <v>1.2</v>
      </c>
      <c r="O31" s="34">
        <f t="shared" si="21"/>
        <v>1.728</v>
      </c>
      <c r="P31" s="22"/>
      <c r="Q31" s="28"/>
      <c r="R31" s="29"/>
      <c r="S31" s="29"/>
      <c r="T31" s="29"/>
      <c r="U31" s="34"/>
      <c r="V31" s="22"/>
      <c r="W31" s="41"/>
      <c r="X31" s="29"/>
      <c r="Y31" s="29"/>
      <c r="Z31" s="29"/>
      <c r="AA31" s="34"/>
      <c r="AB31" s="22"/>
      <c r="AC31" s="28" t="s">
        <v>147</v>
      </c>
      <c r="AD31" s="29">
        <v>1.2</v>
      </c>
      <c r="AE31" s="29">
        <v>1.2</v>
      </c>
      <c r="AF31" s="29"/>
      <c r="AG31" s="34">
        <f t="shared" si="22"/>
        <v>1.44</v>
      </c>
      <c r="AM31" s="22"/>
      <c r="AN31" s="28" t="s">
        <v>145</v>
      </c>
      <c r="AO31" s="29">
        <v>10.26</v>
      </c>
      <c r="AP31" s="29">
        <v>0.61699999999999999</v>
      </c>
      <c r="AQ31" s="29">
        <f t="shared" si="26"/>
        <v>6.3304200000000002</v>
      </c>
      <c r="AR31" s="34"/>
      <c r="AS31" s="22"/>
      <c r="AT31" s="28" t="s">
        <v>186</v>
      </c>
      <c r="AU31" s="29">
        <v>38.5</v>
      </c>
      <c r="AV31" s="29">
        <v>0.154</v>
      </c>
      <c r="AW31" s="29">
        <f t="shared" si="27"/>
        <v>5.9290000000000003</v>
      </c>
      <c r="AX31" s="34"/>
      <c r="AY31" s="22"/>
      <c r="AZ31" s="28" t="s">
        <v>66</v>
      </c>
      <c r="BA31" s="29">
        <v>17.399999999999999</v>
      </c>
      <c r="BB31" s="29">
        <v>0.154</v>
      </c>
      <c r="BC31" s="29">
        <f t="shared" si="28"/>
        <v>2.6795999999999998</v>
      </c>
      <c r="BD31" s="34"/>
      <c r="BE31" s="22"/>
      <c r="BF31" s="28" t="s">
        <v>66</v>
      </c>
      <c r="BG31" s="29">
        <v>26.1</v>
      </c>
      <c r="BH31" s="29">
        <v>0.154</v>
      </c>
      <c r="BI31" s="29">
        <f t="shared" si="29"/>
        <v>4.0194000000000001</v>
      </c>
      <c r="BJ31" s="34"/>
      <c r="BK31" s="22"/>
      <c r="BL31" s="28" t="s">
        <v>145</v>
      </c>
      <c r="BM31" s="29">
        <v>0.75</v>
      </c>
      <c r="BN31" s="29">
        <v>0.6</v>
      </c>
      <c r="BO31" s="29">
        <v>0.25</v>
      </c>
      <c r="BP31" s="34">
        <f t="shared" si="24"/>
        <v>0.11249999999999999</v>
      </c>
      <c r="BQ31" s="22"/>
      <c r="BS31" s="28"/>
      <c r="BW31" s="34"/>
      <c r="BX31" s="22"/>
      <c r="BY31" s="34"/>
      <c r="BZ31" s="34"/>
      <c r="CA31" s="34"/>
      <c r="CB31" s="34"/>
      <c r="CC31" s="34"/>
      <c r="CD31" s="22"/>
      <c r="CE31" s="34"/>
      <c r="CF31" s="34"/>
      <c r="CG31" s="34"/>
      <c r="CH31" s="34"/>
      <c r="CI31" s="34"/>
      <c r="CJ31" s="22"/>
      <c r="CK31" s="18" t="s">
        <v>107</v>
      </c>
      <c r="CL31" s="17">
        <v>1</v>
      </c>
      <c r="CM31" s="17">
        <v>1</v>
      </c>
      <c r="CN31" s="17">
        <v>0.05</v>
      </c>
      <c r="CO31" s="17">
        <f t="shared" si="8"/>
        <v>0.05</v>
      </c>
      <c r="CP31" s="22"/>
      <c r="CQ31" s="18">
        <v>4.03</v>
      </c>
      <c r="CR31" s="17">
        <v>0.2</v>
      </c>
      <c r="CS31" s="17">
        <v>0.2</v>
      </c>
      <c r="CT31" s="17">
        <v>0.2</v>
      </c>
      <c r="CU31" s="17">
        <f t="shared" si="9"/>
        <v>2.4180000000000006</v>
      </c>
      <c r="CW31" s="22"/>
      <c r="CX31" s="18" t="s">
        <v>108</v>
      </c>
      <c r="CY31" s="17">
        <v>0.3</v>
      </c>
      <c r="CZ31" s="17">
        <v>0.3</v>
      </c>
      <c r="DA31" s="23">
        <v>0.4</v>
      </c>
      <c r="DB31" s="17">
        <f t="shared" si="10"/>
        <v>3.5999999999999997E-2</v>
      </c>
      <c r="DC31" s="22"/>
      <c r="DD31" s="18"/>
      <c r="DI31" s="22"/>
      <c r="DJ31" s="18" t="s">
        <v>108</v>
      </c>
      <c r="DK31" s="17">
        <v>0.3</v>
      </c>
      <c r="DL31" s="17">
        <v>0.3</v>
      </c>
      <c r="DN31" s="17">
        <f t="shared" si="12"/>
        <v>0</v>
      </c>
    </row>
    <row r="32" spans="1:118" x14ac:dyDescent="0.25">
      <c r="A32" s="17">
        <v>107.89</v>
      </c>
      <c r="B32" s="17">
        <v>0.15</v>
      </c>
      <c r="D32" s="17">
        <v>16.18</v>
      </c>
      <c r="E32" s="22"/>
      <c r="F32" s="17">
        <v>64.099999999999994</v>
      </c>
      <c r="I32" s="17">
        <f>F32+G32</f>
        <v>64.099999999999994</v>
      </c>
      <c r="J32" s="22"/>
      <c r="K32" s="28" t="s">
        <v>149</v>
      </c>
      <c r="L32" s="29">
        <v>1.2</v>
      </c>
      <c r="M32" s="29">
        <v>1.2</v>
      </c>
      <c r="N32" s="29">
        <v>1.2</v>
      </c>
      <c r="O32" s="34">
        <f t="shared" si="21"/>
        <v>1.728</v>
      </c>
      <c r="P32" s="22"/>
      <c r="Q32" s="28"/>
      <c r="R32" s="29"/>
      <c r="S32" s="29"/>
      <c r="T32" s="29"/>
      <c r="U32" s="34"/>
      <c r="V32" s="22"/>
      <c r="W32" s="41"/>
      <c r="X32" s="29"/>
      <c r="Y32" s="29"/>
      <c r="Z32" s="29"/>
      <c r="AA32" s="34"/>
      <c r="AB32" s="22"/>
      <c r="AC32" s="28" t="s">
        <v>149</v>
      </c>
      <c r="AD32" s="29">
        <v>1.2</v>
      </c>
      <c r="AE32" s="29">
        <v>1.2</v>
      </c>
      <c r="AF32" s="29"/>
      <c r="AG32" s="34">
        <f t="shared" si="22"/>
        <v>1.44</v>
      </c>
      <c r="AM32" s="22"/>
      <c r="AN32" s="28" t="s">
        <v>147</v>
      </c>
      <c r="AO32" s="29">
        <v>13.26</v>
      </c>
      <c r="AP32" s="29">
        <v>0.61699999999999999</v>
      </c>
      <c r="AQ32" s="29">
        <f t="shared" si="26"/>
        <v>8.1814199999999992</v>
      </c>
      <c r="AR32" s="34"/>
      <c r="AS32" s="22"/>
      <c r="AT32" s="28" t="s">
        <v>187</v>
      </c>
      <c r="AU32" s="29">
        <v>38.5</v>
      </c>
      <c r="AV32" s="29">
        <v>0.154</v>
      </c>
      <c r="AW32" s="29">
        <f t="shared" si="27"/>
        <v>5.9290000000000003</v>
      </c>
      <c r="AX32" s="34"/>
      <c r="AY32" s="22"/>
      <c r="AZ32" s="28" t="s">
        <v>68</v>
      </c>
      <c r="BA32" s="29">
        <v>17.399999999999999</v>
      </c>
      <c r="BB32" s="29">
        <v>0.154</v>
      </c>
      <c r="BC32" s="29">
        <f t="shared" si="28"/>
        <v>2.6795999999999998</v>
      </c>
      <c r="BD32" s="34"/>
      <c r="BE32" s="22"/>
      <c r="BF32" s="28" t="s">
        <v>68</v>
      </c>
      <c r="BG32" s="29">
        <v>26.1</v>
      </c>
      <c r="BH32" s="29">
        <v>0.154</v>
      </c>
      <c r="BI32" s="29">
        <f t="shared" si="29"/>
        <v>4.0194000000000001</v>
      </c>
      <c r="BJ32" s="34"/>
      <c r="BK32" s="22"/>
      <c r="BL32" s="28" t="s">
        <v>147</v>
      </c>
      <c r="BM32" s="29">
        <v>1</v>
      </c>
      <c r="BN32" s="29">
        <v>0.85</v>
      </c>
      <c r="BO32" s="29">
        <v>0.25</v>
      </c>
      <c r="BP32" s="34">
        <f t="shared" si="24"/>
        <v>0.21249999999999999</v>
      </c>
      <c r="BQ32" s="22"/>
      <c r="BS32" s="28"/>
      <c r="BW32" s="34"/>
      <c r="BX32" s="22"/>
      <c r="BY32" s="34"/>
      <c r="BZ32" s="34"/>
      <c r="CA32" s="34"/>
      <c r="CB32" s="34"/>
      <c r="CC32" s="34"/>
      <c r="CD32" s="22"/>
      <c r="CE32" s="34"/>
      <c r="CF32" s="34"/>
      <c r="CG32" s="34"/>
      <c r="CH32" s="34"/>
      <c r="CI32" s="34"/>
      <c r="CJ32" s="22"/>
      <c r="CK32" s="18" t="s">
        <v>109</v>
      </c>
      <c r="CL32" s="17">
        <v>1</v>
      </c>
      <c r="CM32" s="17">
        <v>1</v>
      </c>
      <c r="CN32" s="17">
        <v>0.05</v>
      </c>
      <c r="CO32" s="17">
        <f t="shared" si="8"/>
        <v>0.05</v>
      </c>
      <c r="CP32" s="22"/>
      <c r="CQ32" s="18">
        <v>1.8</v>
      </c>
      <c r="CR32" s="17">
        <v>0.2</v>
      </c>
      <c r="CS32" s="17">
        <v>0.2</v>
      </c>
      <c r="CT32" s="17">
        <v>0.2</v>
      </c>
      <c r="CU32" s="17">
        <f t="shared" si="9"/>
        <v>1.0800000000000003</v>
      </c>
      <c r="CW32" s="22"/>
      <c r="CX32" s="18" t="s">
        <v>110</v>
      </c>
      <c r="CY32" s="17">
        <v>0.3</v>
      </c>
      <c r="CZ32" s="17">
        <v>0.3</v>
      </c>
      <c r="DA32" s="23">
        <v>1.39</v>
      </c>
      <c r="DB32" s="17">
        <f t="shared" si="10"/>
        <v>0.12509999999999999</v>
      </c>
      <c r="DC32" s="22"/>
      <c r="DD32" s="18"/>
      <c r="DI32" s="22"/>
      <c r="DJ32" s="18" t="s">
        <v>110</v>
      </c>
      <c r="DK32" s="17">
        <v>0.3</v>
      </c>
      <c r="DL32" s="17">
        <v>0.3</v>
      </c>
      <c r="DM32" s="17">
        <v>3.2</v>
      </c>
      <c r="DN32" s="17">
        <f t="shared" si="12"/>
        <v>0.28799999999999998</v>
      </c>
    </row>
    <row r="33" spans="1:118" x14ac:dyDescent="0.25">
      <c r="D33" s="17">
        <f>A33+B33</f>
        <v>0</v>
      </c>
      <c r="E33" s="22"/>
      <c r="I33" s="17">
        <f>F33+G33</f>
        <v>0</v>
      </c>
      <c r="J33" s="22"/>
      <c r="K33" s="28" t="s">
        <v>151</v>
      </c>
      <c r="L33" s="29">
        <v>1.2</v>
      </c>
      <c r="M33" s="29">
        <v>1.2</v>
      </c>
      <c r="N33" s="29">
        <v>1.2</v>
      </c>
      <c r="O33" s="34">
        <f t="shared" si="21"/>
        <v>1.728</v>
      </c>
      <c r="P33" s="22"/>
      <c r="Q33" s="28"/>
      <c r="R33" s="29"/>
      <c r="S33" s="29"/>
      <c r="T33" s="29"/>
      <c r="U33" s="34"/>
      <c r="V33" s="22"/>
      <c r="W33" s="41"/>
      <c r="X33" s="29"/>
      <c r="Y33" s="29"/>
      <c r="Z33" s="29"/>
      <c r="AA33" s="34"/>
      <c r="AB33" s="22"/>
      <c r="AC33" s="28" t="s">
        <v>151</v>
      </c>
      <c r="AD33" s="29">
        <v>1.2</v>
      </c>
      <c r="AE33" s="29">
        <v>1.2</v>
      </c>
      <c r="AF33" s="29"/>
      <c r="AG33" s="34">
        <f t="shared" si="22"/>
        <v>1.44</v>
      </c>
      <c r="AM33" s="22"/>
      <c r="AN33" s="28" t="s">
        <v>149</v>
      </c>
      <c r="AO33" s="29">
        <v>13.26</v>
      </c>
      <c r="AP33" s="29">
        <v>0.61699999999999999</v>
      </c>
      <c r="AQ33" s="29">
        <f t="shared" si="26"/>
        <v>8.1814199999999992</v>
      </c>
      <c r="AR33" s="34"/>
      <c r="AS33" s="22"/>
      <c r="AT33" s="28" t="s">
        <v>188</v>
      </c>
      <c r="AU33" s="29">
        <v>38.5</v>
      </c>
      <c r="AV33" s="29">
        <v>0.154</v>
      </c>
      <c r="AW33" s="29">
        <f t="shared" si="27"/>
        <v>5.9290000000000003</v>
      </c>
      <c r="AX33" s="34"/>
      <c r="AY33" s="22"/>
      <c r="AZ33" s="28" t="s">
        <v>70</v>
      </c>
      <c r="BA33" s="29">
        <v>17.399999999999999</v>
      </c>
      <c r="BB33" s="29">
        <v>0.154</v>
      </c>
      <c r="BC33" s="29">
        <f t="shared" si="28"/>
        <v>2.6795999999999998</v>
      </c>
      <c r="BD33" s="34"/>
      <c r="BE33" s="22"/>
      <c r="BF33" s="28" t="s">
        <v>70</v>
      </c>
      <c r="BG33" s="29">
        <v>26.1</v>
      </c>
      <c r="BH33" s="29">
        <v>0.154</v>
      </c>
      <c r="BI33" s="29">
        <f t="shared" si="29"/>
        <v>4.0194000000000001</v>
      </c>
      <c r="BJ33" s="34"/>
      <c r="BK33" s="22"/>
      <c r="BL33" s="28" t="s">
        <v>149</v>
      </c>
      <c r="BM33" s="29">
        <v>1</v>
      </c>
      <c r="BN33" s="29">
        <v>0.85</v>
      </c>
      <c r="BO33" s="29">
        <v>0.25</v>
      </c>
      <c r="BP33" s="34">
        <f t="shared" si="24"/>
        <v>0.21249999999999999</v>
      </c>
      <c r="BQ33" s="22"/>
      <c r="BS33" s="28"/>
      <c r="BW33" s="34"/>
      <c r="BX33" s="22"/>
      <c r="BY33" s="34"/>
      <c r="BZ33" s="34"/>
      <c r="CA33" s="34"/>
      <c r="CB33" s="34"/>
      <c r="CC33" s="34"/>
      <c r="CD33" s="22"/>
      <c r="CE33" s="34"/>
      <c r="CF33" s="34"/>
      <c r="CG33" s="34"/>
      <c r="CH33" s="34"/>
      <c r="CI33" s="34"/>
      <c r="CJ33" s="22"/>
      <c r="CK33" s="18" t="s">
        <v>111</v>
      </c>
      <c r="CL33" s="17">
        <v>1</v>
      </c>
      <c r="CM33" s="17">
        <v>1</v>
      </c>
      <c r="CN33" s="17">
        <v>0.05</v>
      </c>
      <c r="CO33" s="17">
        <f t="shared" si="8"/>
        <v>0.05</v>
      </c>
      <c r="CP33" s="22"/>
      <c r="CQ33" s="18">
        <v>8.93</v>
      </c>
      <c r="CR33" s="17">
        <v>0.2</v>
      </c>
      <c r="CS33" s="17">
        <v>0.2</v>
      </c>
      <c r="CT33" s="17">
        <v>0.2</v>
      </c>
      <c r="CU33" s="17">
        <f t="shared" si="9"/>
        <v>5.3580000000000005</v>
      </c>
      <c r="CW33" s="22"/>
      <c r="CX33" s="18" t="s">
        <v>112</v>
      </c>
      <c r="CY33" s="17">
        <v>0.3</v>
      </c>
      <c r="CZ33" s="17">
        <v>0.3</v>
      </c>
      <c r="DA33" s="23">
        <v>1.5</v>
      </c>
      <c r="DB33" s="17">
        <f t="shared" si="10"/>
        <v>0.13500000000000001</v>
      </c>
      <c r="DC33" s="22"/>
      <c r="DD33" s="18"/>
      <c r="DI33" s="22"/>
      <c r="DJ33" s="18" t="s">
        <v>112</v>
      </c>
      <c r="DK33" s="17">
        <v>0.3</v>
      </c>
      <c r="DL33" s="17">
        <v>0.3</v>
      </c>
      <c r="DN33" s="17">
        <f t="shared" si="12"/>
        <v>0</v>
      </c>
    </row>
    <row r="34" spans="1:118" x14ac:dyDescent="0.25">
      <c r="E34" s="22"/>
      <c r="J34" s="22"/>
      <c r="K34" s="28" t="s">
        <v>155</v>
      </c>
      <c r="L34" s="29">
        <v>1.2</v>
      </c>
      <c r="M34" s="29">
        <v>1.2</v>
      </c>
      <c r="N34" s="29">
        <v>1.2</v>
      </c>
      <c r="O34" s="34">
        <f t="shared" si="21"/>
        <v>1.728</v>
      </c>
      <c r="P34" s="22"/>
      <c r="Q34" s="28"/>
      <c r="R34" s="29"/>
      <c r="S34" s="29"/>
      <c r="T34" s="29"/>
      <c r="U34" s="34"/>
      <c r="V34" s="22"/>
      <c r="W34" s="41"/>
      <c r="X34" s="29"/>
      <c r="Y34" s="29"/>
      <c r="Z34" s="29"/>
      <c r="AA34" s="34"/>
      <c r="AB34" s="22"/>
      <c r="AC34" s="28" t="s">
        <v>155</v>
      </c>
      <c r="AD34" s="29">
        <v>1.2</v>
      </c>
      <c r="AE34" s="29">
        <v>1.2</v>
      </c>
      <c r="AF34" s="29"/>
      <c r="AG34" s="34">
        <f t="shared" si="22"/>
        <v>1.44</v>
      </c>
      <c r="AM34" s="22"/>
      <c r="AN34" s="28" t="s">
        <v>151</v>
      </c>
      <c r="AO34" s="29">
        <v>13.26</v>
      </c>
      <c r="AP34" s="29">
        <v>0.61699999999999999</v>
      </c>
      <c r="AQ34" s="29">
        <f t="shared" si="26"/>
        <v>8.1814199999999992</v>
      </c>
      <c r="AR34" s="34"/>
      <c r="AS34" s="22"/>
      <c r="AT34" s="28" t="s">
        <v>189</v>
      </c>
      <c r="AU34" s="29">
        <v>40.04</v>
      </c>
      <c r="AV34" s="29">
        <v>0.154</v>
      </c>
      <c r="AW34" s="29">
        <f t="shared" si="27"/>
        <v>6.1661599999999996</v>
      </c>
      <c r="AX34" s="34"/>
      <c r="AY34" s="22"/>
      <c r="AZ34" s="28" t="s">
        <v>72</v>
      </c>
      <c r="BA34" s="29">
        <v>17.399999999999999</v>
      </c>
      <c r="BB34" s="29">
        <v>0.154</v>
      </c>
      <c r="BC34" s="29">
        <f t="shared" si="28"/>
        <v>2.6795999999999998</v>
      </c>
      <c r="BD34" s="34"/>
      <c r="BE34" s="22"/>
      <c r="BF34" s="28" t="s">
        <v>72</v>
      </c>
      <c r="BG34" s="29">
        <v>26.1</v>
      </c>
      <c r="BH34" s="29">
        <v>0.154</v>
      </c>
      <c r="BI34" s="29">
        <f t="shared" si="29"/>
        <v>4.0194000000000001</v>
      </c>
      <c r="BJ34" s="34"/>
      <c r="BK34" s="22"/>
      <c r="BL34" s="28" t="s">
        <v>151</v>
      </c>
      <c r="BM34" s="29">
        <v>1</v>
      </c>
      <c r="BN34" s="29">
        <v>0.85</v>
      </c>
      <c r="BO34" s="29">
        <v>0.25</v>
      </c>
      <c r="BP34" s="34">
        <f t="shared" si="24"/>
        <v>0.21249999999999999</v>
      </c>
      <c r="BQ34" s="22"/>
      <c r="BS34" s="28"/>
      <c r="BW34" s="34"/>
      <c r="BX34" s="22"/>
      <c r="BY34" s="34"/>
      <c r="BZ34" s="34"/>
      <c r="CA34" s="34"/>
      <c r="CB34" s="34"/>
      <c r="CC34" s="34"/>
      <c r="CD34" s="22"/>
      <c r="CE34" s="34"/>
      <c r="CF34" s="34"/>
      <c r="CG34" s="34"/>
      <c r="CH34" s="34"/>
      <c r="CI34" s="34"/>
      <c r="CJ34" s="22"/>
      <c r="CK34" s="18" t="s">
        <v>113</v>
      </c>
      <c r="CL34" s="17">
        <v>1</v>
      </c>
      <c r="CM34" s="17">
        <v>1</v>
      </c>
      <c r="CN34" s="17">
        <v>0.05</v>
      </c>
      <c r="CO34" s="17">
        <f t="shared" si="8"/>
        <v>0.05</v>
      </c>
      <c r="CP34" s="22"/>
      <c r="CQ34" s="18">
        <v>8.93</v>
      </c>
      <c r="CR34" s="17">
        <v>0.2</v>
      </c>
      <c r="CS34" s="17">
        <v>0.2</v>
      </c>
      <c r="CT34" s="17">
        <v>0.2</v>
      </c>
      <c r="CU34" s="17">
        <f t="shared" si="9"/>
        <v>5.3580000000000005</v>
      </c>
      <c r="CW34" s="22"/>
      <c r="CX34" s="18" t="s">
        <v>114</v>
      </c>
      <c r="CY34" s="17">
        <v>0.3</v>
      </c>
      <c r="CZ34" s="17">
        <v>0.3</v>
      </c>
      <c r="DA34" s="23">
        <v>1.5</v>
      </c>
      <c r="DB34" s="17">
        <f t="shared" si="10"/>
        <v>0.13500000000000001</v>
      </c>
      <c r="DC34" s="22"/>
      <c r="DD34" s="18"/>
      <c r="DI34" s="22"/>
      <c r="DJ34" s="18" t="s">
        <v>114</v>
      </c>
      <c r="DK34" s="17">
        <v>0.3</v>
      </c>
      <c r="DL34" s="17">
        <v>0.3</v>
      </c>
      <c r="DN34" s="17">
        <f t="shared" si="12"/>
        <v>0</v>
      </c>
    </row>
    <row r="35" spans="1:118" x14ac:dyDescent="0.25">
      <c r="A35" s="445" t="s">
        <v>234</v>
      </c>
      <c r="B35" s="446"/>
      <c r="C35" s="446"/>
      <c r="D35" s="17">
        <f>SUM(D32:D34)</f>
        <v>16.18</v>
      </c>
      <c r="E35" s="22"/>
      <c r="F35" s="445" t="s">
        <v>235</v>
      </c>
      <c r="G35" s="446"/>
      <c r="H35" s="446"/>
      <c r="I35" s="17">
        <f>SUM(I32:I34)</f>
        <v>64.099999999999994</v>
      </c>
      <c r="J35" s="22"/>
      <c r="K35" s="28"/>
      <c r="L35" s="29"/>
      <c r="M35" s="29"/>
      <c r="N35" s="29"/>
      <c r="O35" s="29"/>
      <c r="P35" s="22"/>
      <c r="Q35" s="28"/>
      <c r="R35" s="29"/>
      <c r="S35" s="29"/>
      <c r="T35" s="29"/>
      <c r="U35" s="34"/>
      <c r="V35" s="22"/>
      <c r="W35" s="41"/>
      <c r="X35" s="29"/>
      <c r="Y35" s="29"/>
      <c r="Z35" s="29"/>
      <c r="AA35" s="34"/>
      <c r="AB35" s="22"/>
      <c r="AC35" s="28"/>
      <c r="AD35" s="29"/>
      <c r="AE35" s="29"/>
      <c r="AF35" s="29"/>
      <c r="AG35" s="29"/>
      <c r="AM35" s="22"/>
      <c r="AN35" s="28" t="s">
        <v>155</v>
      </c>
      <c r="AO35" s="29">
        <v>10.26</v>
      </c>
      <c r="AP35" s="29">
        <v>0.61699999999999999</v>
      </c>
      <c r="AQ35" s="29">
        <f t="shared" si="26"/>
        <v>6.3304200000000002</v>
      </c>
      <c r="AR35" s="34"/>
      <c r="AS35" s="22"/>
      <c r="AT35" s="28"/>
      <c r="AU35" s="29"/>
      <c r="AV35" s="29"/>
      <c r="AW35" s="29"/>
      <c r="AX35" s="34"/>
      <c r="AY35" s="22"/>
      <c r="AZ35" s="28" t="s">
        <v>76</v>
      </c>
      <c r="BA35" s="29">
        <v>17.399999999999999</v>
      </c>
      <c r="BB35" s="29">
        <v>0.154</v>
      </c>
      <c r="BC35" s="29">
        <f t="shared" si="28"/>
        <v>2.6795999999999998</v>
      </c>
      <c r="BD35" s="34"/>
      <c r="BE35" s="22"/>
      <c r="BF35" s="28" t="s">
        <v>76</v>
      </c>
      <c r="BG35" s="29">
        <v>26.1</v>
      </c>
      <c r="BH35" s="29">
        <v>0.154</v>
      </c>
      <c r="BI35" s="29">
        <f t="shared" si="29"/>
        <v>4.0194000000000001</v>
      </c>
      <c r="BJ35" s="34"/>
      <c r="BK35" s="22"/>
      <c r="BL35" s="28" t="s">
        <v>155</v>
      </c>
      <c r="BM35" s="29">
        <v>0.75</v>
      </c>
      <c r="BN35" s="29">
        <v>0.6</v>
      </c>
      <c r="BO35" s="29">
        <v>0.25</v>
      </c>
      <c r="BP35" s="34">
        <f t="shared" si="24"/>
        <v>0.11249999999999999</v>
      </c>
      <c r="BQ35" s="22"/>
      <c r="BS35" s="28"/>
      <c r="BW35" s="34"/>
      <c r="BX35" s="22"/>
      <c r="BY35" s="34"/>
      <c r="BZ35" s="34"/>
      <c r="CA35" s="34"/>
      <c r="CB35" s="34"/>
      <c r="CC35" s="34"/>
      <c r="CD35" s="22"/>
      <c r="CE35" s="34"/>
      <c r="CF35" s="34"/>
      <c r="CG35" s="34"/>
      <c r="CH35" s="34"/>
      <c r="CI35" s="34"/>
      <c r="CJ35" s="22"/>
      <c r="CK35" s="18" t="s">
        <v>115</v>
      </c>
      <c r="CL35" s="17">
        <v>1</v>
      </c>
      <c r="CM35" s="17">
        <v>1</v>
      </c>
      <c r="CN35" s="17">
        <v>0.05</v>
      </c>
      <c r="CO35" s="17">
        <f t="shared" si="8"/>
        <v>0.05</v>
      </c>
      <c r="CP35" s="22"/>
      <c r="CQ35" s="18">
        <v>3.15</v>
      </c>
      <c r="CR35" s="17">
        <v>0.2</v>
      </c>
      <c r="CS35" s="17">
        <v>0.2</v>
      </c>
      <c r="CT35" s="17">
        <v>0.2</v>
      </c>
      <c r="CU35" s="17">
        <f t="shared" si="9"/>
        <v>1.8900000000000001</v>
      </c>
      <c r="CW35" s="22"/>
      <c r="CX35" s="18" t="s">
        <v>116</v>
      </c>
      <c r="CY35" s="17">
        <v>0.3</v>
      </c>
      <c r="CZ35" s="17">
        <v>0.3</v>
      </c>
      <c r="DA35" s="23">
        <v>1.2</v>
      </c>
      <c r="DB35" s="17">
        <f t="shared" si="10"/>
        <v>0.108</v>
      </c>
      <c r="DC35" s="22"/>
      <c r="DD35" s="18"/>
      <c r="DI35" s="22"/>
      <c r="DJ35" s="18" t="s">
        <v>116</v>
      </c>
      <c r="DK35" s="17">
        <v>0.3</v>
      </c>
      <c r="DL35" s="17">
        <v>0.3</v>
      </c>
      <c r="DN35" s="17">
        <f t="shared" si="12"/>
        <v>0</v>
      </c>
    </row>
    <row r="36" spans="1:118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8"/>
      <c r="L36" s="29"/>
      <c r="M36" s="29"/>
      <c r="N36" s="29"/>
      <c r="O36" s="29"/>
      <c r="P36" s="22"/>
      <c r="Q36" s="28"/>
      <c r="R36" s="29"/>
      <c r="S36" s="29"/>
      <c r="T36" s="29"/>
      <c r="U36" s="34"/>
      <c r="V36" s="22"/>
      <c r="W36" s="41"/>
      <c r="X36" s="29"/>
      <c r="Y36" s="29"/>
      <c r="Z36" s="29"/>
      <c r="AA36" s="34"/>
      <c r="AB36" s="22"/>
      <c r="AC36" s="28"/>
      <c r="AD36" s="29"/>
      <c r="AE36" s="29"/>
      <c r="AF36" s="29"/>
      <c r="AG36" s="29"/>
      <c r="AM36" s="22"/>
      <c r="AN36" s="28"/>
      <c r="AO36" s="29"/>
      <c r="AP36" s="29"/>
      <c r="AQ36" s="29"/>
      <c r="AR36" s="34"/>
      <c r="AS36" s="22"/>
      <c r="AT36" s="28"/>
      <c r="AU36" s="29"/>
      <c r="AV36" s="29"/>
      <c r="AW36" s="29"/>
      <c r="AX36" s="34"/>
      <c r="AY36" s="22"/>
      <c r="AZ36" s="28" t="s">
        <v>78</v>
      </c>
      <c r="BA36" s="29">
        <v>17.399999999999999</v>
      </c>
      <c r="BB36" s="29">
        <v>0.154</v>
      </c>
      <c r="BC36" s="29">
        <f t="shared" si="28"/>
        <v>2.6795999999999998</v>
      </c>
      <c r="BD36" s="34"/>
      <c r="BE36" s="22"/>
      <c r="BF36" s="28" t="s">
        <v>78</v>
      </c>
      <c r="BG36" s="29">
        <v>26.1</v>
      </c>
      <c r="BH36" s="29">
        <v>0.154</v>
      </c>
      <c r="BI36" s="29">
        <f t="shared" si="29"/>
        <v>4.0194000000000001</v>
      </c>
      <c r="BJ36" s="34"/>
      <c r="BK36" s="22"/>
      <c r="BQ36" s="22"/>
      <c r="BS36" s="28"/>
      <c r="BW36" s="34"/>
      <c r="BX36" s="22"/>
      <c r="BY36" s="34"/>
      <c r="BZ36" s="34"/>
      <c r="CA36" s="34"/>
      <c r="CB36" s="34"/>
      <c r="CC36" s="34"/>
      <c r="CD36" s="22"/>
      <c r="CE36" s="34"/>
      <c r="CF36" s="34"/>
      <c r="CG36" s="34"/>
      <c r="CH36" s="34"/>
      <c r="CI36" s="34"/>
      <c r="CJ36" s="22"/>
      <c r="CK36" s="18" t="s">
        <v>117</v>
      </c>
      <c r="CL36" s="17">
        <v>1</v>
      </c>
      <c r="CM36" s="17">
        <v>1</v>
      </c>
      <c r="CN36" s="17">
        <v>0.05</v>
      </c>
      <c r="CO36" s="17">
        <f t="shared" si="8"/>
        <v>0.05</v>
      </c>
      <c r="CP36" s="22"/>
      <c r="CQ36" s="18">
        <v>9.76</v>
      </c>
      <c r="CR36" s="17">
        <v>0.2</v>
      </c>
      <c r="CS36" s="17">
        <v>0.2</v>
      </c>
      <c r="CT36" s="17">
        <v>0.2</v>
      </c>
      <c r="CU36" s="17">
        <f t="shared" si="9"/>
        <v>5.8560000000000008</v>
      </c>
      <c r="CW36" s="22"/>
      <c r="CX36" s="18" t="s">
        <v>118</v>
      </c>
      <c r="CY36" s="17">
        <v>0.3</v>
      </c>
      <c r="CZ36" s="17">
        <v>0.3</v>
      </c>
      <c r="DA36" s="23">
        <v>0.7</v>
      </c>
      <c r="DB36" s="17">
        <f t="shared" si="10"/>
        <v>6.3E-2</v>
      </c>
      <c r="DC36" s="22"/>
      <c r="DD36" s="18"/>
      <c r="DI36" s="22"/>
      <c r="DJ36" s="18" t="s">
        <v>118</v>
      </c>
      <c r="DK36" s="17">
        <v>0.3</v>
      </c>
      <c r="DL36" s="17">
        <v>0.3</v>
      </c>
      <c r="DN36" s="17">
        <f t="shared" si="12"/>
        <v>0</v>
      </c>
    </row>
    <row r="37" spans="1:118" x14ac:dyDescent="0.25">
      <c r="A37" s="441" t="s">
        <v>199</v>
      </c>
      <c r="B37" s="441"/>
      <c r="C37" s="441"/>
      <c r="D37" s="441"/>
      <c r="E37" s="22"/>
      <c r="F37" s="447" t="s">
        <v>215</v>
      </c>
      <c r="G37" s="447"/>
      <c r="H37" s="447"/>
      <c r="I37" s="447"/>
      <c r="J37" s="22"/>
      <c r="K37" s="444" t="s">
        <v>209</v>
      </c>
      <c r="L37" s="444"/>
      <c r="M37" s="444"/>
      <c r="N37" s="444"/>
      <c r="O37" s="34">
        <f>O24+O3</f>
        <v>46.656000000000013</v>
      </c>
      <c r="P37" s="22"/>
      <c r="Q37" s="28"/>
      <c r="R37" s="29"/>
      <c r="S37" s="29"/>
      <c r="T37" s="29"/>
      <c r="U37" s="34"/>
      <c r="V37" s="22"/>
      <c r="W37" s="41"/>
      <c r="X37" s="29"/>
      <c r="Y37" s="29"/>
      <c r="Z37" s="29"/>
      <c r="AA37" s="34"/>
      <c r="AB37" s="22"/>
      <c r="AC37" s="444" t="s">
        <v>213</v>
      </c>
      <c r="AD37" s="444"/>
      <c r="AE37" s="444"/>
      <c r="AF37" s="444"/>
      <c r="AG37" s="33">
        <f>AG24+AG3</f>
        <v>38.880000000000003</v>
      </c>
      <c r="AM37" s="22"/>
      <c r="AN37" s="444" t="s">
        <v>216</v>
      </c>
      <c r="AO37" s="444"/>
      <c r="AP37" s="444"/>
      <c r="AQ37" s="444"/>
      <c r="AR37" s="33">
        <f>AR24+AR3</f>
        <v>179.28785999999999</v>
      </c>
      <c r="AS37" s="22"/>
      <c r="AT37" s="28"/>
      <c r="AU37" s="29"/>
      <c r="AV37" s="29"/>
      <c r="AW37" s="29"/>
      <c r="AX37" s="34"/>
      <c r="AY37" s="22"/>
      <c r="AZ37" s="28" t="s">
        <v>80</v>
      </c>
      <c r="BA37" s="29">
        <v>17.399999999999999</v>
      </c>
      <c r="BB37" s="29">
        <v>0.154</v>
      </c>
      <c r="BC37" s="29">
        <f t="shared" si="28"/>
        <v>2.6795999999999998</v>
      </c>
      <c r="BD37" s="34"/>
      <c r="BE37" s="22"/>
      <c r="BF37" s="28" t="s">
        <v>80</v>
      </c>
      <c r="BG37" s="29">
        <v>26.1</v>
      </c>
      <c r="BH37" s="29">
        <v>0.154</v>
      </c>
      <c r="BI37" s="29">
        <f t="shared" si="29"/>
        <v>4.0194000000000001</v>
      </c>
      <c r="BJ37" s="34"/>
      <c r="BK37" s="22"/>
      <c r="BQ37" s="22"/>
      <c r="BS37" s="28"/>
      <c r="BW37" s="34"/>
      <c r="BX37" s="22"/>
      <c r="BY37" s="34"/>
      <c r="BZ37" s="34"/>
      <c r="CA37" s="34"/>
      <c r="CB37" s="34"/>
      <c r="CC37" s="34"/>
      <c r="CD37" s="22"/>
      <c r="CE37" s="34"/>
      <c r="CF37" s="34"/>
      <c r="CG37" s="34"/>
      <c r="CH37" s="34"/>
      <c r="CI37" s="34"/>
      <c r="CJ37" s="22"/>
      <c r="CK37" s="18" t="s">
        <v>119</v>
      </c>
      <c r="CL37" s="17">
        <v>1</v>
      </c>
      <c r="CM37" s="17">
        <v>1</v>
      </c>
      <c r="CN37" s="17">
        <v>0.05</v>
      </c>
      <c r="CO37" s="17">
        <f t="shared" si="8"/>
        <v>0.05</v>
      </c>
      <c r="CP37" s="22"/>
      <c r="CQ37" s="457" t="s">
        <v>95</v>
      </c>
      <c r="CR37" s="457"/>
      <c r="CS37" s="457"/>
      <c r="CT37" s="457"/>
      <c r="CU37" s="17">
        <f>SUM(CU4:CU36)</f>
        <v>111.53400000000003</v>
      </c>
      <c r="CW37" s="22"/>
      <c r="CX37" s="18" t="s">
        <v>120</v>
      </c>
      <c r="CY37" s="17">
        <v>0.3</v>
      </c>
      <c r="CZ37" s="17">
        <v>0.3</v>
      </c>
      <c r="DA37" s="23">
        <v>0.6</v>
      </c>
      <c r="DB37" s="17">
        <f t="shared" si="10"/>
        <v>5.3999999999999999E-2</v>
      </c>
      <c r="DC37" s="22"/>
      <c r="DD37" s="18"/>
      <c r="DE37" s="446"/>
      <c r="DF37" s="446"/>
      <c r="DG37" s="446"/>
      <c r="DI37" s="22"/>
      <c r="DJ37" s="18" t="s">
        <v>120</v>
      </c>
      <c r="DK37" s="17">
        <v>0.3</v>
      </c>
      <c r="DL37" s="17">
        <v>0.3</v>
      </c>
      <c r="DN37" s="17">
        <f t="shared" si="12"/>
        <v>0</v>
      </c>
    </row>
    <row r="38" spans="1:118" x14ac:dyDescent="0.25">
      <c r="A38" s="20"/>
      <c r="B38" s="20"/>
      <c r="C38" s="20"/>
      <c r="D38" s="20"/>
      <c r="E38" s="22"/>
      <c r="F38" s="20"/>
      <c r="G38" s="20"/>
      <c r="H38" s="20"/>
      <c r="I38" s="20"/>
      <c r="J38" s="22"/>
      <c r="K38" s="28"/>
      <c r="L38" s="29"/>
      <c r="M38" s="29"/>
      <c r="N38" s="29"/>
      <c r="O38" s="29"/>
      <c r="P38" s="22"/>
      <c r="Q38" s="28"/>
      <c r="R38" s="29"/>
      <c r="S38" s="29"/>
      <c r="T38" s="29"/>
      <c r="U38" s="34"/>
      <c r="V38" s="22"/>
      <c r="W38" s="444"/>
      <c r="X38" s="444"/>
      <c r="Y38" s="444"/>
      <c r="Z38" s="444"/>
      <c r="AA38" s="33"/>
      <c r="AB38" s="22"/>
      <c r="AC38" s="28"/>
      <c r="AD38" s="29"/>
      <c r="AE38" s="29"/>
      <c r="AF38" s="29"/>
      <c r="AG38" s="29"/>
      <c r="AM38" s="22"/>
      <c r="AN38" s="28"/>
      <c r="AO38" s="29"/>
      <c r="AP38" s="29"/>
      <c r="AQ38" s="29"/>
      <c r="AR38" s="34"/>
      <c r="AS38" s="22"/>
      <c r="AT38" s="28"/>
      <c r="AU38" s="29"/>
      <c r="AV38" s="29"/>
      <c r="AW38" s="29"/>
      <c r="AX38" s="34"/>
      <c r="AY38" s="22"/>
      <c r="AZ38" s="28" t="s">
        <v>82</v>
      </c>
      <c r="BA38" s="29">
        <v>17.399999999999999</v>
      </c>
      <c r="BB38" s="29">
        <v>0.154</v>
      </c>
      <c r="BC38" s="29">
        <f t="shared" si="28"/>
        <v>2.6795999999999998</v>
      </c>
      <c r="BD38" s="34"/>
      <c r="BE38" s="22"/>
      <c r="BF38" s="28" t="s">
        <v>82</v>
      </c>
      <c r="BG38" s="29">
        <v>26.1</v>
      </c>
      <c r="BH38" s="29">
        <v>0.154</v>
      </c>
      <c r="BI38" s="29">
        <f t="shared" si="29"/>
        <v>4.0194000000000001</v>
      </c>
      <c r="BJ38" s="34"/>
      <c r="BK38" s="22"/>
      <c r="BL38" s="444" t="s">
        <v>226</v>
      </c>
      <c r="BM38" s="444"/>
      <c r="BN38" s="444"/>
      <c r="BO38" s="444"/>
      <c r="BP38" s="33">
        <f>BP24+BP3</f>
        <v>3.3343750000000005</v>
      </c>
      <c r="BQ38" s="22"/>
      <c r="BS38" s="444" t="s">
        <v>227</v>
      </c>
      <c r="BT38" s="444"/>
      <c r="BU38" s="444"/>
      <c r="BV38" s="444"/>
      <c r="BW38" s="33">
        <f>BW16</f>
        <v>5.8751999999999995</v>
      </c>
      <c r="BX38" s="22"/>
      <c r="BY38" s="34"/>
      <c r="BZ38" s="34"/>
      <c r="CA38" s="34"/>
      <c r="CB38" s="34"/>
      <c r="CC38" s="34"/>
      <c r="CD38" s="22"/>
      <c r="CE38" s="34"/>
      <c r="CF38" s="34"/>
      <c r="CG38" s="34"/>
      <c r="CH38" s="34"/>
      <c r="CI38" s="34"/>
      <c r="CJ38" s="22"/>
      <c r="CK38" s="18" t="s">
        <v>121</v>
      </c>
      <c r="CL38" s="17">
        <v>1</v>
      </c>
      <c r="CM38" s="17">
        <v>1</v>
      </c>
      <c r="CN38" s="17">
        <v>0.05</v>
      </c>
      <c r="CO38" s="17">
        <f t="shared" si="8"/>
        <v>0.05</v>
      </c>
      <c r="CP38" s="22"/>
      <c r="CQ38" s="18"/>
      <c r="CU38" s="23"/>
      <c r="CW38" s="22"/>
      <c r="CX38" s="18" t="s">
        <v>122</v>
      </c>
      <c r="CY38" s="17">
        <v>0.3</v>
      </c>
      <c r="CZ38" s="17">
        <v>0.3</v>
      </c>
      <c r="DA38" s="23">
        <v>0.5</v>
      </c>
      <c r="DB38" s="17">
        <f t="shared" si="10"/>
        <v>4.4999999999999998E-2</v>
      </c>
      <c r="DC38" s="22"/>
      <c r="DD38" s="18"/>
      <c r="DI38" s="22"/>
      <c r="DJ38" s="18" t="s">
        <v>122</v>
      </c>
      <c r="DK38" s="17">
        <v>0.3</v>
      </c>
      <c r="DL38" s="17">
        <v>0.3</v>
      </c>
      <c r="DN38" s="17">
        <f t="shared" si="12"/>
        <v>0</v>
      </c>
    </row>
    <row r="39" spans="1:118" x14ac:dyDescent="0.25">
      <c r="A39" s="17">
        <v>6.89</v>
      </c>
      <c r="D39" s="17">
        <f>A39+B39</f>
        <v>6.89</v>
      </c>
      <c r="E39" s="22"/>
      <c r="F39" s="17">
        <v>250</v>
      </c>
      <c r="I39" s="17">
        <f>F39+G39</f>
        <v>250</v>
      </c>
      <c r="J39" s="22"/>
      <c r="K39" s="28"/>
      <c r="L39" s="29"/>
      <c r="M39" s="29"/>
      <c r="N39" s="29"/>
      <c r="O39" s="29"/>
      <c r="P39" s="22"/>
      <c r="Q39" s="28"/>
      <c r="R39" s="29"/>
      <c r="S39" s="29"/>
      <c r="T39" s="29"/>
      <c r="U39" s="34"/>
      <c r="V39" s="22"/>
      <c r="W39" s="444"/>
      <c r="X39" s="444"/>
      <c r="Y39" s="444"/>
      <c r="Z39" s="444"/>
      <c r="AA39" s="33"/>
      <c r="AB39" s="22"/>
      <c r="AC39" s="28"/>
      <c r="AD39" s="29"/>
      <c r="AE39" s="29"/>
      <c r="AF39" s="29"/>
      <c r="AG39" s="29"/>
      <c r="AM39" s="22"/>
      <c r="AN39" s="28"/>
      <c r="AO39" s="29"/>
      <c r="AP39" s="29"/>
      <c r="AQ39" s="29"/>
      <c r="AR39" s="34"/>
      <c r="AS39" s="22"/>
      <c r="AT39" s="28"/>
      <c r="AU39" s="29"/>
      <c r="AV39" s="29"/>
      <c r="AW39" s="29"/>
      <c r="AX39" s="34"/>
      <c r="AY39" s="22"/>
      <c r="AZ39" s="28" t="s">
        <v>84</v>
      </c>
      <c r="BA39" s="29">
        <v>17.399999999999999</v>
      </c>
      <c r="BB39" s="29">
        <v>0.154</v>
      </c>
      <c r="BC39" s="29">
        <f t="shared" si="28"/>
        <v>2.6795999999999998</v>
      </c>
      <c r="BD39" s="34"/>
      <c r="BE39" s="22"/>
      <c r="BF39" s="28" t="s">
        <v>84</v>
      </c>
      <c r="BG39" s="29">
        <v>26.1</v>
      </c>
      <c r="BH39" s="29">
        <v>0.154</v>
      </c>
      <c r="BI39" s="29">
        <f t="shared" si="29"/>
        <v>4.0194000000000001</v>
      </c>
      <c r="BJ39" s="34"/>
      <c r="BK39" s="22"/>
      <c r="BQ39" s="22"/>
      <c r="BS39" s="444" t="s">
        <v>226</v>
      </c>
      <c r="BT39" s="444"/>
      <c r="BU39" s="444"/>
      <c r="BV39" s="444"/>
      <c r="BW39" s="33">
        <f>BP38</f>
        <v>3.3343750000000005</v>
      </c>
      <c r="BX39" s="22"/>
      <c r="BY39" s="34"/>
      <c r="BZ39" s="34"/>
      <c r="CA39" s="34"/>
      <c r="CB39" s="34"/>
      <c r="CC39" s="34"/>
      <c r="CD39" s="22"/>
      <c r="CE39" s="34"/>
      <c r="CF39" s="34"/>
      <c r="CG39" s="34"/>
      <c r="CH39" s="34"/>
      <c r="CI39" s="34"/>
      <c r="CJ39" s="22"/>
      <c r="CK39" s="18" t="s">
        <v>123</v>
      </c>
      <c r="CL39" s="17">
        <v>1</v>
      </c>
      <c r="CM39" s="17">
        <v>1</v>
      </c>
      <c r="CN39" s="17">
        <v>0.05</v>
      </c>
      <c r="CO39" s="17">
        <f t="shared" si="8"/>
        <v>0.05</v>
      </c>
      <c r="CP39" s="22"/>
      <c r="CQ39" s="18"/>
      <c r="CU39" s="23"/>
      <c r="CW39" s="22"/>
      <c r="CX39" s="18" t="s">
        <v>124</v>
      </c>
      <c r="CY39" s="17">
        <v>0.3</v>
      </c>
      <c r="CZ39" s="17">
        <v>0.3</v>
      </c>
      <c r="DA39" s="23">
        <v>0.5</v>
      </c>
      <c r="DB39" s="17">
        <f t="shared" si="10"/>
        <v>4.4999999999999998E-2</v>
      </c>
      <c r="DC39" s="22"/>
      <c r="DD39" s="18"/>
      <c r="DI39" s="22"/>
      <c r="DJ39" s="18" t="s">
        <v>124</v>
      </c>
      <c r="DK39" s="17">
        <v>0.3</v>
      </c>
      <c r="DL39" s="17">
        <v>0.3</v>
      </c>
      <c r="DN39" s="17">
        <f t="shared" si="12"/>
        <v>0</v>
      </c>
    </row>
    <row r="40" spans="1:118" x14ac:dyDescent="0.25">
      <c r="D40" s="17">
        <f>A40+B40</f>
        <v>0</v>
      </c>
      <c r="E40" s="22"/>
      <c r="I40" s="17">
        <f>F40+G40</f>
        <v>0</v>
      </c>
      <c r="J40" s="22"/>
      <c r="K40" s="28"/>
      <c r="L40" s="29"/>
      <c r="M40" s="29"/>
      <c r="N40" s="29"/>
      <c r="O40" s="29"/>
      <c r="P40" s="22"/>
      <c r="Q40" s="28"/>
      <c r="R40" s="29"/>
      <c r="S40" s="29"/>
      <c r="T40" s="29"/>
      <c r="U40" s="34"/>
      <c r="V40" s="22"/>
      <c r="W40" s="455"/>
      <c r="X40" s="455"/>
      <c r="Y40" s="455"/>
      <c r="Z40" s="455"/>
      <c r="AA40" s="37"/>
      <c r="AB40" s="22"/>
      <c r="AC40" s="28"/>
      <c r="AD40" s="29"/>
      <c r="AE40" s="29"/>
      <c r="AF40" s="29"/>
      <c r="AG40" s="29"/>
      <c r="AM40" s="22"/>
      <c r="AN40" s="28"/>
      <c r="AO40" s="29"/>
      <c r="AP40" s="29"/>
      <c r="AQ40" s="29"/>
      <c r="AR40" s="34"/>
      <c r="AS40" s="22"/>
      <c r="AT40" s="28"/>
      <c r="AU40" s="29"/>
      <c r="AV40" s="29"/>
      <c r="AW40" s="29"/>
      <c r="AX40" s="34"/>
      <c r="AY40" s="22"/>
      <c r="AZ40" s="28" t="s">
        <v>62</v>
      </c>
      <c r="BA40" s="29">
        <v>13.4</v>
      </c>
      <c r="BB40" s="29">
        <v>0.154</v>
      </c>
      <c r="BC40" s="29">
        <f t="shared" si="28"/>
        <v>2.0636000000000001</v>
      </c>
      <c r="BD40" s="34"/>
      <c r="BE40" s="22"/>
      <c r="BF40" s="28" t="s">
        <v>62</v>
      </c>
      <c r="BG40" s="29">
        <v>20.100000000000001</v>
      </c>
      <c r="BH40" s="29">
        <v>0.154</v>
      </c>
      <c r="BI40" s="29">
        <f t="shared" si="29"/>
        <v>3.0954000000000002</v>
      </c>
      <c r="BJ40" s="34"/>
      <c r="BK40" s="22"/>
      <c r="BQ40" s="22"/>
      <c r="BS40" s="455" t="s">
        <v>230</v>
      </c>
      <c r="BT40" s="455"/>
      <c r="BU40" s="455"/>
      <c r="BV40" s="455"/>
      <c r="BW40" s="37">
        <f>BW38+BW39</f>
        <v>9.209575000000001</v>
      </c>
      <c r="BX40" s="22"/>
      <c r="BY40" s="34"/>
      <c r="BZ40" s="34"/>
      <c r="CA40" s="34"/>
      <c r="CB40" s="34"/>
      <c r="CC40" s="34"/>
      <c r="CD40" s="22"/>
      <c r="CE40" s="34"/>
      <c r="CF40" s="34"/>
      <c r="CG40" s="34"/>
      <c r="CH40" s="34"/>
      <c r="CI40" s="34"/>
      <c r="CJ40" s="22"/>
      <c r="CK40" s="18" t="s">
        <v>125</v>
      </c>
      <c r="CL40" s="17">
        <v>1</v>
      </c>
      <c r="CM40" s="17">
        <v>1</v>
      </c>
      <c r="CN40" s="17">
        <v>0.05</v>
      </c>
      <c r="CO40" s="17">
        <f t="shared" si="8"/>
        <v>0.05</v>
      </c>
      <c r="CP40" s="22"/>
      <c r="CQ40" s="18"/>
      <c r="CU40" s="23"/>
      <c r="CW40" s="22"/>
      <c r="CX40" s="18" t="s">
        <v>126</v>
      </c>
      <c r="CY40" s="17">
        <v>0.3</v>
      </c>
      <c r="CZ40" s="17">
        <v>0.3</v>
      </c>
      <c r="DA40" s="23">
        <v>0.45</v>
      </c>
      <c r="DB40" s="17">
        <f t="shared" si="10"/>
        <v>4.0500000000000001E-2</v>
      </c>
      <c r="DC40" s="22"/>
      <c r="DD40" s="18"/>
      <c r="DI40" s="22"/>
      <c r="DJ40" s="18" t="s">
        <v>126</v>
      </c>
      <c r="DK40" s="17">
        <v>0.3</v>
      </c>
      <c r="DL40" s="17">
        <v>0.3</v>
      </c>
      <c r="DN40" s="17">
        <f t="shared" si="12"/>
        <v>0</v>
      </c>
    </row>
    <row r="41" spans="1:118" x14ac:dyDescent="0.25">
      <c r="E41" s="22"/>
      <c r="J41" s="22"/>
      <c r="K41" s="28"/>
      <c r="L41" s="29"/>
      <c r="M41" s="29"/>
      <c r="N41" s="29"/>
      <c r="O41" s="29"/>
      <c r="P41" s="22"/>
      <c r="Q41" s="28"/>
      <c r="R41" s="29"/>
      <c r="S41" s="29"/>
      <c r="T41" s="29"/>
      <c r="U41" s="34"/>
      <c r="V41" s="22"/>
      <c r="W41" s="41"/>
      <c r="X41" s="29"/>
      <c r="Y41" s="29"/>
      <c r="Z41" s="29"/>
      <c r="AA41" s="34"/>
      <c r="AB41" s="22"/>
      <c r="AC41" s="28"/>
      <c r="AD41" s="29"/>
      <c r="AE41" s="29"/>
      <c r="AF41" s="29"/>
      <c r="AG41" s="29"/>
      <c r="AM41" s="22"/>
      <c r="AN41" s="28"/>
      <c r="AO41" s="29"/>
      <c r="AP41" s="29"/>
      <c r="AQ41" s="29"/>
      <c r="AR41" s="34"/>
      <c r="AS41" s="22"/>
      <c r="AT41" s="28"/>
      <c r="AU41" s="29"/>
      <c r="AV41" s="29"/>
      <c r="AW41" s="29"/>
      <c r="AX41" s="34"/>
      <c r="AY41" s="22"/>
      <c r="AZ41" s="28" t="s">
        <v>86</v>
      </c>
      <c r="BA41" s="29">
        <v>13.4</v>
      </c>
      <c r="BB41" s="29">
        <v>0.154</v>
      </c>
      <c r="BC41" s="29">
        <f t="shared" si="28"/>
        <v>2.0636000000000001</v>
      </c>
      <c r="BD41" s="34"/>
      <c r="BE41" s="22"/>
      <c r="BF41" s="28" t="s">
        <v>86</v>
      </c>
      <c r="BG41" s="29">
        <v>20.100000000000001</v>
      </c>
      <c r="BH41" s="29">
        <v>0.154</v>
      </c>
      <c r="BI41" s="29">
        <f t="shared" si="29"/>
        <v>3.0954000000000002</v>
      </c>
      <c r="BJ41" s="34"/>
      <c r="BK41" s="22"/>
      <c r="BQ41" s="22"/>
      <c r="BS41" s="28"/>
      <c r="BW41" s="34"/>
      <c r="BX41" s="22"/>
      <c r="BY41" s="34"/>
      <c r="BZ41" s="34"/>
      <c r="CA41" s="34"/>
      <c r="CB41" s="34"/>
      <c r="CC41" s="34"/>
      <c r="CD41" s="22"/>
      <c r="CE41" s="34"/>
      <c r="CF41" s="34"/>
      <c r="CG41" s="34"/>
      <c r="CH41" s="34"/>
      <c r="CI41" s="34"/>
      <c r="CJ41" s="22"/>
      <c r="CK41" s="18" t="s">
        <v>127</v>
      </c>
      <c r="CL41" s="17">
        <v>1</v>
      </c>
      <c r="CM41" s="17">
        <v>1</v>
      </c>
      <c r="CN41" s="17">
        <v>0.05</v>
      </c>
      <c r="CO41" s="17">
        <f t="shared" si="8"/>
        <v>0.05</v>
      </c>
      <c r="CP41" s="22"/>
      <c r="CQ41" s="18"/>
      <c r="CU41" s="23"/>
      <c r="CW41" s="22"/>
      <c r="CX41" s="18" t="s">
        <v>128</v>
      </c>
      <c r="CY41" s="17">
        <v>0.3</v>
      </c>
      <c r="CZ41" s="17">
        <v>0.3</v>
      </c>
      <c r="DA41" s="23">
        <v>0.3</v>
      </c>
      <c r="DB41" s="17">
        <f t="shared" si="10"/>
        <v>2.7E-2</v>
      </c>
      <c r="DC41" s="22"/>
      <c r="DD41" s="18"/>
      <c r="DI41" s="22"/>
      <c r="DJ41" s="18" t="s">
        <v>128</v>
      </c>
      <c r="DK41" s="17">
        <v>0.3</v>
      </c>
      <c r="DL41" s="17">
        <v>0.3</v>
      </c>
      <c r="DN41" s="17">
        <f t="shared" si="12"/>
        <v>0</v>
      </c>
    </row>
    <row r="42" spans="1:118" x14ac:dyDescent="0.25">
      <c r="A42" s="445" t="s">
        <v>234</v>
      </c>
      <c r="B42" s="446"/>
      <c r="C42" s="446"/>
      <c r="D42" s="17">
        <f>SUM(D39:D41)</f>
        <v>6.89</v>
      </c>
      <c r="E42" s="22"/>
      <c r="F42" s="445" t="s">
        <v>235</v>
      </c>
      <c r="G42" s="446"/>
      <c r="H42" s="446"/>
      <c r="I42" s="17">
        <f>SUM(I39:I41)</f>
        <v>250</v>
      </c>
      <c r="J42" s="22"/>
      <c r="K42" s="28"/>
      <c r="L42" s="29"/>
      <c r="M42" s="29"/>
      <c r="N42" s="29"/>
      <c r="O42" s="29"/>
      <c r="P42" s="22"/>
      <c r="Q42" s="28"/>
      <c r="R42" s="29"/>
      <c r="S42" s="29"/>
      <c r="T42" s="29"/>
      <c r="U42" s="34"/>
      <c r="V42" s="22"/>
      <c r="W42" s="41"/>
      <c r="X42" s="29"/>
      <c r="Y42" s="29"/>
      <c r="Z42" s="29"/>
      <c r="AA42" s="34"/>
      <c r="AB42" s="22"/>
      <c r="AC42" s="28"/>
      <c r="AD42" s="29"/>
      <c r="AE42" s="29"/>
      <c r="AF42" s="29"/>
      <c r="AG42" s="29"/>
      <c r="AM42" s="22"/>
      <c r="AN42" s="28"/>
      <c r="AO42" s="29"/>
      <c r="AP42" s="29"/>
      <c r="AQ42" s="29"/>
      <c r="AR42" s="34"/>
      <c r="AS42" s="22"/>
      <c r="AT42" s="28"/>
      <c r="AU42" s="29"/>
      <c r="AV42" s="29"/>
      <c r="AW42" s="29"/>
      <c r="AX42" s="34"/>
      <c r="AY42" s="22"/>
      <c r="AZ42" s="28" t="s">
        <v>64</v>
      </c>
      <c r="BA42" s="29">
        <v>17.399999999999999</v>
      </c>
      <c r="BB42" s="29">
        <v>0.154</v>
      </c>
      <c r="BC42" s="29">
        <f t="shared" si="28"/>
        <v>2.6795999999999998</v>
      </c>
      <c r="BD42" s="34"/>
      <c r="BE42" s="22"/>
      <c r="BF42" s="28" t="s">
        <v>64</v>
      </c>
      <c r="BG42" s="29">
        <v>26.1</v>
      </c>
      <c r="BH42" s="29">
        <v>0.154</v>
      </c>
      <c r="BI42" s="29">
        <f t="shared" si="29"/>
        <v>4.0194000000000001</v>
      </c>
      <c r="BJ42" s="34"/>
      <c r="BK42" s="22"/>
      <c r="BQ42" s="22"/>
      <c r="BS42" s="28"/>
      <c r="BW42" s="34"/>
      <c r="BX42" s="22"/>
      <c r="BY42" s="34"/>
      <c r="BZ42" s="34"/>
      <c r="CA42" s="34"/>
      <c r="CB42" s="34"/>
      <c r="CC42" s="34"/>
      <c r="CD42" s="22"/>
      <c r="CE42" s="34"/>
      <c r="CF42" s="34"/>
      <c r="CG42" s="34"/>
      <c r="CH42" s="34"/>
      <c r="CI42" s="34"/>
      <c r="CJ42" s="22"/>
      <c r="CK42" s="18" t="s">
        <v>129</v>
      </c>
      <c r="CL42" s="17">
        <v>1</v>
      </c>
      <c r="CM42" s="17">
        <v>1</v>
      </c>
      <c r="CN42" s="17">
        <v>0</v>
      </c>
      <c r="CO42" s="17">
        <f t="shared" si="8"/>
        <v>0</v>
      </c>
      <c r="CP42" s="22"/>
      <c r="CQ42" s="18"/>
      <c r="CR42" s="18"/>
      <c r="CS42" s="18"/>
      <c r="CT42" s="18"/>
      <c r="CW42" s="22"/>
      <c r="CX42" s="18" t="s">
        <v>130</v>
      </c>
      <c r="CY42" s="17">
        <v>0.3</v>
      </c>
      <c r="CZ42" s="17">
        <v>0.3</v>
      </c>
      <c r="DA42" s="23">
        <v>1.5</v>
      </c>
      <c r="DB42" s="17">
        <f t="shared" si="10"/>
        <v>0.13500000000000001</v>
      </c>
      <c r="DC42" s="22"/>
      <c r="DD42" s="18"/>
      <c r="DI42" s="22"/>
      <c r="DJ42" s="18" t="s">
        <v>130</v>
      </c>
      <c r="DK42" s="17">
        <v>0.3</v>
      </c>
      <c r="DL42" s="17">
        <v>0.3</v>
      </c>
      <c r="DN42" s="17">
        <f t="shared" si="12"/>
        <v>0</v>
      </c>
    </row>
    <row r="43" spans="1:118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8"/>
      <c r="L43" s="29"/>
      <c r="M43" s="29"/>
      <c r="N43" s="29"/>
      <c r="O43" s="29"/>
      <c r="P43" s="22"/>
      <c r="Q43" s="28"/>
      <c r="R43" s="29"/>
      <c r="S43" s="29"/>
      <c r="T43" s="29"/>
      <c r="U43" s="34"/>
      <c r="V43" s="22"/>
      <c r="W43" s="41"/>
      <c r="X43" s="29"/>
      <c r="Y43" s="29"/>
      <c r="Z43" s="29"/>
      <c r="AA43" s="34"/>
      <c r="AB43" s="22"/>
      <c r="AC43" s="28"/>
      <c r="AD43" s="29"/>
      <c r="AE43" s="29"/>
      <c r="AF43" s="29"/>
      <c r="AG43" s="29"/>
      <c r="AM43" s="22"/>
      <c r="AN43" s="28"/>
      <c r="AO43" s="29"/>
      <c r="AP43" s="29"/>
      <c r="AQ43" s="29"/>
      <c r="AR43" s="34"/>
      <c r="AS43" s="22"/>
      <c r="AT43" s="28"/>
      <c r="AU43" s="29"/>
      <c r="AV43" s="29"/>
      <c r="AW43" s="29"/>
      <c r="AX43" s="34"/>
      <c r="AY43" s="22"/>
      <c r="AZ43" s="28" t="s">
        <v>74</v>
      </c>
      <c r="BA43" s="29">
        <v>13.4</v>
      </c>
      <c r="BB43" s="29">
        <v>0.154</v>
      </c>
      <c r="BC43" s="29">
        <f t="shared" si="28"/>
        <v>2.0636000000000001</v>
      </c>
      <c r="BD43" s="34"/>
      <c r="BE43" s="22"/>
      <c r="BF43" s="28" t="s">
        <v>74</v>
      </c>
      <c r="BG43" s="29">
        <v>20.100000000000001</v>
      </c>
      <c r="BH43" s="29">
        <v>0.154</v>
      </c>
      <c r="BI43" s="29">
        <f t="shared" si="29"/>
        <v>3.0954000000000002</v>
      </c>
      <c r="BJ43" s="34"/>
      <c r="BK43" s="22"/>
      <c r="BQ43" s="22"/>
      <c r="BS43" s="28"/>
      <c r="BW43" s="34"/>
      <c r="BX43" s="22"/>
      <c r="BY43" s="34"/>
      <c r="BZ43" s="34"/>
      <c r="CA43" s="34"/>
      <c r="CB43" s="34"/>
      <c r="CC43" s="34"/>
      <c r="CD43" s="22"/>
      <c r="CE43" s="34"/>
      <c r="CF43" s="34"/>
      <c r="CG43" s="34"/>
      <c r="CH43" s="34"/>
      <c r="CI43" s="34"/>
      <c r="CJ43" s="22"/>
      <c r="CK43" s="18" t="s">
        <v>131</v>
      </c>
      <c r="CL43" s="17">
        <v>1</v>
      </c>
      <c r="CM43" s="17">
        <v>1</v>
      </c>
      <c r="CN43" s="17">
        <v>0.05</v>
      </c>
      <c r="CO43" s="17">
        <f t="shared" si="8"/>
        <v>0.05</v>
      </c>
      <c r="CP43" s="22"/>
      <c r="CQ43" s="18"/>
      <c r="CU43" s="23"/>
      <c r="CW43" s="22"/>
      <c r="CX43" s="18" t="s">
        <v>132</v>
      </c>
      <c r="CY43" s="17">
        <v>0.3</v>
      </c>
      <c r="CZ43" s="17">
        <v>0.3</v>
      </c>
      <c r="DA43" s="23">
        <v>1.5</v>
      </c>
      <c r="DB43" s="17">
        <f t="shared" si="10"/>
        <v>0.13500000000000001</v>
      </c>
      <c r="DC43" s="22"/>
      <c r="DD43" s="18"/>
      <c r="DI43" s="22"/>
      <c r="DJ43" s="18" t="s">
        <v>132</v>
      </c>
      <c r="DK43" s="17">
        <v>0.3</v>
      </c>
      <c r="DL43" s="17">
        <v>0.3</v>
      </c>
      <c r="DN43" s="17">
        <f t="shared" si="12"/>
        <v>0</v>
      </c>
    </row>
    <row r="44" spans="1:118" x14ac:dyDescent="0.25">
      <c r="A44" s="441" t="s">
        <v>200</v>
      </c>
      <c r="B44" s="441"/>
      <c r="C44" s="441"/>
      <c r="D44" s="441"/>
      <c r="E44" s="22"/>
      <c r="F44" s="447" t="s">
        <v>237</v>
      </c>
      <c r="G44" s="447"/>
      <c r="H44" s="447"/>
      <c r="I44" s="447"/>
      <c r="J44" s="22"/>
      <c r="K44" s="28"/>
      <c r="L44" s="29"/>
      <c r="M44" s="29"/>
      <c r="N44" s="29"/>
      <c r="O44" s="29"/>
      <c r="P44" s="22"/>
      <c r="Q44" s="29"/>
      <c r="R44" s="29"/>
      <c r="S44" s="29"/>
      <c r="T44" s="29"/>
      <c r="U44" s="29"/>
      <c r="V44" s="22"/>
      <c r="W44" s="29"/>
      <c r="X44" s="29"/>
      <c r="Y44" s="29"/>
      <c r="Z44" s="29"/>
      <c r="AA44" s="29"/>
      <c r="AB44" s="22"/>
      <c r="AC44" s="28"/>
      <c r="AD44" s="29"/>
      <c r="AE44" s="29"/>
      <c r="AF44" s="29"/>
      <c r="AG44" s="29"/>
      <c r="AM44" s="22"/>
      <c r="AN44" s="29"/>
      <c r="AO44" s="29"/>
      <c r="AP44" s="29"/>
      <c r="AQ44" s="29"/>
      <c r="AR44" s="29"/>
      <c r="AS44" s="22"/>
      <c r="AT44" s="29"/>
      <c r="AU44" s="29"/>
      <c r="AV44" s="29"/>
      <c r="AW44" s="29"/>
      <c r="AX44" s="29"/>
      <c r="AY44" s="22"/>
      <c r="BE44" s="22"/>
      <c r="BK44" s="22"/>
      <c r="BQ44" s="22"/>
      <c r="BX44" s="22"/>
      <c r="CD44" s="22"/>
      <c r="CJ44" s="22"/>
      <c r="CK44" s="18" t="s">
        <v>133</v>
      </c>
      <c r="CL44" s="17">
        <v>1</v>
      </c>
      <c r="CM44" s="17">
        <v>1</v>
      </c>
      <c r="CN44" s="17">
        <v>0.05</v>
      </c>
      <c r="CO44" s="17">
        <f t="shared" si="8"/>
        <v>0.05</v>
      </c>
      <c r="CP44" s="22"/>
      <c r="CQ44" s="18"/>
      <c r="CU44" s="23"/>
      <c r="CW44" s="22"/>
      <c r="CX44" s="18" t="s">
        <v>134</v>
      </c>
      <c r="CY44" s="17">
        <v>0.3</v>
      </c>
      <c r="CZ44" s="17">
        <v>0.3</v>
      </c>
      <c r="DA44" s="23">
        <v>1.5</v>
      </c>
      <c r="DB44" s="17">
        <f t="shared" si="10"/>
        <v>0.13500000000000001</v>
      </c>
      <c r="DC44" s="22"/>
      <c r="DD44" s="18"/>
      <c r="DI44" s="22"/>
      <c r="DJ44" s="18" t="s">
        <v>134</v>
      </c>
      <c r="DK44" s="17">
        <v>0.3</v>
      </c>
      <c r="DL44" s="17">
        <v>0.3</v>
      </c>
      <c r="DN44" s="17">
        <f t="shared" si="12"/>
        <v>0</v>
      </c>
    </row>
    <row r="45" spans="1:118" x14ac:dyDescent="0.25">
      <c r="A45" s="20"/>
      <c r="B45" s="20"/>
      <c r="C45" s="20"/>
      <c r="D45" s="20"/>
      <c r="E45" s="22"/>
      <c r="F45" s="20"/>
      <c r="G45" s="20"/>
      <c r="H45" s="20"/>
      <c r="I45" s="20"/>
      <c r="J45" s="22"/>
      <c r="K45" s="28"/>
      <c r="L45" s="29"/>
      <c r="M45" s="29"/>
      <c r="N45" s="29"/>
      <c r="O45" s="29"/>
      <c r="P45" s="22"/>
      <c r="Q45" s="443"/>
      <c r="R45" s="443"/>
      <c r="S45" s="32"/>
      <c r="T45" s="32"/>
      <c r="U45" s="33"/>
      <c r="V45" s="22"/>
      <c r="W45" s="443"/>
      <c r="X45" s="443"/>
      <c r="Y45" s="32"/>
      <c r="Z45" s="32"/>
      <c r="AA45" s="33"/>
      <c r="AB45" s="22"/>
      <c r="AC45" s="28"/>
      <c r="AD45" s="29"/>
      <c r="AE45" s="29"/>
      <c r="AF45" s="29"/>
      <c r="AG45" s="29"/>
      <c r="AM45" s="22"/>
      <c r="AN45" s="29"/>
      <c r="AO45" s="29"/>
      <c r="AP45" s="29"/>
      <c r="AQ45" s="29"/>
      <c r="AR45" s="29"/>
      <c r="AS45" s="22"/>
      <c r="AT45" s="443" t="s">
        <v>170</v>
      </c>
      <c r="AU45" s="443"/>
      <c r="AV45" s="32"/>
      <c r="AW45" s="32"/>
      <c r="AX45" s="33">
        <f>SUM(AW47:AW56)</f>
        <v>0</v>
      </c>
      <c r="AY45" s="22"/>
      <c r="AZ45" s="443" t="s">
        <v>170</v>
      </c>
      <c r="BA45" s="443"/>
      <c r="BB45" s="32"/>
      <c r="BC45" s="32"/>
      <c r="BD45" s="33">
        <f>SUM(BC47:BC56)</f>
        <v>49.36</v>
      </c>
      <c r="BE45" s="22"/>
      <c r="BF45" s="443" t="s">
        <v>170</v>
      </c>
      <c r="BG45" s="443"/>
      <c r="BH45" s="32"/>
      <c r="BI45" s="32"/>
      <c r="BJ45" s="33">
        <f>SUM(BI47:BI56)</f>
        <v>0</v>
      </c>
      <c r="BK45" s="22"/>
      <c r="BQ45" s="22"/>
      <c r="BS45" s="443"/>
      <c r="BT45" s="443"/>
      <c r="BU45" s="32"/>
      <c r="BV45" s="32"/>
      <c r="BW45" s="33"/>
      <c r="BX45" s="22"/>
      <c r="BY45" s="33"/>
      <c r="BZ45" s="33"/>
      <c r="CA45" s="33"/>
      <c r="CB45" s="33"/>
      <c r="CC45" s="33"/>
      <c r="CD45" s="22"/>
      <c r="CE45" s="33"/>
      <c r="CF45" s="33"/>
      <c r="CG45" s="33"/>
      <c r="CH45" s="33"/>
      <c r="CI45" s="33"/>
      <c r="CJ45" s="22"/>
      <c r="CK45" s="18" t="s">
        <v>135</v>
      </c>
      <c r="CL45" s="17">
        <v>1</v>
      </c>
      <c r="CM45" s="17">
        <v>1</v>
      </c>
      <c r="CN45" s="17">
        <v>0.05</v>
      </c>
      <c r="CO45" s="17">
        <f t="shared" si="8"/>
        <v>0.05</v>
      </c>
      <c r="CP45" s="22"/>
      <c r="CQ45" s="18"/>
      <c r="CU45" s="23"/>
      <c r="CW45" s="22"/>
      <c r="CX45" s="18" t="s">
        <v>136</v>
      </c>
      <c r="CY45" s="17">
        <v>0.3</v>
      </c>
      <c r="CZ45" s="17">
        <v>0.3</v>
      </c>
      <c r="DA45" s="23">
        <v>1.5</v>
      </c>
      <c r="DB45" s="17">
        <f t="shared" si="10"/>
        <v>0.13500000000000001</v>
      </c>
      <c r="DC45" s="22"/>
      <c r="DD45" s="18"/>
      <c r="DI45" s="22"/>
      <c r="DJ45" s="18" t="s">
        <v>136</v>
      </c>
      <c r="DK45" s="17">
        <v>0.3</v>
      </c>
      <c r="DL45" s="17">
        <v>0.3</v>
      </c>
      <c r="DN45" s="17">
        <f t="shared" si="12"/>
        <v>0</v>
      </c>
    </row>
    <row r="46" spans="1:118" x14ac:dyDescent="0.25">
      <c r="A46" s="17">
        <v>2.1</v>
      </c>
      <c r="D46" s="17">
        <f>A46+B46</f>
        <v>2.1</v>
      </c>
      <c r="E46" s="22"/>
      <c r="F46" s="17">
        <v>350</v>
      </c>
      <c r="I46" s="17">
        <f>F46+G46</f>
        <v>350</v>
      </c>
      <c r="J46" s="22"/>
      <c r="K46" s="28"/>
      <c r="L46" s="29"/>
      <c r="M46" s="29"/>
      <c r="N46" s="29"/>
      <c r="O46" s="29"/>
      <c r="P46" s="22"/>
      <c r="Q46" s="30"/>
      <c r="R46" s="32"/>
      <c r="S46" s="32"/>
      <c r="T46" s="32"/>
      <c r="U46" s="32"/>
      <c r="V46" s="22"/>
      <c r="W46" s="40"/>
      <c r="X46" s="32"/>
      <c r="Y46" s="32"/>
      <c r="Z46" s="32"/>
      <c r="AA46" s="32"/>
      <c r="AB46" s="22"/>
      <c r="AC46" s="28"/>
      <c r="AD46" s="29"/>
      <c r="AE46" s="29"/>
      <c r="AF46" s="29"/>
      <c r="AG46" s="29"/>
      <c r="AM46" s="22"/>
      <c r="AN46" s="29"/>
      <c r="AO46" s="29"/>
      <c r="AP46" s="29"/>
      <c r="AQ46" s="29"/>
      <c r="AR46" s="29"/>
      <c r="AS46" s="22"/>
      <c r="AT46" s="30"/>
      <c r="AU46" s="32" t="s">
        <v>172</v>
      </c>
      <c r="AV46" s="32" t="s">
        <v>174</v>
      </c>
      <c r="AW46" s="32" t="s">
        <v>173</v>
      </c>
      <c r="AX46" s="32"/>
      <c r="AY46" s="22"/>
      <c r="AZ46" s="30"/>
      <c r="BA46" s="32" t="s">
        <v>172</v>
      </c>
      <c r="BB46" s="32" t="s">
        <v>174</v>
      </c>
      <c r="BC46" s="32" t="s">
        <v>173</v>
      </c>
      <c r="BD46" s="32"/>
      <c r="BE46" s="22"/>
      <c r="BF46" s="30"/>
      <c r="BG46" s="32" t="s">
        <v>172</v>
      </c>
      <c r="BH46" s="32" t="s">
        <v>174</v>
      </c>
      <c r="BI46" s="32" t="s">
        <v>173</v>
      </c>
      <c r="BJ46" s="32"/>
      <c r="BK46" s="22"/>
      <c r="BQ46" s="22"/>
      <c r="BS46" s="30"/>
      <c r="BT46" s="32"/>
      <c r="BU46" s="32"/>
      <c r="BV46" s="32"/>
      <c r="BW46" s="32"/>
      <c r="BX46" s="22"/>
      <c r="BY46" s="32"/>
      <c r="BZ46" s="32"/>
      <c r="CA46" s="32"/>
      <c r="CB46" s="32"/>
      <c r="CC46" s="32"/>
      <c r="CD46" s="22"/>
      <c r="CE46" s="32"/>
      <c r="CF46" s="32"/>
      <c r="CG46" s="32"/>
      <c r="CH46" s="32"/>
      <c r="CI46" s="32"/>
      <c r="CJ46" s="22"/>
      <c r="CK46" s="18" t="s">
        <v>137</v>
      </c>
      <c r="CL46" s="17">
        <v>1</v>
      </c>
      <c r="CM46" s="17">
        <v>1</v>
      </c>
      <c r="CN46" s="17">
        <v>0.05</v>
      </c>
      <c r="CO46" s="17">
        <f t="shared" si="8"/>
        <v>0.05</v>
      </c>
      <c r="CP46" s="22"/>
      <c r="CQ46" s="18"/>
      <c r="CU46" s="23"/>
      <c r="CW46" s="22"/>
      <c r="CX46" s="18" t="s">
        <v>138</v>
      </c>
      <c r="CY46" s="17">
        <v>0.3</v>
      </c>
      <c r="CZ46" s="17">
        <v>0.3</v>
      </c>
      <c r="DA46" s="23">
        <v>1.5</v>
      </c>
      <c r="DB46" s="17">
        <f t="shared" si="10"/>
        <v>0.13500000000000001</v>
      </c>
      <c r="DC46" s="22"/>
      <c r="DD46" s="18"/>
      <c r="DI46" s="22"/>
      <c r="DJ46" s="18" t="s">
        <v>138</v>
      </c>
      <c r="DK46" s="17">
        <v>0.3</v>
      </c>
      <c r="DL46" s="17">
        <v>0.3</v>
      </c>
      <c r="DN46" s="17">
        <f t="shared" si="12"/>
        <v>0</v>
      </c>
    </row>
    <row r="47" spans="1:118" x14ac:dyDescent="0.25">
      <c r="D47" s="17">
        <f>A47+B47</f>
        <v>0</v>
      </c>
      <c r="E47" s="22"/>
      <c r="I47" s="17">
        <f>F47+G47</f>
        <v>0</v>
      </c>
      <c r="J47" s="22"/>
      <c r="K47" s="28"/>
      <c r="L47" s="29"/>
      <c r="M47" s="29"/>
      <c r="N47" s="29"/>
      <c r="O47" s="29"/>
      <c r="P47" s="22"/>
      <c r="Q47" s="28"/>
      <c r="R47" s="29"/>
      <c r="S47" s="29"/>
      <c r="T47" s="29"/>
      <c r="U47" s="34"/>
      <c r="V47" s="22"/>
      <c r="AB47" s="22"/>
      <c r="AC47" s="28"/>
      <c r="AD47" s="29"/>
      <c r="AE47" s="29"/>
      <c r="AF47" s="29"/>
      <c r="AG47" s="29"/>
      <c r="AM47" s="22"/>
      <c r="AN47" s="29"/>
      <c r="AO47" s="29"/>
      <c r="AP47" s="29"/>
      <c r="AQ47" s="29"/>
      <c r="AR47" s="29"/>
      <c r="AS47" s="22"/>
      <c r="AT47" s="28"/>
      <c r="AU47" s="29"/>
      <c r="AV47" s="29">
        <v>0.61699999999999999</v>
      </c>
      <c r="AW47" s="29">
        <f>AU47*AV47</f>
        <v>0</v>
      </c>
      <c r="AX47" s="34"/>
      <c r="AY47" s="22"/>
      <c r="AZ47" s="28" t="s">
        <v>126</v>
      </c>
      <c r="BA47" s="34">
        <f>2*4</f>
        <v>8</v>
      </c>
      <c r="BB47" s="29">
        <v>0.61699999999999999</v>
      </c>
      <c r="BC47" s="29">
        <f>BA47*BB47</f>
        <v>4.9359999999999999</v>
      </c>
      <c r="BD47" s="34"/>
      <c r="BE47" s="22"/>
      <c r="BF47" s="28"/>
      <c r="BH47" s="29">
        <v>0.61699999999999999</v>
      </c>
      <c r="BI47" s="29">
        <f>BG47*BH47</f>
        <v>0</v>
      </c>
      <c r="BJ47" s="34"/>
      <c r="BK47" s="22"/>
      <c r="BQ47" s="22"/>
      <c r="BS47" s="28"/>
      <c r="BW47" s="34"/>
      <c r="BX47" s="22"/>
      <c r="BY47" s="34"/>
      <c r="BZ47" s="34"/>
      <c r="CA47" s="34"/>
      <c r="CB47" s="34"/>
      <c r="CC47" s="34"/>
      <c r="CD47" s="22"/>
      <c r="CE47" s="34"/>
      <c r="CF47" s="34"/>
      <c r="CG47" s="34"/>
      <c r="CH47" s="34"/>
      <c r="CI47" s="34"/>
      <c r="CJ47" s="22"/>
      <c r="CK47" s="18" t="s">
        <v>139</v>
      </c>
      <c r="CL47" s="17">
        <v>1</v>
      </c>
      <c r="CM47" s="17">
        <v>1</v>
      </c>
      <c r="CN47" s="17">
        <v>0</v>
      </c>
      <c r="CO47" s="17">
        <f t="shared" si="8"/>
        <v>0</v>
      </c>
      <c r="CP47" s="22"/>
      <c r="CQ47" s="18"/>
      <c r="CU47" s="23"/>
      <c r="CW47" s="22"/>
      <c r="CX47" s="18" t="s">
        <v>140</v>
      </c>
      <c r="CY47" s="17">
        <v>0.3</v>
      </c>
      <c r="CZ47" s="17">
        <v>0.3</v>
      </c>
      <c r="DA47" s="23">
        <v>1.5</v>
      </c>
      <c r="DB47" s="17">
        <f t="shared" si="10"/>
        <v>0.13500000000000001</v>
      </c>
      <c r="DC47" s="22"/>
      <c r="DD47" s="18"/>
      <c r="DI47" s="22"/>
      <c r="DJ47" s="18" t="s">
        <v>140</v>
      </c>
      <c r="DK47" s="17">
        <v>0.3</v>
      </c>
      <c r="DL47" s="17">
        <v>0.3</v>
      </c>
      <c r="DN47" s="17">
        <f t="shared" si="12"/>
        <v>0</v>
      </c>
    </row>
    <row r="48" spans="1:118" x14ac:dyDescent="0.25">
      <c r="E48" s="22"/>
      <c r="J48" s="22"/>
      <c r="K48" s="28"/>
      <c r="L48" s="29"/>
      <c r="M48" s="29"/>
      <c r="N48" s="29"/>
      <c r="O48" s="29"/>
      <c r="P48" s="22"/>
      <c r="Q48" s="28"/>
      <c r="R48" s="29"/>
      <c r="S48" s="29"/>
      <c r="T48" s="29"/>
      <c r="U48" s="34"/>
      <c r="V48" s="22"/>
      <c r="AB48" s="22"/>
      <c r="AC48" s="28"/>
      <c r="AD48" s="29"/>
      <c r="AE48" s="29"/>
      <c r="AF48" s="29"/>
      <c r="AG48" s="29"/>
      <c r="AM48" s="22"/>
      <c r="AN48" s="29"/>
      <c r="AO48" s="29"/>
      <c r="AP48" s="29"/>
      <c r="AQ48" s="29"/>
      <c r="AR48" s="29"/>
      <c r="AS48" s="22"/>
      <c r="AT48" s="28"/>
      <c r="AU48" s="29"/>
      <c r="AV48" s="29">
        <v>0.61699999999999999</v>
      </c>
      <c r="AW48" s="29">
        <f t="shared" ref="AW48:AW56" si="30">AU48*AV48</f>
        <v>0</v>
      </c>
      <c r="AX48" s="34"/>
      <c r="AY48" s="22"/>
      <c r="AZ48" s="28" t="s">
        <v>128</v>
      </c>
      <c r="BA48" s="34">
        <f t="shared" ref="BA48:BA56" si="31">2*4</f>
        <v>8</v>
      </c>
      <c r="BB48" s="29">
        <v>0.61699999999999999</v>
      </c>
      <c r="BC48" s="29">
        <f t="shared" ref="BC48:BC56" si="32">BA48*BB48</f>
        <v>4.9359999999999999</v>
      </c>
      <c r="BD48" s="34"/>
      <c r="BE48" s="22"/>
      <c r="BF48" s="28"/>
      <c r="BH48" s="29">
        <v>0.61699999999999999</v>
      </c>
      <c r="BI48" s="29">
        <f t="shared" ref="BI48:BI56" si="33">BG48*BH48</f>
        <v>0</v>
      </c>
      <c r="BJ48" s="34"/>
      <c r="BK48" s="22"/>
      <c r="BQ48" s="22"/>
      <c r="BS48" s="28"/>
      <c r="BW48" s="34"/>
      <c r="BX48" s="22"/>
      <c r="BY48" s="34"/>
      <c r="BZ48" s="34"/>
      <c r="CA48" s="34"/>
      <c r="CB48" s="34"/>
      <c r="CC48" s="34"/>
      <c r="CD48" s="22"/>
      <c r="CE48" s="34"/>
      <c r="CF48" s="34"/>
      <c r="CG48" s="34"/>
      <c r="CH48" s="34"/>
      <c r="CI48" s="34"/>
      <c r="CJ48" s="22"/>
      <c r="CK48" s="18" t="s">
        <v>141</v>
      </c>
      <c r="CL48" s="17">
        <v>1</v>
      </c>
      <c r="CM48" s="17">
        <v>1</v>
      </c>
      <c r="CN48" s="17">
        <v>0.05</v>
      </c>
      <c r="CO48" s="17">
        <f t="shared" si="8"/>
        <v>0.05</v>
      </c>
      <c r="CP48" s="22"/>
      <c r="CQ48" s="18"/>
      <c r="CU48" s="23"/>
      <c r="CW48" s="22"/>
      <c r="CX48" s="18" t="s">
        <v>142</v>
      </c>
      <c r="CY48" s="17">
        <v>0.3</v>
      </c>
      <c r="CZ48" s="17">
        <v>0.3</v>
      </c>
      <c r="DA48" s="23">
        <v>1.5</v>
      </c>
      <c r="DB48" s="17">
        <f t="shared" si="10"/>
        <v>0.13500000000000001</v>
      </c>
      <c r="DC48" s="22"/>
      <c r="DD48" s="18"/>
      <c r="DI48" s="22"/>
      <c r="DJ48" s="18" t="s">
        <v>142</v>
      </c>
      <c r="DK48" s="17">
        <v>0.3</v>
      </c>
      <c r="DL48" s="17">
        <v>0.3</v>
      </c>
      <c r="DN48" s="17">
        <f t="shared" si="12"/>
        <v>0</v>
      </c>
    </row>
    <row r="49" spans="1:118" x14ac:dyDescent="0.25">
      <c r="A49" s="445" t="s">
        <v>235</v>
      </c>
      <c r="B49" s="446"/>
      <c r="C49" s="446"/>
      <c r="D49" s="17">
        <f>SUM(D46:D48)</f>
        <v>2.1</v>
      </c>
      <c r="E49" s="22"/>
      <c r="F49" s="445" t="s">
        <v>235</v>
      </c>
      <c r="G49" s="446"/>
      <c r="H49" s="446"/>
      <c r="I49" s="17">
        <f>SUM(I46:I48)</f>
        <v>350</v>
      </c>
      <c r="J49" s="22"/>
      <c r="K49" s="28"/>
      <c r="L49" s="29"/>
      <c r="M49" s="29"/>
      <c r="N49" s="29"/>
      <c r="O49" s="29"/>
      <c r="P49" s="22"/>
      <c r="Q49" s="28"/>
      <c r="R49" s="29"/>
      <c r="S49" s="29"/>
      <c r="T49" s="29"/>
      <c r="U49" s="34"/>
      <c r="V49" s="22"/>
      <c r="AB49" s="22"/>
      <c r="AC49" s="28"/>
      <c r="AD49" s="29"/>
      <c r="AE49" s="29"/>
      <c r="AF49" s="29"/>
      <c r="AG49" s="29"/>
      <c r="AM49" s="22"/>
      <c r="AN49" s="29"/>
      <c r="AO49" s="29"/>
      <c r="AP49" s="29"/>
      <c r="AQ49" s="29"/>
      <c r="AR49" s="29"/>
      <c r="AS49" s="22"/>
      <c r="AT49" s="28"/>
      <c r="AU49" s="29"/>
      <c r="AV49" s="29">
        <v>0.61699999999999999</v>
      </c>
      <c r="AW49" s="29">
        <f t="shared" si="30"/>
        <v>0</v>
      </c>
      <c r="AX49" s="34"/>
      <c r="AY49" s="22"/>
      <c r="AZ49" s="28" t="s">
        <v>130</v>
      </c>
      <c r="BA49" s="34">
        <f t="shared" si="31"/>
        <v>8</v>
      </c>
      <c r="BB49" s="29">
        <v>0.61699999999999999</v>
      </c>
      <c r="BC49" s="29">
        <f t="shared" si="32"/>
        <v>4.9359999999999999</v>
      </c>
      <c r="BD49" s="34"/>
      <c r="BE49" s="22"/>
      <c r="BF49" s="28"/>
      <c r="BH49" s="29">
        <v>0.61699999999999999</v>
      </c>
      <c r="BI49" s="29">
        <f t="shared" si="33"/>
        <v>0</v>
      </c>
      <c r="BJ49" s="34"/>
      <c r="BK49" s="22"/>
      <c r="BQ49" s="22"/>
      <c r="BS49" s="28"/>
      <c r="BW49" s="34"/>
      <c r="BX49" s="22"/>
      <c r="BY49" s="34"/>
      <c r="BZ49" s="34"/>
      <c r="CA49" s="34"/>
      <c r="CB49" s="34"/>
      <c r="CC49" s="34"/>
      <c r="CD49" s="22"/>
      <c r="CE49" s="34"/>
      <c r="CF49" s="34"/>
      <c r="CG49" s="34"/>
      <c r="CH49" s="34"/>
      <c r="CI49" s="34"/>
      <c r="CJ49" s="22"/>
      <c r="CK49" s="18" t="s">
        <v>143</v>
      </c>
      <c r="CL49" s="17">
        <v>1</v>
      </c>
      <c r="CM49" s="17">
        <v>1</v>
      </c>
      <c r="CN49" s="17">
        <v>0.05</v>
      </c>
      <c r="CO49" s="17">
        <f t="shared" si="8"/>
        <v>0.05</v>
      </c>
      <c r="CP49" s="22"/>
      <c r="CQ49" s="18"/>
      <c r="CU49" s="23"/>
      <c r="CW49" s="22"/>
      <c r="CX49" s="18" t="s">
        <v>144</v>
      </c>
      <c r="CY49" s="17">
        <v>0.3</v>
      </c>
      <c r="CZ49" s="17">
        <v>0.5</v>
      </c>
      <c r="DA49" s="23">
        <v>1.5</v>
      </c>
      <c r="DB49" s="17">
        <f t="shared" si="10"/>
        <v>0.22499999999999998</v>
      </c>
      <c r="DC49" s="22"/>
      <c r="DD49" s="18"/>
      <c r="DI49" s="22"/>
      <c r="DJ49" s="18" t="s">
        <v>144</v>
      </c>
      <c r="DK49" s="17">
        <v>0.3</v>
      </c>
      <c r="DL49" s="17">
        <v>0.3</v>
      </c>
      <c r="DN49" s="17">
        <f t="shared" si="12"/>
        <v>0</v>
      </c>
    </row>
    <row r="50" spans="1:118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8"/>
      <c r="L50" s="29"/>
      <c r="M50" s="29"/>
      <c r="N50" s="29"/>
      <c r="O50" s="29"/>
      <c r="P50" s="22"/>
      <c r="Q50" s="28"/>
      <c r="R50" s="29"/>
      <c r="S50" s="29"/>
      <c r="T50" s="29"/>
      <c r="U50" s="34"/>
      <c r="V50" s="22"/>
      <c r="AB50" s="22"/>
      <c r="AC50" s="28"/>
      <c r="AD50" s="29"/>
      <c r="AE50" s="29"/>
      <c r="AF50" s="29"/>
      <c r="AG50" s="29"/>
      <c r="AM50" s="22"/>
      <c r="AN50" s="29"/>
      <c r="AO50" s="29"/>
      <c r="AP50" s="29"/>
      <c r="AQ50" s="29"/>
      <c r="AR50" s="29"/>
      <c r="AS50" s="22"/>
      <c r="AT50" s="28"/>
      <c r="AU50" s="29"/>
      <c r="AV50" s="29">
        <v>0.61699999999999999</v>
      </c>
      <c r="AW50" s="29">
        <f t="shared" si="30"/>
        <v>0</v>
      </c>
      <c r="AX50" s="34"/>
      <c r="AY50" s="22"/>
      <c r="AZ50" s="28" t="s">
        <v>132</v>
      </c>
      <c r="BA50" s="34">
        <f t="shared" si="31"/>
        <v>8</v>
      </c>
      <c r="BB50" s="29">
        <v>0.61699999999999999</v>
      </c>
      <c r="BC50" s="29">
        <f t="shared" si="32"/>
        <v>4.9359999999999999</v>
      </c>
      <c r="BD50" s="34"/>
      <c r="BE50" s="22"/>
      <c r="BF50" s="28"/>
      <c r="BH50" s="29">
        <v>0.61699999999999999</v>
      </c>
      <c r="BI50" s="29">
        <f t="shared" si="33"/>
        <v>0</v>
      </c>
      <c r="BJ50" s="34"/>
      <c r="BK50" s="22"/>
      <c r="BQ50" s="22"/>
      <c r="BS50" s="28"/>
      <c r="BW50" s="34"/>
      <c r="BX50" s="22"/>
      <c r="BY50" s="34"/>
      <c r="BZ50" s="34"/>
      <c r="CA50" s="34"/>
      <c r="CB50" s="34"/>
      <c r="CC50" s="34"/>
      <c r="CD50" s="22"/>
      <c r="CE50" s="34"/>
      <c r="CF50" s="34"/>
      <c r="CG50" s="34"/>
      <c r="CH50" s="34"/>
      <c r="CI50" s="34"/>
      <c r="CJ50" s="22"/>
      <c r="CK50" s="18" t="s">
        <v>145</v>
      </c>
      <c r="CL50" s="17">
        <v>1</v>
      </c>
      <c r="CM50" s="17">
        <v>1</v>
      </c>
      <c r="CN50" s="17">
        <v>0.05</v>
      </c>
      <c r="CO50" s="17">
        <f t="shared" si="8"/>
        <v>0.05</v>
      </c>
      <c r="CP50" s="22"/>
      <c r="CQ50" s="18"/>
      <c r="CU50" s="23"/>
      <c r="CW50" s="22"/>
      <c r="CX50" s="18" t="s">
        <v>146</v>
      </c>
      <c r="CY50" s="17">
        <v>0.3</v>
      </c>
      <c r="CZ50" s="17">
        <v>0.5</v>
      </c>
      <c r="DA50" s="23">
        <v>1.5</v>
      </c>
      <c r="DB50" s="17">
        <f t="shared" si="10"/>
        <v>0.22499999999999998</v>
      </c>
      <c r="DC50" s="22"/>
      <c r="DD50" s="18"/>
      <c r="DI50" s="22"/>
      <c r="DJ50" s="18" t="s">
        <v>146</v>
      </c>
      <c r="DK50" s="17">
        <v>0.3</v>
      </c>
      <c r="DL50" s="17">
        <v>0.3</v>
      </c>
      <c r="DN50" s="17">
        <f t="shared" si="12"/>
        <v>0</v>
      </c>
    </row>
    <row r="51" spans="1:118" x14ac:dyDescent="0.25">
      <c r="A51" s="441" t="s">
        <v>201</v>
      </c>
      <c r="B51" s="441"/>
      <c r="C51" s="441"/>
      <c r="D51" s="441"/>
      <c r="E51" s="22"/>
      <c r="J51" s="22"/>
      <c r="K51" s="28"/>
      <c r="L51" s="29"/>
      <c r="M51" s="29"/>
      <c r="N51" s="29"/>
      <c r="O51" s="29"/>
      <c r="P51" s="22"/>
      <c r="Q51" s="28"/>
      <c r="R51" s="29"/>
      <c r="S51" s="29"/>
      <c r="T51" s="29"/>
      <c r="U51" s="34"/>
      <c r="V51" s="22"/>
      <c r="AB51" s="22"/>
      <c r="AC51" s="28"/>
      <c r="AD51" s="29"/>
      <c r="AE51" s="29"/>
      <c r="AF51" s="29"/>
      <c r="AG51" s="29"/>
      <c r="AM51" s="22"/>
      <c r="AN51" s="29"/>
      <c r="AO51" s="29"/>
      <c r="AP51" s="29"/>
      <c r="AQ51" s="29"/>
      <c r="AR51" s="29"/>
      <c r="AS51" s="22"/>
      <c r="AT51" s="28"/>
      <c r="AU51" s="29"/>
      <c r="AV51" s="29">
        <v>0.61699999999999999</v>
      </c>
      <c r="AW51" s="29">
        <f t="shared" si="30"/>
        <v>0</v>
      </c>
      <c r="AX51" s="34"/>
      <c r="AY51" s="22"/>
      <c r="AZ51" s="28" t="s">
        <v>134</v>
      </c>
      <c r="BA51" s="34">
        <f t="shared" si="31"/>
        <v>8</v>
      </c>
      <c r="BB51" s="29">
        <v>0.61699999999999999</v>
      </c>
      <c r="BC51" s="29">
        <f t="shared" si="32"/>
        <v>4.9359999999999999</v>
      </c>
      <c r="BD51" s="34"/>
      <c r="BE51" s="22"/>
      <c r="BF51" s="28"/>
      <c r="BH51" s="29">
        <v>0.61699999999999999</v>
      </c>
      <c r="BI51" s="29">
        <f t="shared" si="33"/>
        <v>0</v>
      </c>
      <c r="BJ51" s="34"/>
      <c r="BK51" s="22"/>
      <c r="BQ51" s="22"/>
      <c r="BS51" s="28"/>
      <c r="BW51" s="34"/>
      <c r="BX51" s="22"/>
      <c r="BY51" s="34"/>
      <c r="BZ51" s="34"/>
      <c r="CA51" s="34"/>
      <c r="CB51" s="34"/>
      <c r="CC51" s="34"/>
      <c r="CD51" s="22"/>
      <c r="CE51" s="34"/>
      <c r="CF51" s="34"/>
      <c r="CG51" s="34"/>
      <c r="CH51" s="34"/>
      <c r="CI51" s="34"/>
      <c r="CJ51" s="22"/>
      <c r="CK51" s="18" t="s">
        <v>147</v>
      </c>
      <c r="CL51" s="17">
        <v>1</v>
      </c>
      <c r="CM51" s="17">
        <v>1</v>
      </c>
      <c r="CN51" s="17">
        <v>0.05</v>
      </c>
      <c r="CO51" s="17">
        <f t="shared" si="8"/>
        <v>0.05</v>
      </c>
      <c r="CP51" s="22"/>
      <c r="CQ51" s="18"/>
      <c r="CU51" s="23"/>
      <c r="CW51" s="22"/>
      <c r="CX51" s="18" t="s">
        <v>148</v>
      </c>
      <c r="CY51" s="17">
        <v>0.3</v>
      </c>
      <c r="CZ51" s="17">
        <v>0.5</v>
      </c>
      <c r="DA51" s="23">
        <v>1.5</v>
      </c>
      <c r="DB51" s="17">
        <f t="shared" si="10"/>
        <v>0.22499999999999998</v>
      </c>
      <c r="DC51" s="22"/>
      <c r="DD51" s="18"/>
      <c r="DI51" s="22"/>
      <c r="DJ51" s="18" t="s">
        <v>148</v>
      </c>
      <c r="DK51" s="17">
        <v>0.3</v>
      </c>
      <c r="DL51" s="17">
        <v>0.3</v>
      </c>
      <c r="DN51" s="17">
        <f t="shared" si="12"/>
        <v>0</v>
      </c>
    </row>
    <row r="52" spans="1:118" x14ac:dyDescent="0.25">
      <c r="A52" s="20"/>
      <c r="B52" s="20"/>
      <c r="C52" s="20"/>
      <c r="D52" s="20"/>
      <c r="E52" s="22"/>
      <c r="J52" s="22"/>
      <c r="K52" s="28"/>
      <c r="L52" s="29"/>
      <c r="M52" s="29"/>
      <c r="N52" s="29"/>
      <c r="O52" s="29"/>
      <c r="P52" s="22"/>
      <c r="Q52" s="28"/>
      <c r="R52" s="29"/>
      <c r="S52" s="29"/>
      <c r="T52" s="29"/>
      <c r="U52" s="34"/>
      <c r="V52" s="22"/>
      <c r="AB52" s="22"/>
      <c r="AC52" s="28"/>
      <c r="AD52" s="29"/>
      <c r="AE52" s="29"/>
      <c r="AF52" s="29"/>
      <c r="AG52" s="29"/>
      <c r="AM52" s="22"/>
      <c r="AN52" s="29"/>
      <c r="AO52" s="29"/>
      <c r="AP52" s="29"/>
      <c r="AQ52" s="29"/>
      <c r="AR52" s="29"/>
      <c r="AS52" s="22"/>
      <c r="AT52" s="28"/>
      <c r="AU52" s="29"/>
      <c r="AV52" s="29">
        <v>0.61699999999999999</v>
      </c>
      <c r="AW52" s="29">
        <f t="shared" si="30"/>
        <v>0</v>
      </c>
      <c r="AX52" s="34"/>
      <c r="AY52" s="22"/>
      <c r="AZ52" s="28" t="s">
        <v>146</v>
      </c>
      <c r="BA52" s="34">
        <f t="shared" si="31"/>
        <v>8</v>
      </c>
      <c r="BB52" s="29">
        <v>0.61699999999999999</v>
      </c>
      <c r="BC52" s="29">
        <f t="shared" si="32"/>
        <v>4.9359999999999999</v>
      </c>
      <c r="BD52" s="34"/>
      <c r="BE52" s="22"/>
      <c r="BF52" s="28"/>
      <c r="BH52" s="29">
        <v>0.61699999999999999</v>
      </c>
      <c r="BI52" s="29">
        <f t="shared" si="33"/>
        <v>0</v>
      </c>
      <c r="BJ52" s="34"/>
      <c r="BK52" s="22"/>
      <c r="BQ52" s="22"/>
      <c r="BS52" s="28"/>
      <c r="BW52" s="34"/>
      <c r="BX52" s="22"/>
      <c r="BY52" s="34"/>
      <c r="BZ52" s="34"/>
      <c r="CA52" s="34"/>
      <c r="CB52" s="34"/>
      <c r="CC52" s="34"/>
      <c r="CD52" s="22"/>
      <c r="CE52" s="34"/>
      <c r="CF52" s="34"/>
      <c r="CG52" s="34"/>
      <c r="CH52" s="34"/>
      <c r="CI52" s="34"/>
      <c r="CJ52" s="22"/>
      <c r="CK52" s="18" t="s">
        <v>149</v>
      </c>
      <c r="CL52" s="17">
        <v>1</v>
      </c>
      <c r="CM52" s="17">
        <v>1</v>
      </c>
      <c r="CN52" s="17">
        <v>0.05</v>
      </c>
      <c r="CO52" s="17">
        <f t="shared" si="8"/>
        <v>0.05</v>
      </c>
      <c r="CP52" s="22"/>
      <c r="CQ52" s="18"/>
      <c r="CU52" s="23"/>
      <c r="CW52" s="22"/>
      <c r="CX52" s="18" t="s">
        <v>150</v>
      </c>
      <c r="CY52" s="17">
        <v>0.3</v>
      </c>
      <c r="CZ52" s="17">
        <v>0.3</v>
      </c>
      <c r="DA52" s="23">
        <v>1.1000000000000001</v>
      </c>
      <c r="DB52" s="17">
        <f t="shared" si="10"/>
        <v>9.9000000000000005E-2</v>
      </c>
      <c r="DC52" s="22"/>
      <c r="DD52" s="18"/>
      <c r="DI52" s="22"/>
      <c r="DJ52" s="18" t="s">
        <v>150</v>
      </c>
      <c r="DK52" s="17">
        <v>0.3</v>
      </c>
      <c r="DL52" s="17">
        <v>0.3</v>
      </c>
      <c r="DN52" s="17">
        <f t="shared" si="12"/>
        <v>0</v>
      </c>
    </row>
    <row r="53" spans="1:118" x14ac:dyDescent="0.25">
      <c r="A53" s="17">
        <v>25</v>
      </c>
      <c r="D53" s="17">
        <f>A53+B53</f>
        <v>25</v>
      </c>
      <c r="E53" s="22"/>
      <c r="J53" s="22"/>
      <c r="K53" s="28"/>
      <c r="L53" s="29"/>
      <c r="M53" s="29"/>
      <c r="N53" s="29"/>
      <c r="O53" s="29"/>
      <c r="P53" s="22"/>
      <c r="Q53" s="28"/>
      <c r="R53" s="29"/>
      <c r="S53" s="29"/>
      <c r="T53" s="29"/>
      <c r="U53" s="34"/>
      <c r="V53" s="22"/>
      <c r="AB53" s="22"/>
      <c r="AC53" s="28"/>
      <c r="AD53" s="29"/>
      <c r="AE53" s="29"/>
      <c r="AF53" s="29"/>
      <c r="AG53" s="29"/>
      <c r="AM53" s="22"/>
      <c r="AN53" s="29"/>
      <c r="AO53" s="29"/>
      <c r="AP53" s="29"/>
      <c r="AQ53" s="29"/>
      <c r="AR53" s="29"/>
      <c r="AS53" s="22"/>
      <c r="AT53" s="28"/>
      <c r="AU53" s="29"/>
      <c r="AV53" s="29">
        <v>0.61699999999999999</v>
      </c>
      <c r="AW53" s="29">
        <f t="shared" si="30"/>
        <v>0</v>
      </c>
      <c r="AX53" s="34"/>
      <c r="AY53" s="22"/>
      <c r="AZ53" s="28" t="s">
        <v>148</v>
      </c>
      <c r="BA53" s="34">
        <f t="shared" si="31"/>
        <v>8</v>
      </c>
      <c r="BB53" s="29">
        <v>0.61699999999999999</v>
      </c>
      <c r="BC53" s="29">
        <f t="shared" si="32"/>
        <v>4.9359999999999999</v>
      </c>
      <c r="BD53" s="34"/>
      <c r="BE53" s="22"/>
      <c r="BF53" s="28"/>
      <c r="BH53" s="29">
        <v>0.61699999999999999</v>
      </c>
      <c r="BI53" s="29">
        <f t="shared" si="33"/>
        <v>0</v>
      </c>
      <c r="BJ53" s="34"/>
      <c r="BK53" s="22"/>
      <c r="BQ53" s="22"/>
      <c r="BS53" s="28"/>
      <c r="BW53" s="34"/>
      <c r="BX53" s="22"/>
      <c r="BY53" s="34"/>
      <c r="BZ53" s="34"/>
      <c r="CA53" s="34"/>
      <c r="CB53" s="34"/>
      <c r="CC53" s="34"/>
      <c r="CD53" s="22"/>
      <c r="CE53" s="34"/>
      <c r="CF53" s="34"/>
      <c r="CG53" s="34"/>
      <c r="CH53" s="34"/>
      <c r="CI53" s="34"/>
      <c r="CJ53" s="22"/>
      <c r="CK53" s="18" t="s">
        <v>151</v>
      </c>
      <c r="CL53" s="17">
        <v>1</v>
      </c>
      <c r="CM53" s="17">
        <v>1</v>
      </c>
      <c r="CN53" s="17">
        <v>0.05</v>
      </c>
      <c r="CO53" s="17">
        <f t="shared" si="8"/>
        <v>0.05</v>
      </c>
      <c r="CP53" s="22"/>
      <c r="CQ53" s="18"/>
      <c r="CU53" s="23"/>
      <c r="CW53" s="22"/>
      <c r="CX53" s="18" t="s">
        <v>152</v>
      </c>
      <c r="CY53" s="17">
        <v>0.3</v>
      </c>
      <c r="CZ53" s="17">
        <v>0.3</v>
      </c>
      <c r="DA53" s="23">
        <v>1.4</v>
      </c>
      <c r="DB53" s="17">
        <f t="shared" si="10"/>
        <v>0.126</v>
      </c>
      <c r="DC53" s="22"/>
      <c r="DD53" s="18"/>
      <c r="DI53" s="22"/>
      <c r="DJ53" s="18" t="s">
        <v>152</v>
      </c>
      <c r="DK53" s="17">
        <v>0.3</v>
      </c>
      <c r="DL53" s="17">
        <v>0.3</v>
      </c>
      <c r="DM53" s="17">
        <v>3.2</v>
      </c>
      <c r="DN53" s="17">
        <f t="shared" si="12"/>
        <v>0.28799999999999998</v>
      </c>
    </row>
    <row r="54" spans="1:118" x14ac:dyDescent="0.25">
      <c r="D54" s="17">
        <f>A54+B54</f>
        <v>0</v>
      </c>
      <c r="E54" s="22"/>
      <c r="J54" s="22"/>
      <c r="K54" s="28"/>
      <c r="L54" s="29"/>
      <c r="M54" s="29"/>
      <c r="N54" s="29"/>
      <c r="O54" s="29"/>
      <c r="P54" s="22"/>
      <c r="Q54" s="28"/>
      <c r="R54" s="29"/>
      <c r="S54" s="29"/>
      <c r="T54" s="29"/>
      <c r="U54" s="34"/>
      <c r="V54" s="22"/>
      <c r="AB54" s="22"/>
      <c r="AC54" s="28"/>
      <c r="AD54" s="29"/>
      <c r="AE54" s="29"/>
      <c r="AF54" s="29"/>
      <c r="AG54" s="29"/>
      <c r="AM54" s="22"/>
      <c r="AN54" s="29"/>
      <c r="AO54" s="29"/>
      <c r="AP54" s="29"/>
      <c r="AQ54" s="29"/>
      <c r="AR54" s="29"/>
      <c r="AS54" s="22"/>
      <c r="AT54" s="28"/>
      <c r="AU54" s="29"/>
      <c r="AV54" s="29">
        <v>0.61699999999999999</v>
      </c>
      <c r="AW54" s="29">
        <f t="shared" si="30"/>
        <v>0</v>
      </c>
      <c r="AX54" s="34"/>
      <c r="AY54" s="22"/>
      <c r="AZ54" s="28" t="s">
        <v>150</v>
      </c>
      <c r="BA54" s="34">
        <f t="shared" si="31"/>
        <v>8</v>
      </c>
      <c r="BB54" s="29">
        <v>0.61699999999999999</v>
      </c>
      <c r="BC54" s="29">
        <f t="shared" si="32"/>
        <v>4.9359999999999999</v>
      </c>
      <c r="BD54" s="34"/>
      <c r="BE54" s="22"/>
      <c r="BF54" s="28"/>
      <c r="BH54" s="29">
        <v>0.61699999999999999</v>
      </c>
      <c r="BI54" s="29">
        <f t="shared" si="33"/>
        <v>0</v>
      </c>
      <c r="BJ54" s="34"/>
      <c r="BK54" s="22"/>
      <c r="BQ54" s="22"/>
      <c r="BS54" s="28"/>
      <c r="BW54" s="34"/>
      <c r="BX54" s="22"/>
      <c r="BY54" s="34"/>
      <c r="BZ54" s="34"/>
      <c r="CA54" s="34"/>
      <c r="CB54" s="34"/>
      <c r="CC54" s="34"/>
      <c r="CD54" s="22"/>
      <c r="CE54" s="34"/>
      <c r="CF54" s="34"/>
      <c r="CG54" s="34"/>
      <c r="CH54" s="34"/>
      <c r="CI54" s="34"/>
      <c r="CJ54" s="22"/>
      <c r="CK54" s="18" t="s">
        <v>153</v>
      </c>
      <c r="CL54" s="17">
        <v>1</v>
      </c>
      <c r="CM54" s="17">
        <v>1</v>
      </c>
      <c r="CN54" s="17">
        <v>0.05</v>
      </c>
      <c r="CO54" s="17">
        <f t="shared" si="8"/>
        <v>0.05</v>
      </c>
      <c r="CP54" s="22"/>
      <c r="CQ54" s="18"/>
      <c r="CU54" s="23"/>
      <c r="CW54" s="22"/>
      <c r="CX54" s="18" t="s">
        <v>154</v>
      </c>
      <c r="CY54" s="17">
        <v>0.3</v>
      </c>
      <c r="CZ54" s="17">
        <v>0.3</v>
      </c>
      <c r="DA54" s="23">
        <v>1.4</v>
      </c>
      <c r="DB54" s="17">
        <f t="shared" si="10"/>
        <v>0.126</v>
      </c>
      <c r="DC54" s="22"/>
      <c r="DD54" s="18"/>
      <c r="DI54" s="22"/>
      <c r="DJ54" s="18" t="s">
        <v>154</v>
      </c>
      <c r="DK54" s="17">
        <v>0.3</v>
      </c>
      <c r="DL54" s="17">
        <v>0.3</v>
      </c>
      <c r="DM54" s="17">
        <v>3.2</v>
      </c>
      <c r="DN54" s="17">
        <f t="shared" si="12"/>
        <v>0.28799999999999998</v>
      </c>
    </row>
    <row r="55" spans="1:118" x14ac:dyDescent="0.25">
      <c r="E55" s="22"/>
      <c r="J55" s="22"/>
      <c r="K55" s="28"/>
      <c r="L55" s="29"/>
      <c r="M55" s="29"/>
      <c r="N55" s="29"/>
      <c r="O55" s="29"/>
      <c r="P55" s="22"/>
      <c r="Q55" s="28"/>
      <c r="R55" s="29"/>
      <c r="S55" s="29"/>
      <c r="T55" s="29"/>
      <c r="U55" s="34"/>
      <c r="V55" s="22"/>
      <c r="AB55" s="22"/>
      <c r="AC55" s="28"/>
      <c r="AD55" s="29"/>
      <c r="AE55" s="29"/>
      <c r="AF55" s="29"/>
      <c r="AG55" s="29"/>
      <c r="AM55" s="22"/>
      <c r="AN55" s="29"/>
      <c r="AO55" s="29"/>
      <c r="AP55" s="29"/>
      <c r="AQ55" s="29"/>
      <c r="AR55" s="29"/>
      <c r="AS55" s="22"/>
      <c r="AT55" s="28"/>
      <c r="AU55" s="29"/>
      <c r="AV55" s="29">
        <v>0.61699999999999999</v>
      </c>
      <c r="AW55" s="29">
        <f t="shared" si="30"/>
        <v>0</v>
      </c>
      <c r="AX55" s="34"/>
      <c r="AY55" s="22"/>
      <c r="AZ55" s="28" t="s">
        <v>152</v>
      </c>
      <c r="BA55" s="34">
        <f t="shared" si="31"/>
        <v>8</v>
      </c>
      <c r="BB55" s="29">
        <v>0.61699999999999999</v>
      </c>
      <c r="BC55" s="29">
        <f t="shared" si="32"/>
        <v>4.9359999999999999</v>
      </c>
      <c r="BD55" s="34"/>
      <c r="BE55" s="22"/>
      <c r="BF55" s="28"/>
      <c r="BH55" s="29">
        <v>0.61699999999999999</v>
      </c>
      <c r="BI55" s="29">
        <f t="shared" si="33"/>
        <v>0</v>
      </c>
      <c r="BJ55" s="34"/>
      <c r="BK55" s="22"/>
      <c r="BQ55" s="22"/>
      <c r="BS55" s="28"/>
      <c r="BW55" s="34"/>
      <c r="BX55" s="22"/>
      <c r="BY55" s="34"/>
      <c r="BZ55" s="34"/>
      <c r="CA55" s="34"/>
      <c r="CB55" s="34"/>
      <c r="CC55" s="34"/>
      <c r="CD55" s="22"/>
      <c r="CE55" s="34"/>
      <c r="CF55" s="34"/>
      <c r="CG55" s="34"/>
      <c r="CH55" s="34"/>
      <c r="CI55" s="34"/>
      <c r="CJ55" s="22"/>
      <c r="CK55" s="18" t="s">
        <v>155</v>
      </c>
      <c r="CL55" s="17">
        <v>1</v>
      </c>
      <c r="CM55" s="17">
        <v>1</v>
      </c>
      <c r="CN55" s="17">
        <v>0</v>
      </c>
      <c r="CO55" s="17">
        <f t="shared" si="8"/>
        <v>0</v>
      </c>
      <c r="CP55" s="22"/>
      <c r="CQ55" s="18"/>
      <c r="CU55" s="23"/>
      <c r="CW55" s="22"/>
      <c r="CX55" s="18" t="s">
        <v>156</v>
      </c>
      <c r="CY55" s="17">
        <v>0.3</v>
      </c>
      <c r="CZ55" s="17">
        <v>0.3</v>
      </c>
      <c r="DA55" s="23">
        <v>0</v>
      </c>
      <c r="DB55" s="17">
        <f t="shared" si="10"/>
        <v>0</v>
      </c>
      <c r="DC55" s="22"/>
      <c r="DD55" s="18"/>
      <c r="DI55" s="22"/>
      <c r="DJ55" s="18" t="s">
        <v>156</v>
      </c>
      <c r="DK55" s="17">
        <v>0.3</v>
      </c>
      <c r="DL55" s="17">
        <v>0.3</v>
      </c>
      <c r="DN55" s="17">
        <f t="shared" si="12"/>
        <v>0</v>
      </c>
    </row>
    <row r="56" spans="1:118" x14ac:dyDescent="0.25">
      <c r="A56" s="445" t="s">
        <v>235</v>
      </c>
      <c r="B56" s="446"/>
      <c r="C56" s="446"/>
      <c r="D56" s="17">
        <f>SUM(D53:D55)</f>
        <v>25</v>
      </c>
      <c r="E56" s="22"/>
      <c r="J56" s="22"/>
      <c r="K56" s="28"/>
      <c r="L56" s="29"/>
      <c r="M56" s="29"/>
      <c r="N56" s="29"/>
      <c r="O56" s="29"/>
      <c r="P56" s="22"/>
      <c r="Q56" s="28"/>
      <c r="R56" s="29"/>
      <c r="S56" s="29"/>
      <c r="T56" s="29"/>
      <c r="U56" s="34"/>
      <c r="V56" s="22"/>
      <c r="AB56" s="22"/>
      <c r="AC56" s="28"/>
      <c r="AD56" s="29"/>
      <c r="AE56" s="29"/>
      <c r="AF56" s="29"/>
      <c r="AG56" s="29"/>
      <c r="AM56" s="22"/>
      <c r="AN56" s="29"/>
      <c r="AO56" s="29"/>
      <c r="AP56" s="29"/>
      <c r="AQ56" s="29"/>
      <c r="AR56" s="29"/>
      <c r="AS56" s="22"/>
      <c r="AT56" s="28"/>
      <c r="AU56" s="29"/>
      <c r="AV56" s="29">
        <v>0.61699999999999999</v>
      </c>
      <c r="AW56" s="29">
        <f t="shared" si="30"/>
        <v>0</v>
      </c>
      <c r="AX56" s="34"/>
      <c r="AY56" s="22"/>
      <c r="AZ56" s="28" t="s">
        <v>156</v>
      </c>
      <c r="BA56" s="34">
        <f t="shared" si="31"/>
        <v>8</v>
      </c>
      <c r="BB56" s="29">
        <v>0.61699999999999999</v>
      </c>
      <c r="BC56" s="29">
        <f t="shared" si="32"/>
        <v>4.9359999999999999</v>
      </c>
      <c r="BD56" s="34"/>
      <c r="BE56" s="22"/>
      <c r="BF56" s="28"/>
      <c r="BH56" s="29">
        <v>0.61699999999999999</v>
      </c>
      <c r="BI56" s="29">
        <f t="shared" si="33"/>
        <v>0</v>
      </c>
      <c r="BJ56" s="34"/>
      <c r="BK56" s="22"/>
      <c r="BQ56" s="22"/>
      <c r="BS56" s="28"/>
      <c r="BW56" s="34"/>
      <c r="BX56" s="22"/>
      <c r="BY56" s="34"/>
      <c r="BZ56" s="34"/>
      <c r="CA56" s="34"/>
      <c r="CB56" s="34"/>
      <c r="CC56" s="34"/>
      <c r="CD56" s="22"/>
      <c r="CE56" s="34"/>
      <c r="CF56" s="34"/>
      <c r="CG56" s="34"/>
      <c r="CH56" s="34"/>
      <c r="CI56" s="34"/>
      <c r="CJ56" s="22"/>
      <c r="CK56" s="18" t="s">
        <v>157</v>
      </c>
      <c r="CL56" s="17">
        <v>1</v>
      </c>
      <c r="CM56" s="17">
        <v>1</v>
      </c>
      <c r="CN56" s="17">
        <v>0.05</v>
      </c>
      <c r="CO56" s="17">
        <f t="shared" si="8"/>
        <v>0.05</v>
      </c>
      <c r="CP56" s="22"/>
      <c r="CQ56" s="18"/>
      <c r="CU56" s="23"/>
      <c r="CW56" s="22"/>
      <c r="CX56" s="18" t="s">
        <v>158</v>
      </c>
      <c r="CY56" s="17">
        <v>0.3</v>
      </c>
      <c r="CZ56" s="17">
        <v>0.3</v>
      </c>
      <c r="DA56" s="23">
        <v>1.35</v>
      </c>
      <c r="DB56" s="17">
        <f t="shared" si="10"/>
        <v>0.1215</v>
      </c>
      <c r="DC56" s="22"/>
      <c r="DD56" s="18"/>
      <c r="DI56" s="22"/>
      <c r="DJ56" s="18" t="s">
        <v>158</v>
      </c>
      <c r="DK56" s="17">
        <v>0.3</v>
      </c>
      <c r="DL56" s="17">
        <v>0.3</v>
      </c>
      <c r="DM56" s="17">
        <v>3.2</v>
      </c>
      <c r="DN56" s="17">
        <f t="shared" si="12"/>
        <v>0.28799999999999998</v>
      </c>
    </row>
    <row r="57" spans="1:118" x14ac:dyDescent="0.25">
      <c r="A57" s="22"/>
      <c r="B57" s="22"/>
      <c r="C57" s="22"/>
      <c r="D57" s="22"/>
      <c r="E57" s="22"/>
      <c r="J57" s="22"/>
      <c r="K57" s="28"/>
      <c r="L57" s="29"/>
      <c r="M57" s="29"/>
      <c r="N57" s="29"/>
      <c r="O57" s="29"/>
      <c r="P57" s="22"/>
      <c r="Q57" s="29"/>
      <c r="R57" s="29"/>
      <c r="S57" s="29"/>
      <c r="T57" s="29"/>
      <c r="U57" s="29"/>
      <c r="V57" s="22"/>
      <c r="AB57" s="22"/>
      <c r="AC57" s="28"/>
      <c r="AD57" s="29"/>
      <c r="AE57" s="29"/>
      <c r="AF57" s="29"/>
      <c r="AG57" s="29"/>
      <c r="AM57" s="22"/>
      <c r="AN57" s="29"/>
      <c r="AO57" s="29"/>
      <c r="AP57" s="29"/>
      <c r="AQ57" s="29"/>
      <c r="AR57" s="29"/>
      <c r="AS57" s="22"/>
      <c r="AT57" s="29"/>
      <c r="AU57" s="29"/>
      <c r="AV57" s="29"/>
      <c r="AW57" s="29"/>
      <c r="AX57" s="29"/>
      <c r="AY57" s="22"/>
      <c r="BE57" s="22"/>
      <c r="BK57" s="22"/>
      <c r="BQ57" s="22"/>
      <c r="BX57" s="22"/>
      <c r="CD57" s="22"/>
      <c r="CJ57" s="22"/>
      <c r="CK57" s="18" t="s">
        <v>159</v>
      </c>
      <c r="CL57" s="17">
        <v>1</v>
      </c>
      <c r="CM57" s="17">
        <v>1</v>
      </c>
      <c r="CN57" s="17">
        <v>0.05</v>
      </c>
      <c r="CO57" s="17">
        <f t="shared" si="8"/>
        <v>0.05</v>
      </c>
      <c r="CP57" s="22"/>
      <c r="CQ57" s="18"/>
      <c r="CU57" s="23"/>
      <c r="CW57" s="22"/>
      <c r="CX57" s="18" t="s">
        <v>160</v>
      </c>
      <c r="CY57" s="17">
        <v>0.3</v>
      </c>
      <c r="CZ57" s="17">
        <v>0.5</v>
      </c>
      <c r="DA57" s="23">
        <v>1.3</v>
      </c>
      <c r="DB57" s="17">
        <f t="shared" si="10"/>
        <v>0.19500000000000001</v>
      </c>
      <c r="DC57" s="22"/>
      <c r="DD57" s="18"/>
      <c r="DI57" s="22"/>
      <c r="DJ57" s="18" t="s">
        <v>160</v>
      </c>
      <c r="DK57" s="17">
        <v>0.3</v>
      </c>
      <c r="DL57" s="17">
        <v>0.3</v>
      </c>
      <c r="DN57" s="17">
        <f t="shared" si="12"/>
        <v>0</v>
      </c>
    </row>
    <row r="58" spans="1:118" x14ac:dyDescent="0.25">
      <c r="A58" s="441" t="s">
        <v>202</v>
      </c>
      <c r="B58" s="441"/>
      <c r="C58" s="441"/>
      <c r="D58" s="441"/>
      <c r="E58" s="22"/>
      <c r="J58" s="22"/>
      <c r="K58" s="28"/>
      <c r="L58" s="29"/>
      <c r="M58" s="29"/>
      <c r="N58" s="29"/>
      <c r="O58" s="29"/>
      <c r="P58" s="22"/>
      <c r="Q58" s="443"/>
      <c r="R58" s="443"/>
      <c r="S58" s="32"/>
      <c r="T58" s="32"/>
      <c r="U58" s="33"/>
      <c r="V58" s="22"/>
      <c r="AB58" s="22"/>
      <c r="AC58" s="28"/>
      <c r="AD58" s="29"/>
      <c r="AE58" s="29"/>
      <c r="AF58" s="29"/>
      <c r="AG58" s="29"/>
      <c r="AM58" s="22"/>
      <c r="AN58" s="29"/>
      <c r="AO58" s="29"/>
      <c r="AP58" s="29"/>
      <c r="AQ58" s="29"/>
      <c r="AR58" s="29"/>
      <c r="AS58" s="22"/>
      <c r="AT58" s="443" t="s">
        <v>170</v>
      </c>
      <c r="AU58" s="443"/>
      <c r="AV58" s="32"/>
      <c r="AW58" s="32"/>
      <c r="AX58" s="33">
        <f>SUM(AW60:AW69)</f>
        <v>0</v>
      </c>
      <c r="AY58" s="22"/>
      <c r="AZ58" s="443" t="s">
        <v>170</v>
      </c>
      <c r="BA58" s="443"/>
      <c r="BB58" s="32"/>
      <c r="BC58" s="32"/>
      <c r="BD58" s="33">
        <f>SUM(BC60:BC69)</f>
        <v>22.176000000000005</v>
      </c>
      <c r="BE58" s="22"/>
      <c r="BF58" s="443" t="s">
        <v>170</v>
      </c>
      <c r="BG58" s="443"/>
      <c r="BH58" s="32"/>
      <c r="BI58" s="32"/>
      <c r="BJ58" s="33">
        <f>SUM(BI60:BI69)</f>
        <v>0</v>
      </c>
      <c r="BK58" s="22"/>
      <c r="BQ58" s="22"/>
      <c r="BS58" s="443"/>
      <c r="BT58" s="443"/>
      <c r="BU58" s="32"/>
      <c r="BV58" s="32"/>
      <c r="BW58" s="33"/>
      <c r="BX58" s="22"/>
      <c r="BY58" s="33"/>
      <c r="BZ58" s="33"/>
      <c r="CA58" s="33"/>
      <c r="CB58" s="33"/>
      <c r="CC58" s="33"/>
      <c r="CD58" s="22"/>
      <c r="CE58" s="33"/>
      <c r="CF58" s="33"/>
      <c r="CG58" s="33"/>
      <c r="CH58" s="33"/>
      <c r="CI58" s="33"/>
      <c r="CJ58" s="22"/>
      <c r="CK58" s="18" t="s">
        <v>161</v>
      </c>
      <c r="CL58" s="17">
        <v>1</v>
      </c>
      <c r="CM58" s="17">
        <v>1</v>
      </c>
      <c r="CN58" s="17">
        <v>0.05</v>
      </c>
      <c r="CO58" s="17">
        <f t="shared" si="8"/>
        <v>0.05</v>
      </c>
      <c r="CP58" s="22"/>
      <c r="CQ58" s="18"/>
      <c r="CU58" s="23"/>
      <c r="CW58" s="22"/>
      <c r="CX58" s="18" t="s">
        <v>162</v>
      </c>
      <c r="CY58" s="17">
        <v>0.3</v>
      </c>
      <c r="CZ58" s="17">
        <v>0.5</v>
      </c>
      <c r="DA58" s="23">
        <v>1.25</v>
      </c>
      <c r="DB58" s="17">
        <f t="shared" si="10"/>
        <v>0.1875</v>
      </c>
      <c r="DC58" s="22"/>
      <c r="DD58" s="18"/>
      <c r="DI58" s="22"/>
      <c r="DJ58" s="18" t="s">
        <v>162</v>
      </c>
      <c r="DK58" s="17">
        <v>0.3</v>
      </c>
      <c r="DL58" s="17">
        <v>0.3</v>
      </c>
      <c r="DN58" s="17">
        <f t="shared" si="12"/>
        <v>0</v>
      </c>
    </row>
    <row r="59" spans="1:118" x14ac:dyDescent="0.25">
      <c r="A59" s="20"/>
      <c r="B59" s="20"/>
      <c r="C59" s="20"/>
      <c r="D59" s="20"/>
      <c r="E59" s="22"/>
      <c r="J59" s="22"/>
      <c r="K59" s="28"/>
      <c r="L59" s="29"/>
      <c r="M59" s="29"/>
      <c r="N59" s="29"/>
      <c r="O59" s="29"/>
      <c r="P59" s="22"/>
      <c r="Q59" s="30"/>
      <c r="R59" s="32"/>
      <c r="S59" s="32"/>
      <c r="T59" s="32"/>
      <c r="U59" s="32"/>
      <c r="V59" s="22"/>
      <c r="AB59" s="22"/>
      <c r="AC59" s="28"/>
      <c r="AD59" s="29"/>
      <c r="AE59" s="29"/>
      <c r="AF59" s="29"/>
      <c r="AG59" s="29"/>
      <c r="AM59" s="22"/>
      <c r="AN59" s="29"/>
      <c r="AO59" s="29"/>
      <c r="AP59" s="29"/>
      <c r="AQ59" s="29"/>
      <c r="AR59" s="29"/>
      <c r="AS59" s="22"/>
      <c r="AT59" s="30"/>
      <c r="AU59" s="32" t="s">
        <v>176</v>
      </c>
      <c r="AV59" s="32" t="s">
        <v>178</v>
      </c>
      <c r="AW59" s="32" t="s">
        <v>177</v>
      </c>
      <c r="AX59" s="32"/>
      <c r="AY59" s="22"/>
      <c r="AZ59" s="30"/>
      <c r="BA59" s="32" t="s">
        <v>176</v>
      </c>
      <c r="BB59" s="32" t="s">
        <v>178</v>
      </c>
      <c r="BC59" s="32" t="s">
        <v>177</v>
      </c>
      <c r="BD59" s="32"/>
      <c r="BE59" s="22"/>
      <c r="BF59" s="30"/>
      <c r="BG59" s="32" t="s">
        <v>176</v>
      </c>
      <c r="BH59" s="32" t="s">
        <v>178</v>
      </c>
      <c r="BI59" s="32" t="s">
        <v>177</v>
      </c>
      <c r="BJ59" s="32"/>
      <c r="BK59" s="22"/>
      <c r="BQ59" s="22"/>
      <c r="BS59" s="30"/>
      <c r="BT59" s="32"/>
      <c r="BU59" s="32"/>
      <c r="BV59" s="32"/>
      <c r="BW59" s="32"/>
      <c r="BX59" s="22"/>
      <c r="BY59" s="32"/>
      <c r="BZ59" s="32"/>
      <c r="CA59" s="32"/>
      <c r="CB59" s="32"/>
      <c r="CC59" s="32"/>
      <c r="CD59" s="22"/>
      <c r="CE59" s="32"/>
      <c r="CF59" s="32"/>
      <c r="CG59" s="32"/>
      <c r="CH59" s="32"/>
      <c r="CI59" s="32"/>
      <c r="CJ59" s="22"/>
      <c r="CK59" s="18" t="s">
        <v>163</v>
      </c>
      <c r="CL59" s="17">
        <v>1</v>
      </c>
      <c r="CM59" s="17">
        <v>1</v>
      </c>
      <c r="CN59" s="17">
        <v>0.05</v>
      </c>
      <c r="CO59" s="17">
        <f t="shared" si="8"/>
        <v>0.05</v>
      </c>
      <c r="CP59" s="22"/>
      <c r="CQ59" s="18"/>
      <c r="CU59" s="23"/>
      <c r="CW59" s="22"/>
      <c r="CX59" s="18" t="s">
        <v>164</v>
      </c>
      <c r="CY59" s="17">
        <v>0.3</v>
      </c>
      <c r="CZ59" s="17">
        <v>0.5</v>
      </c>
      <c r="DA59" s="23">
        <v>1.1000000000000001</v>
      </c>
      <c r="DB59" s="17">
        <f t="shared" si="10"/>
        <v>0.16500000000000001</v>
      </c>
      <c r="DC59" s="22"/>
      <c r="DD59" s="18"/>
      <c r="DI59" s="22"/>
      <c r="DJ59" s="18" t="s">
        <v>164</v>
      </c>
      <c r="DK59" s="17">
        <v>0.3</v>
      </c>
      <c r="DL59" s="17">
        <v>0.3</v>
      </c>
      <c r="DN59" s="17">
        <f t="shared" si="12"/>
        <v>0</v>
      </c>
    </row>
    <row r="60" spans="1:118" x14ac:dyDescent="0.25">
      <c r="A60" s="17">
        <v>10.99</v>
      </c>
      <c r="D60" s="17">
        <f>A60+B60</f>
        <v>10.99</v>
      </c>
      <c r="E60" s="22"/>
      <c r="J60" s="22"/>
      <c r="K60" s="28"/>
      <c r="L60" s="29"/>
      <c r="M60" s="29"/>
      <c r="N60" s="29"/>
      <c r="O60" s="29"/>
      <c r="P60" s="22"/>
      <c r="Q60" s="28"/>
      <c r="R60" s="29"/>
      <c r="S60" s="29"/>
      <c r="T60" s="29"/>
      <c r="U60" s="34"/>
      <c r="V60" s="22"/>
      <c r="AB60" s="22"/>
      <c r="AC60" s="28"/>
      <c r="AD60" s="29"/>
      <c r="AE60" s="29"/>
      <c r="AF60" s="29"/>
      <c r="AG60" s="29"/>
      <c r="AM60" s="22"/>
      <c r="AN60" s="29"/>
      <c r="AO60" s="29"/>
      <c r="AP60" s="29"/>
      <c r="AQ60" s="29"/>
      <c r="AR60" s="29"/>
      <c r="AS60" s="22"/>
      <c r="AT60" s="28"/>
      <c r="AU60" s="29"/>
      <c r="AV60" s="29">
        <v>0.154</v>
      </c>
      <c r="AW60" s="29">
        <f>AU60*AV60</f>
        <v>0</v>
      </c>
      <c r="AX60" s="34"/>
      <c r="AY60" s="22"/>
      <c r="AZ60" s="28" t="s">
        <v>126</v>
      </c>
      <c r="BA60" s="29">
        <v>13.4</v>
      </c>
      <c r="BB60" s="29">
        <v>0.154</v>
      </c>
      <c r="BC60" s="29">
        <f>BA60*BB60</f>
        <v>2.0636000000000001</v>
      </c>
      <c r="BD60" s="34"/>
      <c r="BE60" s="22"/>
      <c r="BF60" s="28"/>
      <c r="BH60" s="29">
        <v>0.154</v>
      </c>
      <c r="BI60" s="29">
        <f>BG60*BH60</f>
        <v>0</v>
      </c>
      <c r="BJ60" s="34"/>
      <c r="BK60" s="22"/>
      <c r="BQ60" s="22"/>
      <c r="BS60" s="28"/>
      <c r="BW60" s="34"/>
      <c r="BX60" s="22"/>
      <c r="BY60" s="34"/>
      <c r="BZ60" s="34"/>
      <c r="CA60" s="34"/>
      <c r="CB60" s="34"/>
      <c r="CC60" s="34"/>
      <c r="CD60" s="22"/>
      <c r="CE60" s="34"/>
      <c r="CF60" s="34"/>
      <c r="CG60" s="34"/>
      <c r="CH60" s="34"/>
      <c r="CI60" s="34"/>
      <c r="CJ60" s="22"/>
      <c r="CK60" s="18" t="s">
        <v>165</v>
      </c>
      <c r="CL60" s="17">
        <v>1</v>
      </c>
      <c r="CM60" s="17">
        <v>1</v>
      </c>
      <c r="CN60" s="17">
        <v>0.05</v>
      </c>
      <c r="CO60" s="17">
        <f t="shared" si="8"/>
        <v>0.05</v>
      </c>
      <c r="CP60" s="22"/>
      <c r="CQ60" s="18"/>
      <c r="CR60" s="18"/>
      <c r="CS60" s="18"/>
      <c r="CT60" s="18"/>
      <c r="CU60" s="18"/>
      <c r="CW60" s="22"/>
      <c r="CX60" s="18" t="s">
        <v>166</v>
      </c>
      <c r="CY60" s="17">
        <v>0.3</v>
      </c>
      <c r="CZ60" s="17">
        <v>0.3</v>
      </c>
      <c r="DA60" s="23">
        <v>1.1000000000000001</v>
      </c>
      <c r="DB60" s="17">
        <f t="shared" si="10"/>
        <v>9.9000000000000005E-2</v>
      </c>
      <c r="DC60" s="22"/>
      <c r="DD60" s="18"/>
      <c r="DI60" s="22"/>
      <c r="DJ60" s="18" t="s">
        <v>166</v>
      </c>
      <c r="DK60" s="17">
        <v>0.3</v>
      </c>
      <c r="DL60" s="17">
        <v>0.3</v>
      </c>
      <c r="DN60" s="17">
        <f t="shared" si="12"/>
        <v>0</v>
      </c>
    </row>
    <row r="61" spans="1:118" x14ac:dyDescent="0.25">
      <c r="D61" s="17">
        <f>A61+B61</f>
        <v>0</v>
      </c>
      <c r="E61" s="22"/>
      <c r="J61" s="22"/>
      <c r="K61" s="454"/>
      <c r="L61" s="454"/>
      <c r="M61" s="454"/>
      <c r="N61" s="454"/>
      <c r="O61" s="29"/>
      <c r="P61" s="22"/>
      <c r="Q61" s="28"/>
      <c r="R61" s="29"/>
      <c r="S61" s="29"/>
      <c r="T61" s="29"/>
      <c r="U61" s="34"/>
      <c r="V61" s="22"/>
      <c r="AB61" s="22"/>
      <c r="AC61" s="454"/>
      <c r="AD61" s="454"/>
      <c r="AE61" s="454"/>
      <c r="AF61" s="454"/>
      <c r="AG61" s="29"/>
      <c r="AN61" s="29"/>
      <c r="AO61" s="29"/>
      <c r="AP61" s="29"/>
      <c r="AQ61" s="29"/>
      <c r="AR61" s="29"/>
      <c r="AS61" s="22"/>
      <c r="AT61" s="28"/>
      <c r="AU61" s="29"/>
      <c r="AV61" s="29">
        <v>0.154</v>
      </c>
      <c r="AW61" s="29">
        <f t="shared" ref="AW61:AW69" si="34">AU61*AV61</f>
        <v>0</v>
      </c>
      <c r="AX61" s="34"/>
      <c r="AY61" s="22"/>
      <c r="AZ61" s="28" t="s">
        <v>128</v>
      </c>
      <c r="BA61" s="29">
        <v>13.4</v>
      </c>
      <c r="BB61" s="29">
        <v>0.154</v>
      </c>
      <c r="BC61" s="29">
        <f t="shared" ref="BC61:BC69" si="35">BA61*BB61</f>
        <v>2.0636000000000001</v>
      </c>
      <c r="BD61" s="34"/>
      <c r="BE61" s="22"/>
      <c r="BF61" s="28"/>
      <c r="BH61" s="29">
        <v>0.154</v>
      </c>
      <c r="BI61" s="29">
        <f t="shared" ref="BI61:BI69" si="36">BG61*BH61</f>
        <v>0</v>
      </c>
      <c r="BJ61" s="34"/>
      <c r="BK61" s="22"/>
      <c r="BL61" s="454"/>
      <c r="BM61" s="454"/>
      <c r="BN61" s="454"/>
      <c r="BO61" s="454"/>
      <c r="BQ61" s="22"/>
      <c r="BS61" s="28"/>
      <c r="BW61" s="34"/>
      <c r="BX61" s="22"/>
      <c r="BY61" s="34"/>
      <c r="BZ61" s="34"/>
      <c r="CA61" s="34"/>
      <c r="CB61" s="34"/>
      <c r="CC61" s="34"/>
      <c r="CD61" s="22"/>
      <c r="CE61" s="34"/>
      <c r="CF61" s="34"/>
      <c r="CG61" s="34"/>
      <c r="CH61" s="34"/>
      <c r="CI61" s="34"/>
      <c r="CJ61" s="22"/>
      <c r="CL61" s="17">
        <v>29.55</v>
      </c>
      <c r="CM61" s="17">
        <v>0.2</v>
      </c>
      <c r="CN61" s="17">
        <v>0.05</v>
      </c>
      <c r="CO61" s="17">
        <f t="shared" si="8"/>
        <v>0.29550000000000004</v>
      </c>
      <c r="CP61" s="22"/>
      <c r="CW61" s="22"/>
      <c r="CX61" s="446" t="s">
        <v>167</v>
      </c>
      <c r="CY61" s="446"/>
      <c r="CZ61" s="446"/>
      <c r="DA61" s="446"/>
      <c r="DB61" s="17">
        <f>SUM(DB4:DB60)</f>
        <v>4.5938999999999997</v>
      </c>
      <c r="DD61" s="18"/>
      <c r="DJ61" s="446" t="s">
        <v>168</v>
      </c>
      <c r="DK61" s="446"/>
      <c r="DL61" s="446"/>
      <c r="DM61" s="446"/>
      <c r="DN61" s="17">
        <f>SUM(DN4:DN60)</f>
        <v>4.0319999999999991</v>
      </c>
    </row>
    <row r="62" spans="1:118" x14ac:dyDescent="0.25">
      <c r="E62" s="22"/>
      <c r="J62" s="22"/>
      <c r="K62" s="454"/>
      <c r="L62" s="454"/>
      <c r="M62" s="454"/>
      <c r="N62" s="454"/>
      <c r="O62" s="29"/>
      <c r="P62" s="22"/>
      <c r="Q62" s="28"/>
      <c r="R62" s="29"/>
      <c r="S62" s="29"/>
      <c r="T62" s="29"/>
      <c r="U62" s="34"/>
      <c r="V62" s="22"/>
      <c r="AB62" s="22"/>
      <c r="AC62" s="454"/>
      <c r="AD62" s="454"/>
      <c r="AE62" s="454"/>
      <c r="AF62" s="454"/>
      <c r="AG62" s="29"/>
      <c r="AN62" s="29"/>
      <c r="AO62" s="29"/>
      <c r="AP62" s="29"/>
      <c r="AQ62" s="29"/>
      <c r="AR62" s="29"/>
      <c r="AS62" s="22"/>
      <c r="AT62" s="28"/>
      <c r="AU62" s="29"/>
      <c r="AV62" s="29">
        <v>0.154</v>
      </c>
      <c r="AW62" s="29">
        <f t="shared" si="34"/>
        <v>0</v>
      </c>
      <c r="AX62" s="34"/>
      <c r="AY62" s="22"/>
      <c r="AZ62" s="28" t="s">
        <v>130</v>
      </c>
      <c r="BA62" s="29">
        <v>13.4</v>
      </c>
      <c r="BB62" s="29">
        <v>0.154</v>
      </c>
      <c r="BC62" s="29">
        <f t="shared" si="35"/>
        <v>2.0636000000000001</v>
      </c>
      <c r="BD62" s="34"/>
      <c r="BE62" s="22"/>
      <c r="BF62" s="28"/>
      <c r="BH62" s="29">
        <v>0.154</v>
      </c>
      <c r="BI62" s="29">
        <f t="shared" si="36"/>
        <v>0</v>
      </c>
      <c r="BJ62" s="34"/>
      <c r="BK62" s="22"/>
      <c r="BL62" s="454"/>
      <c r="BM62" s="454"/>
      <c r="BN62" s="454"/>
      <c r="BO62" s="454"/>
      <c r="BQ62" s="22"/>
      <c r="BS62" s="28"/>
      <c r="BW62" s="34"/>
      <c r="BX62" s="22"/>
      <c r="BY62" s="34"/>
      <c r="BZ62" s="34"/>
      <c r="CA62" s="34"/>
      <c r="CB62" s="34"/>
      <c r="CC62" s="34"/>
      <c r="CD62" s="22"/>
      <c r="CE62" s="34"/>
      <c r="CF62" s="34"/>
      <c r="CG62" s="34"/>
      <c r="CH62" s="34"/>
      <c r="CI62" s="34"/>
      <c r="CJ62" s="22"/>
      <c r="CL62" s="17">
        <v>20.88</v>
      </c>
      <c r="CM62" s="17">
        <v>0.2</v>
      </c>
      <c r="CN62" s="17">
        <v>0.05</v>
      </c>
      <c r="CO62" s="17">
        <f t="shared" si="8"/>
        <v>0.20880000000000001</v>
      </c>
      <c r="CP62" s="22"/>
      <c r="CW62" s="22"/>
      <c r="DJ62" s="446" t="s">
        <v>167</v>
      </c>
      <c r="DK62" s="446"/>
      <c r="DL62" s="446"/>
      <c r="DM62" s="446"/>
      <c r="DN62" s="17">
        <f>DB61</f>
        <v>4.5938999999999997</v>
      </c>
    </row>
    <row r="63" spans="1:118" x14ac:dyDescent="0.25">
      <c r="A63" s="445" t="s">
        <v>234</v>
      </c>
      <c r="B63" s="446"/>
      <c r="C63" s="446"/>
      <c r="D63" s="17">
        <f>SUM(D60:D62)</f>
        <v>10.99</v>
      </c>
      <c r="E63" s="22"/>
      <c r="F63" s="23"/>
      <c r="G63" s="23"/>
      <c r="H63" s="23"/>
      <c r="I63" s="23"/>
      <c r="J63" s="22"/>
      <c r="K63" s="28"/>
      <c r="L63" s="29"/>
      <c r="M63" s="29"/>
      <c r="N63" s="29"/>
      <c r="O63" s="29"/>
      <c r="P63" s="22"/>
      <c r="Q63" s="28"/>
      <c r="R63" s="29"/>
      <c r="S63" s="29"/>
      <c r="T63" s="29"/>
      <c r="U63" s="34"/>
      <c r="V63" s="22"/>
      <c r="AB63" s="22"/>
      <c r="AC63" s="28"/>
      <c r="AD63" s="29"/>
      <c r="AE63" s="29"/>
      <c r="AF63" s="29"/>
      <c r="AG63" s="29"/>
      <c r="AN63" s="29"/>
      <c r="AO63" s="29"/>
      <c r="AP63" s="29"/>
      <c r="AQ63" s="29"/>
      <c r="AR63" s="29"/>
      <c r="AS63" s="22"/>
      <c r="AT63" s="28"/>
      <c r="AU63" s="29"/>
      <c r="AV63" s="29">
        <v>0.154</v>
      </c>
      <c r="AW63" s="29">
        <f t="shared" si="34"/>
        <v>0</v>
      </c>
      <c r="AX63" s="34"/>
      <c r="AY63" s="22"/>
      <c r="AZ63" s="28" t="s">
        <v>132</v>
      </c>
      <c r="BA63" s="29">
        <v>13.4</v>
      </c>
      <c r="BB63" s="29">
        <v>0.154</v>
      </c>
      <c r="BC63" s="29">
        <f t="shared" si="35"/>
        <v>2.0636000000000001</v>
      </c>
      <c r="BD63" s="34"/>
      <c r="BE63" s="22"/>
      <c r="BF63" s="28"/>
      <c r="BH63" s="29">
        <v>0.154</v>
      </c>
      <c r="BI63" s="29">
        <f t="shared" si="36"/>
        <v>0</v>
      </c>
      <c r="BJ63" s="34"/>
      <c r="BK63" s="22"/>
      <c r="BQ63" s="22"/>
      <c r="BS63" s="28"/>
      <c r="BW63" s="34"/>
      <c r="BX63" s="22"/>
      <c r="BY63" s="34"/>
      <c r="BZ63" s="34"/>
      <c r="CA63" s="34"/>
      <c r="CB63" s="34"/>
      <c r="CC63" s="34"/>
      <c r="CD63" s="22"/>
      <c r="CE63" s="34"/>
      <c r="CF63" s="34"/>
      <c r="CG63" s="34"/>
      <c r="CH63" s="34"/>
      <c r="CI63" s="34"/>
      <c r="CJ63" s="22"/>
      <c r="CL63" s="17">
        <v>3.75</v>
      </c>
      <c r="CM63" s="17">
        <v>0.2</v>
      </c>
      <c r="CN63" s="17">
        <v>0.05</v>
      </c>
      <c r="CO63" s="17">
        <f t="shared" si="8"/>
        <v>3.7500000000000006E-2</v>
      </c>
      <c r="CP63" s="22"/>
      <c r="CW63" s="22"/>
      <c r="DJ63" s="446" t="s">
        <v>95</v>
      </c>
      <c r="DK63" s="446"/>
      <c r="DL63" s="446"/>
      <c r="DM63" s="446"/>
      <c r="DN63" s="17">
        <f>DN61+DN62</f>
        <v>8.6258999999999979</v>
      </c>
    </row>
    <row r="64" spans="1:118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AB64" s="22"/>
      <c r="AC64" s="22"/>
      <c r="AD64" s="22"/>
      <c r="AE64" s="22"/>
      <c r="AF64" s="22"/>
      <c r="AG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8"/>
      <c r="AU64" s="29"/>
      <c r="AV64" s="29">
        <v>0.154</v>
      </c>
      <c r="AW64" s="29">
        <f t="shared" si="34"/>
        <v>0</v>
      </c>
      <c r="AX64" s="34"/>
      <c r="AY64" s="22"/>
      <c r="AZ64" s="28" t="s">
        <v>134</v>
      </c>
      <c r="BA64" s="29">
        <v>13.4</v>
      </c>
      <c r="BB64" s="29">
        <v>0.154</v>
      </c>
      <c r="BC64" s="29">
        <f t="shared" si="35"/>
        <v>2.0636000000000001</v>
      </c>
      <c r="BD64" s="34"/>
      <c r="BE64" s="22"/>
      <c r="BF64" s="28"/>
      <c r="BH64" s="29">
        <v>0.154</v>
      </c>
      <c r="BI64" s="29">
        <f t="shared" si="36"/>
        <v>0</v>
      </c>
      <c r="BJ64" s="34"/>
      <c r="BK64" s="22"/>
      <c r="BQ64" s="22"/>
      <c r="BS64" s="28"/>
      <c r="BW64" s="34"/>
      <c r="BX64" s="22"/>
      <c r="BY64" s="34"/>
      <c r="BZ64" s="34"/>
      <c r="CA64" s="34"/>
      <c r="CB64" s="34"/>
      <c r="CC64" s="34"/>
      <c r="CD64" s="22"/>
      <c r="CE64" s="34"/>
      <c r="CF64" s="34"/>
      <c r="CG64" s="34"/>
      <c r="CH64" s="34"/>
      <c r="CI64" s="34"/>
      <c r="CJ64" s="22"/>
      <c r="CL64" s="17">
        <v>2.85</v>
      </c>
      <c r="CM64" s="17">
        <v>0.2</v>
      </c>
      <c r="CN64" s="17">
        <v>0.05</v>
      </c>
      <c r="CO64" s="17">
        <f t="shared" si="8"/>
        <v>2.8500000000000004E-2</v>
      </c>
      <c r="CP64" s="22"/>
      <c r="CW64" s="22"/>
    </row>
    <row r="65" spans="1:101" x14ac:dyDescent="0.25">
      <c r="A65" s="25"/>
      <c r="B65" s="25"/>
      <c r="C65" s="25"/>
      <c r="D65" s="25"/>
      <c r="K65" s="28"/>
      <c r="L65" s="29"/>
      <c r="M65" s="29"/>
      <c r="N65" s="29"/>
      <c r="O65" s="29"/>
      <c r="Q65" s="28"/>
      <c r="R65" s="29"/>
      <c r="S65" s="29"/>
      <c r="T65" s="29"/>
      <c r="U65" s="34"/>
      <c r="AC65" s="28"/>
      <c r="AD65" s="29"/>
      <c r="AE65" s="29"/>
      <c r="AF65" s="29"/>
      <c r="AG65" s="29"/>
      <c r="AN65" s="29"/>
      <c r="AO65" s="29"/>
      <c r="AP65" s="29"/>
      <c r="AQ65" s="29"/>
      <c r="AR65" s="29"/>
      <c r="AS65" s="22"/>
      <c r="AT65" s="28"/>
      <c r="AU65" s="29"/>
      <c r="AV65" s="29">
        <v>0.154</v>
      </c>
      <c r="AW65" s="29">
        <f t="shared" si="34"/>
        <v>0</v>
      </c>
      <c r="AX65" s="34"/>
      <c r="AY65" s="22"/>
      <c r="AZ65" s="28" t="s">
        <v>146</v>
      </c>
      <c r="BA65" s="29">
        <v>15.4</v>
      </c>
      <c r="BB65" s="29">
        <v>0.154</v>
      </c>
      <c r="BC65" s="29">
        <f t="shared" si="35"/>
        <v>2.3715999999999999</v>
      </c>
      <c r="BD65" s="34"/>
      <c r="BE65" s="22"/>
      <c r="BF65" s="28"/>
      <c r="BH65" s="29">
        <v>0.154</v>
      </c>
      <c r="BI65" s="29">
        <f t="shared" si="36"/>
        <v>0</v>
      </c>
      <c r="BJ65" s="34"/>
      <c r="BK65" s="22"/>
      <c r="BQ65" s="22"/>
      <c r="BS65" s="28"/>
      <c r="BW65" s="34"/>
      <c r="BX65" s="22"/>
      <c r="BY65" s="34"/>
      <c r="BZ65" s="34"/>
      <c r="CA65" s="34"/>
      <c r="CB65" s="34"/>
      <c r="CC65" s="34"/>
      <c r="CD65" s="22"/>
      <c r="CE65" s="34"/>
      <c r="CF65" s="34"/>
      <c r="CG65" s="34"/>
      <c r="CH65" s="34"/>
      <c r="CI65" s="34"/>
      <c r="CJ65" s="22"/>
      <c r="CL65" s="17">
        <v>3.75</v>
      </c>
      <c r="CM65" s="17">
        <v>0.2</v>
      </c>
      <c r="CN65" s="17">
        <v>0.05</v>
      </c>
      <c r="CO65" s="17">
        <f t="shared" si="8"/>
        <v>3.7500000000000006E-2</v>
      </c>
      <c r="CP65" s="22"/>
      <c r="CW65" s="22"/>
    </row>
    <row r="66" spans="1:101" x14ac:dyDescent="0.25">
      <c r="A66" s="20"/>
      <c r="B66" s="20"/>
      <c r="C66" s="20"/>
      <c r="D66" s="20"/>
      <c r="K66" s="28"/>
      <c r="L66" s="29"/>
      <c r="M66" s="29"/>
      <c r="N66" s="29"/>
      <c r="O66" s="29"/>
      <c r="Q66" s="28"/>
      <c r="R66" s="29"/>
      <c r="S66" s="29"/>
      <c r="T66" s="29"/>
      <c r="U66" s="34"/>
      <c r="AC66" s="28"/>
      <c r="AD66" s="29"/>
      <c r="AE66" s="29"/>
      <c r="AF66" s="29"/>
      <c r="AG66" s="29"/>
      <c r="AN66" s="29"/>
      <c r="AO66" s="29"/>
      <c r="AP66" s="29"/>
      <c r="AQ66" s="29"/>
      <c r="AR66" s="29"/>
      <c r="AS66" s="22"/>
      <c r="AT66" s="28"/>
      <c r="AU66" s="29"/>
      <c r="AV66" s="29">
        <v>0.154</v>
      </c>
      <c r="AW66" s="29">
        <f t="shared" si="34"/>
        <v>0</v>
      </c>
      <c r="AX66" s="34"/>
      <c r="AY66" s="22"/>
      <c r="AZ66" s="28" t="s">
        <v>148</v>
      </c>
      <c r="BA66" s="29">
        <v>15.4</v>
      </c>
      <c r="BB66" s="29">
        <v>0.154</v>
      </c>
      <c r="BC66" s="29">
        <f t="shared" si="35"/>
        <v>2.3715999999999999</v>
      </c>
      <c r="BD66" s="34"/>
      <c r="BE66" s="22"/>
      <c r="BF66" s="28"/>
      <c r="BH66" s="29">
        <v>0.154</v>
      </c>
      <c r="BI66" s="29">
        <f t="shared" si="36"/>
        <v>0</v>
      </c>
      <c r="BJ66" s="34"/>
      <c r="BK66" s="22"/>
      <c r="BQ66" s="22"/>
      <c r="BS66" s="28"/>
      <c r="BW66" s="34"/>
      <c r="BX66" s="22"/>
      <c r="BY66" s="34"/>
      <c r="BZ66" s="34"/>
      <c r="CA66" s="34"/>
      <c r="CB66" s="34"/>
      <c r="CC66" s="34"/>
      <c r="CD66" s="22"/>
      <c r="CE66" s="34"/>
      <c r="CF66" s="34"/>
      <c r="CG66" s="34"/>
      <c r="CH66" s="34"/>
      <c r="CI66" s="34"/>
      <c r="CJ66" s="22"/>
      <c r="CL66" s="17">
        <v>5.25</v>
      </c>
      <c r="CM66" s="17">
        <v>0.2</v>
      </c>
      <c r="CN66" s="17">
        <v>0.05</v>
      </c>
      <c r="CO66" s="17">
        <f t="shared" si="8"/>
        <v>5.2500000000000005E-2</v>
      </c>
      <c r="CP66" s="22"/>
      <c r="CW66" s="22"/>
    </row>
    <row r="67" spans="1:101" x14ac:dyDescent="0.25">
      <c r="K67" s="28"/>
      <c r="L67" s="29"/>
      <c r="M67" s="29"/>
      <c r="N67" s="29"/>
      <c r="O67" s="29"/>
      <c r="Q67" s="28"/>
      <c r="R67" s="29"/>
      <c r="S67" s="29"/>
      <c r="T67" s="29"/>
      <c r="U67" s="34"/>
      <c r="AC67" s="28"/>
      <c r="AD67" s="29"/>
      <c r="AE67" s="29"/>
      <c r="AF67" s="29"/>
      <c r="AG67" s="29"/>
      <c r="AN67" s="29"/>
      <c r="AO67" s="29"/>
      <c r="AP67" s="29"/>
      <c r="AQ67" s="29"/>
      <c r="AR67" s="29"/>
      <c r="AS67" s="22"/>
      <c r="AT67" s="28"/>
      <c r="AU67" s="29"/>
      <c r="AV67" s="29">
        <v>0.154</v>
      </c>
      <c r="AW67" s="29">
        <f t="shared" si="34"/>
        <v>0</v>
      </c>
      <c r="AX67" s="34"/>
      <c r="AY67" s="22"/>
      <c r="AZ67" s="28" t="s">
        <v>150</v>
      </c>
      <c r="BA67" s="29">
        <v>15.4</v>
      </c>
      <c r="BB67" s="29">
        <v>0.154</v>
      </c>
      <c r="BC67" s="29">
        <f t="shared" si="35"/>
        <v>2.3715999999999999</v>
      </c>
      <c r="BD67" s="34"/>
      <c r="BE67" s="22"/>
      <c r="BF67" s="28"/>
      <c r="BH67" s="29">
        <v>0.154</v>
      </c>
      <c r="BI67" s="29">
        <f t="shared" si="36"/>
        <v>0</v>
      </c>
      <c r="BJ67" s="34"/>
      <c r="BK67" s="22"/>
      <c r="BQ67" s="22"/>
      <c r="BS67" s="28"/>
      <c r="BW67" s="34"/>
      <c r="BX67" s="22"/>
      <c r="BY67" s="34"/>
      <c r="BZ67" s="34"/>
      <c r="CA67" s="34"/>
      <c r="CB67" s="34"/>
      <c r="CC67" s="34"/>
      <c r="CD67" s="22"/>
      <c r="CE67" s="34"/>
      <c r="CF67" s="34"/>
      <c r="CG67" s="34"/>
      <c r="CH67" s="34"/>
      <c r="CI67" s="34"/>
      <c r="CJ67" s="22"/>
      <c r="CL67" s="17">
        <v>6.5</v>
      </c>
      <c r="CM67" s="17">
        <v>0.2</v>
      </c>
      <c r="CN67" s="17">
        <v>0.05</v>
      </c>
      <c r="CO67" s="17">
        <f t="shared" si="8"/>
        <v>6.5000000000000002E-2</v>
      </c>
      <c r="CP67" s="22"/>
      <c r="CW67" s="22"/>
    </row>
    <row r="68" spans="1:101" x14ac:dyDescent="0.25">
      <c r="K68" s="28"/>
      <c r="L68" s="29"/>
      <c r="M68" s="29"/>
      <c r="N68" s="29"/>
      <c r="O68" s="29"/>
      <c r="Q68" s="28"/>
      <c r="R68" s="29"/>
      <c r="S68" s="29"/>
      <c r="T68" s="29"/>
      <c r="U68" s="34"/>
      <c r="AC68" s="28"/>
      <c r="AD68" s="29"/>
      <c r="AE68" s="29"/>
      <c r="AF68" s="29"/>
      <c r="AG68" s="29"/>
      <c r="AN68" s="29"/>
      <c r="AO68" s="29"/>
      <c r="AP68" s="29"/>
      <c r="AQ68" s="29"/>
      <c r="AR68" s="29"/>
      <c r="AS68" s="22"/>
      <c r="AT68" s="28"/>
      <c r="AU68" s="29"/>
      <c r="AV68" s="29">
        <v>0.154</v>
      </c>
      <c r="AW68" s="29">
        <f t="shared" si="34"/>
        <v>0</v>
      </c>
      <c r="AX68" s="34"/>
      <c r="AY68" s="22"/>
      <c r="AZ68" s="28" t="s">
        <v>152</v>
      </c>
      <c r="BA68" s="29">
        <v>15.4</v>
      </c>
      <c r="BB68" s="29">
        <v>0.154</v>
      </c>
      <c r="BC68" s="29">
        <f t="shared" si="35"/>
        <v>2.3715999999999999</v>
      </c>
      <c r="BD68" s="34"/>
      <c r="BE68" s="22"/>
      <c r="BF68" s="28"/>
      <c r="BH68" s="29">
        <v>0.154</v>
      </c>
      <c r="BI68" s="29">
        <f t="shared" si="36"/>
        <v>0</v>
      </c>
      <c r="BJ68" s="34"/>
      <c r="BK68" s="22"/>
      <c r="BQ68" s="22"/>
      <c r="BS68" s="28"/>
      <c r="BW68" s="34"/>
      <c r="BX68" s="22"/>
      <c r="BY68" s="34"/>
      <c r="BZ68" s="34"/>
      <c r="CA68" s="34"/>
      <c r="CB68" s="34"/>
      <c r="CC68" s="34"/>
      <c r="CD68" s="22"/>
      <c r="CE68" s="34"/>
      <c r="CF68" s="34"/>
      <c r="CG68" s="34"/>
      <c r="CH68" s="34"/>
      <c r="CI68" s="34"/>
      <c r="CJ68" s="22"/>
      <c r="CL68" s="17">
        <v>6.5</v>
      </c>
      <c r="CM68" s="17">
        <v>0.2</v>
      </c>
      <c r="CN68" s="17">
        <v>0.05</v>
      </c>
      <c r="CO68" s="17">
        <f t="shared" si="8"/>
        <v>6.5000000000000002E-2</v>
      </c>
      <c r="CP68" s="22"/>
      <c r="CW68" s="22"/>
    </row>
    <row r="69" spans="1:101" x14ac:dyDescent="0.25">
      <c r="K69" s="28"/>
      <c r="L69" s="29"/>
      <c r="M69" s="29"/>
      <c r="N69" s="29"/>
      <c r="O69" s="29"/>
      <c r="Q69" s="28"/>
      <c r="R69" s="29"/>
      <c r="S69" s="29"/>
      <c r="T69" s="29"/>
      <c r="U69" s="34"/>
      <c r="AC69" s="28"/>
      <c r="AD69" s="29"/>
      <c r="AE69" s="29"/>
      <c r="AF69" s="29"/>
      <c r="AG69" s="29"/>
      <c r="AN69" s="29"/>
      <c r="AO69" s="29"/>
      <c r="AP69" s="29"/>
      <c r="AQ69" s="29"/>
      <c r="AR69" s="29"/>
      <c r="AS69" s="22"/>
      <c r="AT69" s="28"/>
      <c r="AU69" s="29"/>
      <c r="AV69" s="29">
        <v>0.154</v>
      </c>
      <c r="AW69" s="29">
        <f t="shared" si="34"/>
        <v>0</v>
      </c>
      <c r="AX69" s="34"/>
      <c r="AY69" s="22"/>
      <c r="AZ69" s="28" t="s">
        <v>156</v>
      </c>
      <c r="BA69" s="29">
        <v>15.4</v>
      </c>
      <c r="BB69" s="29">
        <v>0.154</v>
      </c>
      <c r="BC69" s="29">
        <f t="shared" si="35"/>
        <v>2.3715999999999999</v>
      </c>
      <c r="BD69" s="34"/>
      <c r="BE69" s="22"/>
      <c r="BF69" s="28"/>
      <c r="BH69" s="29">
        <v>0.154</v>
      </c>
      <c r="BI69" s="29">
        <f t="shared" si="36"/>
        <v>0</v>
      </c>
      <c r="BJ69" s="34"/>
      <c r="BK69" s="22"/>
      <c r="BQ69" s="22"/>
      <c r="BS69" s="28"/>
      <c r="BW69" s="34"/>
      <c r="BX69" s="22"/>
      <c r="BY69" s="34"/>
      <c r="BZ69" s="34"/>
      <c r="CA69" s="34"/>
      <c r="CB69" s="34"/>
      <c r="CC69" s="34"/>
      <c r="CD69" s="22"/>
      <c r="CE69" s="34"/>
      <c r="CF69" s="34"/>
      <c r="CG69" s="34"/>
      <c r="CH69" s="34"/>
      <c r="CI69" s="34"/>
      <c r="CJ69" s="22"/>
      <c r="CL69" s="17">
        <v>5.25</v>
      </c>
      <c r="CM69" s="17">
        <v>0.2</v>
      </c>
      <c r="CN69" s="17">
        <v>0.05</v>
      </c>
      <c r="CO69" s="17">
        <f t="shared" ref="CO69:CO83" si="37">CL69*CM69*CN69</f>
        <v>5.2500000000000005E-2</v>
      </c>
      <c r="CP69" s="22"/>
      <c r="CW69" s="22"/>
    </row>
    <row r="70" spans="1:101" x14ac:dyDescent="0.25">
      <c r="A70" s="27"/>
      <c r="B70" s="26"/>
      <c r="C70" s="26"/>
      <c r="K70" s="28"/>
      <c r="L70" s="29"/>
      <c r="M70" s="29"/>
      <c r="N70" s="29"/>
      <c r="O70" s="29"/>
      <c r="Q70" s="29"/>
      <c r="R70" s="29"/>
      <c r="S70" s="29"/>
      <c r="T70" s="29"/>
      <c r="U70" s="29"/>
      <c r="AC70" s="28"/>
      <c r="AD70" s="29"/>
      <c r="AE70" s="29"/>
      <c r="AF70" s="29"/>
      <c r="AG70" s="29"/>
      <c r="AN70" s="29"/>
      <c r="AO70" s="29"/>
      <c r="AP70" s="29"/>
      <c r="AQ70" s="29"/>
      <c r="AR70" s="29"/>
      <c r="AS70" s="22"/>
      <c r="AT70" s="29"/>
      <c r="AU70" s="29"/>
      <c r="AV70" s="29"/>
      <c r="AW70" s="29"/>
      <c r="AX70" s="29"/>
      <c r="AY70" s="22"/>
      <c r="BE70" s="22"/>
      <c r="BK70" s="22"/>
      <c r="BQ70" s="22"/>
      <c r="BX70" s="22"/>
      <c r="CD70" s="22"/>
      <c r="CJ70" s="22"/>
      <c r="CL70" s="17">
        <v>11.25</v>
      </c>
      <c r="CM70" s="17">
        <v>0.2</v>
      </c>
      <c r="CN70" s="17">
        <v>0.05</v>
      </c>
      <c r="CO70" s="17">
        <f t="shared" si="37"/>
        <v>0.1125</v>
      </c>
      <c r="CP70" s="22"/>
      <c r="CW70" s="22"/>
    </row>
    <row r="71" spans="1:101" x14ac:dyDescent="0.25">
      <c r="K71" s="28"/>
      <c r="L71" s="29"/>
      <c r="M71" s="29"/>
      <c r="N71" s="29"/>
      <c r="O71" s="29"/>
      <c r="Q71" s="29"/>
      <c r="R71" s="29"/>
      <c r="S71" s="29"/>
      <c r="T71" s="29"/>
      <c r="U71" s="29"/>
      <c r="AC71" s="28"/>
      <c r="AD71" s="29"/>
      <c r="AE71" s="29"/>
      <c r="AF71" s="29"/>
      <c r="AG71" s="29"/>
      <c r="AN71" s="29"/>
      <c r="AO71" s="29"/>
      <c r="AP71" s="29"/>
      <c r="AQ71" s="29"/>
      <c r="AR71" s="29"/>
      <c r="AS71" s="22"/>
      <c r="AT71" s="29"/>
      <c r="AU71" s="29"/>
      <c r="AV71" s="458" t="s">
        <v>221</v>
      </c>
      <c r="AW71" s="458"/>
      <c r="AX71" s="29"/>
      <c r="AY71" s="22"/>
      <c r="BE71" s="22"/>
      <c r="BK71" s="22"/>
      <c r="BQ71" s="22"/>
      <c r="BX71" s="22"/>
      <c r="CD71" s="22"/>
      <c r="CJ71" s="22"/>
      <c r="CL71" s="17">
        <v>6.78</v>
      </c>
      <c r="CM71" s="17">
        <v>0.2</v>
      </c>
      <c r="CN71" s="17">
        <v>0.05</v>
      </c>
      <c r="CO71" s="17">
        <f t="shared" si="37"/>
        <v>6.7800000000000013E-2</v>
      </c>
      <c r="CP71" s="22"/>
      <c r="CW71" s="22"/>
    </row>
    <row r="72" spans="1:101" x14ac:dyDescent="0.25">
      <c r="K72" s="28"/>
      <c r="L72" s="29"/>
      <c r="M72" s="29"/>
      <c r="N72" s="29"/>
      <c r="O72" s="29"/>
      <c r="Q72" s="29"/>
      <c r="R72" s="29"/>
      <c r="S72" s="29"/>
      <c r="T72" s="29"/>
      <c r="U72" s="29"/>
      <c r="AC72" s="28"/>
      <c r="AD72" s="29"/>
      <c r="AE72" s="29"/>
      <c r="AF72" s="29"/>
      <c r="AG72" s="29"/>
      <c r="AN72" s="29"/>
      <c r="AO72" s="29"/>
      <c r="AP72" s="29"/>
      <c r="AQ72" s="29"/>
      <c r="AR72" s="29"/>
      <c r="AS72" s="22"/>
      <c r="AT72" s="455" t="s">
        <v>222</v>
      </c>
      <c r="AU72" s="455"/>
      <c r="AV72" s="455"/>
      <c r="AW72" s="455"/>
      <c r="AX72" s="37">
        <f>AX24+AX58</f>
        <v>97.709920000000011</v>
      </c>
      <c r="AY72" s="22"/>
      <c r="AZ72" s="444" t="s">
        <v>218</v>
      </c>
      <c r="BA72" s="444"/>
      <c r="BB72" s="444"/>
      <c r="BC72" s="444"/>
      <c r="BD72" s="33">
        <f>BD24+BD58</f>
        <v>68.560800000000015</v>
      </c>
      <c r="BE72" s="22"/>
      <c r="BF72" s="444" t="s">
        <v>219</v>
      </c>
      <c r="BG72" s="444"/>
      <c r="BH72" s="444"/>
      <c r="BI72" s="444"/>
      <c r="BJ72" s="33">
        <f>BJ24+BJ58</f>
        <v>69.577199999999976</v>
      </c>
      <c r="BK72" s="22"/>
      <c r="BQ72" s="22"/>
      <c r="BX72" s="22"/>
      <c r="CD72" s="22"/>
      <c r="CJ72" s="22"/>
      <c r="CL72" s="17">
        <v>6.78</v>
      </c>
      <c r="CM72" s="17">
        <v>0.2</v>
      </c>
      <c r="CN72" s="17">
        <v>0.05</v>
      </c>
      <c r="CO72" s="17">
        <f t="shared" si="37"/>
        <v>6.7800000000000013E-2</v>
      </c>
      <c r="CP72" s="22"/>
      <c r="CW72" s="22"/>
    </row>
    <row r="73" spans="1:101" x14ac:dyDescent="0.25">
      <c r="K73" s="28"/>
      <c r="L73" s="29"/>
      <c r="M73" s="29"/>
      <c r="N73" s="29"/>
      <c r="O73" s="29"/>
      <c r="Q73" s="29"/>
      <c r="R73" s="29"/>
      <c r="S73" s="29"/>
      <c r="T73" s="29"/>
      <c r="U73" s="29"/>
      <c r="AC73" s="28"/>
      <c r="AD73" s="29"/>
      <c r="AE73" s="29"/>
      <c r="AF73" s="29"/>
      <c r="AG73" s="29"/>
      <c r="AN73" s="29"/>
      <c r="AO73" s="29"/>
      <c r="AP73" s="29"/>
      <c r="AQ73" s="29"/>
      <c r="AR73" s="29"/>
      <c r="AS73" s="22"/>
      <c r="AT73" s="444" t="s">
        <v>223</v>
      </c>
      <c r="AU73" s="444"/>
      <c r="AV73" s="444"/>
      <c r="AW73" s="444"/>
      <c r="AX73" s="33">
        <f>AX3+AX45</f>
        <v>321.64210000000003</v>
      </c>
      <c r="AY73" s="22"/>
      <c r="AZ73" s="444" t="s">
        <v>217</v>
      </c>
      <c r="BA73" s="444"/>
      <c r="BB73" s="444"/>
      <c r="BC73" s="444"/>
      <c r="BD73" s="33">
        <f>BD3+BD45</f>
        <v>143.14400000000006</v>
      </c>
      <c r="BE73" s="22"/>
      <c r="BF73" s="444" t="s">
        <v>220</v>
      </c>
      <c r="BG73" s="444"/>
      <c r="BH73" s="444"/>
      <c r="BI73" s="444"/>
      <c r="BJ73" s="33">
        <f>BJ3+BJ45</f>
        <v>142.15679999999998</v>
      </c>
      <c r="BK73" s="22"/>
      <c r="BQ73" s="22"/>
      <c r="BX73" s="22"/>
      <c r="CD73" s="22"/>
      <c r="CJ73" s="22"/>
      <c r="CL73" s="17">
        <v>3.15</v>
      </c>
      <c r="CM73" s="17">
        <v>0.2</v>
      </c>
      <c r="CN73" s="17">
        <v>0.05</v>
      </c>
      <c r="CO73" s="17">
        <f t="shared" si="37"/>
        <v>3.15E-2</v>
      </c>
      <c r="CP73" s="22"/>
      <c r="CW73" s="22"/>
    </row>
    <row r="74" spans="1:101" x14ac:dyDescent="0.25">
      <c r="K74" s="28"/>
      <c r="L74" s="29"/>
      <c r="M74" s="29"/>
      <c r="N74" s="29"/>
      <c r="O74" s="29"/>
      <c r="Q74" s="29"/>
      <c r="R74" s="29"/>
      <c r="S74" s="29"/>
      <c r="T74" s="29"/>
      <c r="U74" s="29"/>
      <c r="AC74" s="28"/>
      <c r="AD74" s="29"/>
      <c r="AE74" s="29"/>
      <c r="AF74" s="29"/>
      <c r="AG74" s="29"/>
      <c r="AN74" s="29"/>
      <c r="AO74" s="29"/>
      <c r="AP74" s="29"/>
      <c r="AQ74" s="29"/>
      <c r="AR74" s="29"/>
      <c r="AS74" s="22"/>
      <c r="AT74" s="444" t="s">
        <v>224</v>
      </c>
      <c r="AU74" s="444"/>
      <c r="AV74" s="444"/>
      <c r="AW74" s="444"/>
      <c r="AX74" s="33">
        <f>AR37</f>
        <v>179.28785999999999</v>
      </c>
      <c r="AY74" s="22"/>
      <c r="BE74" s="22"/>
      <c r="BK74" s="22"/>
      <c r="BQ74" s="22"/>
      <c r="BX74" s="22"/>
      <c r="CD74" s="22"/>
      <c r="CJ74" s="22"/>
      <c r="CL74" s="17">
        <v>3.15</v>
      </c>
      <c r="CM74" s="17">
        <v>0.2</v>
      </c>
      <c r="CN74" s="17">
        <v>0.05</v>
      </c>
      <c r="CO74" s="17">
        <f t="shared" si="37"/>
        <v>3.15E-2</v>
      </c>
      <c r="CP74" s="22"/>
      <c r="CW74" s="22"/>
    </row>
    <row r="75" spans="1:101" x14ac:dyDescent="0.25">
      <c r="K75" s="28"/>
      <c r="L75" s="29"/>
      <c r="M75" s="29"/>
      <c r="N75" s="29"/>
      <c r="O75" s="29"/>
      <c r="Q75" s="29"/>
      <c r="R75" s="29"/>
      <c r="S75" s="29"/>
      <c r="T75" s="29"/>
      <c r="U75" s="29"/>
      <c r="AC75" s="28"/>
      <c r="AD75" s="29"/>
      <c r="AE75" s="29"/>
      <c r="AF75" s="29"/>
      <c r="AG75" s="29"/>
      <c r="AN75" s="29"/>
      <c r="AO75" s="29"/>
      <c r="AP75" s="29"/>
      <c r="AQ75" s="29"/>
      <c r="AR75" s="29"/>
      <c r="AS75" s="22"/>
      <c r="AT75" s="456" t="s">
        <v>225</v>
      </c>
      <c r="AU75" s="456"/>
      <c r="AV75" s="456"/>
      <c r="AW75" s="456"/>
      <c r="AX75" s="453">
        <f>AX73+AX74</f>
        <v>500.92996000000005</v>
      </c>
      <c r="AY75" s="22"/>
      <c r="BE75" s="22"/>
      <c r="BK75" s="22"/>
      <c r="BQ75" s="22"/>
      <c r="BX75" s="22"/>
      <c r="CD75" s="22"/>
      <c r="CJ75" s="22"/>
      <c r="CL75" s="17">
        <v>3.15</v>
      </c>
      <c r="CM75" s="17">
        <v>0.2</v>
      </c>
      <c r="CN75" s="17">
        <v>0.05</v>
      </c>
      <c r="CO75" s="17">
        <f t="shared" si="37"/>
        <v>3.15E-2</v>
      </c>
      <c r="CP75" s="22"/>
      <c r="CW75" s="22"/>
    </row>
    <row r="76" spans="1:101" x14ac:dyDescent="0.25">
      <c r="K76" s="28"/>
      <c r="L76" s="29"/>
      <c r="M76" s="29"/>
      <c r="N76" s="29"/>
      <c r="O76" s="29"/>
      <c r="Q76" s="29"/>
      <c r="R76" s="29"/>
      <c r="S76" s="29"/>
      <c r="T76" s="29"/>
      <c r="U76" s="29"/>
      <c r="AC76" s="28"/>
      <c r="AD76" s="29"/>
      <c r="AE76" s="29"/>
      <c r="AF76" s="29"/>
      <c r="AG76" s="29"/>
      <c r="AN76" s="29"/>
      <c r="AO76" s="29"/>
      <c r="AP76" s="29"/>
      <c r="AQ76" s="29"/>
      <c r="AR76" s="29"/>
      <c r="AS76" s="22"/>
      <c r="AT76" s="456"/>
      <c r="AU76" s="456"/>
      <c r="AV76" s="456"/>
      <c r="AW76" s="456"/>
      <c r="AX76" s="453"/>
      <c r="AY76" s="22"/>
      <c r="BE76" s="22"/>
      <c r="BK76" s="22"/>
      <c r="BQ76" s="22"/>
      <c r="BX76" s="22"/>
      <c r="CD76" s="22"/>
      <c r="CJ76" s="22"/>
      <c r="CL76" s="17">
        <v>3.15</v>
      </c>
      <c r="CM76" s="17">
        <v>0.2</v>
      </c>
      <c r="CN76" s="17">
        <v>0.05</v>
      </c>
      <c r="CO76" s="17">
        <f t="shared" si="37"/>
        <v>3.15E-2</v>
      </c>
      <c r="CP76" s="22"/>
      <c r="CW76" s="22"/>
    </row>
    <row r="77" spans="1:101" x14ac:dyDescent="0.25">
      <c r="K77" s="28"/>
      <c r="L77" s="29"/>
      <c r="M77" s="29"/>
      <c r="N77" s="29"/>
      <c r="O77" s="29"/>
      <c r="Q77" s="29"/>
      <c r="R77" s="29"/>
      <c r="S77" s="29"/>
      <c r="T77" s="29"/>
      <c r="U77" s="29"/>
      <c r="AC77" s="28"/>
      <c r="AD77" s="29"/>
      <c r="AE77" s="29"/>
      <c r="AF77" s="29"/>
      <c r="AG77" s="29"/>
      <c r="AN77" s="29"/>
      <c r="AO77" s="29"/>
      <c r="AP77" s="29"/>
      <c r="AQ77" s="29"/>
      <c r="AR77" s="29"/>
      <c r="AS77" s="22"/>
      <c r="AT77" s="29"/>
      <c r="AU77" s="29"/>
      <c r="AV77" s="29"/>
      <c r="AW77" s="29"/>
      <c r="AX77" s="29"/>
      <c r="AY77" s="22"/>
      <c r="BE77" s="22"/>
      <c r="BK77" s="22"/>
      <c r="BQ77" s="22"/>
      <c r="BX77" s="22"/>
      <c r="CD77" s="22"/>
      <c r="CJ77" s="22"/>
      <c r="CL77" s="17">
        <v>2.4</v>
      </c>
      <c r="CM77" s="17">
        <v>0.2</v>
      </c>
      <c r="CN77" s="17">
        <v>0.05</v>
      </c>
      <c r="CO77" s="17">
        <f t="shared" si="37"/>
        <v>2.4E-2</v>
      </c>
      <c r="CP77" s="22"/>
      <c r="CW77" s="22"/>
    </row>
    <row r="78" spans="1:101" x14ac:dyDescent="0.25">
      <c r="K78" s="28"/>
      <c r="L78" s="29"/>
      <c r="M78" s="29"/>
      <c r="N78" s="29"/>
      <c r="O78" s="29"/>
      <c r="Q78" s="29"/>
      <c r="R78" s="29"/>
      <c r="S78" s="29"/>
      <c r="T78" s="29"/>
      <c r="U78" s="29"/>
      <c r="AC78" s="28"/>
      <c r="AD78" s="29"/>
      <c r="AE78" s="29"/>
      <c r="AF78" s="29"/>
      <c r="AG78" s="29"/>
      <c r="AN78" s="29"/>
      <c r="AO78" s="29"/>
      <c r="AP78" s="29"/>
      <c r="AQ78" s="29"/>
      <c r="AR78" s="29"/>
      <c r="AS78" s="22"/>
      <c r="AT78" s="29"/>
      <c r="AU78" s="29"/>
      <c r="AV78" s="29"/>
      <c r="AW78" s="29"/>
      <c r="AX78" s="29"/>
      <c r="AY78" s="22"/>
      <c r="BE78" s="22"/>
      <c r="BK78" s="22"/>
      <c r="BQ78" s="22"/>
      <c r="BX78" s="22"/>
      <c r="CD78" s="22"/>
      <c r="CJ78" s="22"/>
      <c r="CL78" s="17">
        <v>2.15</v>
      </c>
      <c r="CM78" s="17">
        <v>0.2</v>
      </c>
      <c r="CN78" s="17">
        <v>0.05</v>
      </c>
      <c r="CO78" s="17">
        <f t="shared" si="37"/>
        <v>2.1500000000000002E-2</v>
      </c>
      <c r="CP78" s="22"/>
      <c r="CW78" s="22"/>
    </row>
    <row r="79" spans="1:101" x14ac:dyDescent="0.25">
      <c r="K79" s="28"/>
      <c r="L79" s="29"/>
      <c r="M79" s="29"/>
      <c r="N79" s="29"/>
      <c r="O79" s="29"/>
      <c r="Q79" s="29"/>
      <c r="R79" s="29"/>
      <c r="S79" s="29"/>
      <c r="T79" s="29"/>
      <c r="U79" s="29"/>
      <c r="AC79" s="28"/>
      <c r="AD79" s="29"/>
      <c r="AE79" s="29"/>
      <c r="AF79" s="29"/>
      <c r="AG79" s="29"/>
      <c r="AN79" s="29"/>
      <c r="AO79" s="29"/>
      <c r="AP79" s="29"/>
      <c r="AQ79" s="29"/>
      <c r="AR79" s="29"/>
      <c r="AS79" s="22"/>
      <c r="AT79" s="29"/>
      <c r="AU79" s="29"/>
      <c r="AV79" s="29"/>
      <c r="AW79" s="29"/>
      <c r="AX79" s="29"/>
      <c r="AY79" s="22"/>
      <c r="BE79" s="22"/>
      <c r="BK79" s="22"/>
      <c r="BQ79" s="22"/>
      <c r="BX79" s="22"/>
      <c r="CD79" s="22"/>
      <c r="CJ79" s="22"/>
      <c r="CL79" s="17">
        <v>2.15</v>
      </c>
      <c r="CM79" s="17">
        <v>0.2</v>
      </c>
      <c r="CN79" s="17">
        <v>0.05</v>
      </c>
      <c r="CO79" s="17">
        <f t="shared" si="37"/>
        <v>2.1500000000000002E-2</v>
      </c>
      <c r="CP79" s="22"/>
      <c r="CW79" s="22"/>
    </row>
    <row r="80" spans="1:101" x14ac:dyDescent="0.25">
      <c r="K80" s="28"/>
      <c r="L80" s="29"/>
      <c r="M80" s="29"/>
      <c r="N80" s="29"/>
      <c r="O80" s="29"/>
      <c r="Q80" s="29"/>
      <c r="R80" s="29"/>
      <c r="S80" s="29"/>
      <c r="T80" s="29"/>
      <c r="U80" s="29"/>
      <c r="AC80" s="28"/>
      <c r="AD80" s="29"/>
      <c r="AE80" s="29"/>
      <c r="AF80" s="29"/>
      <c r="AG80" s="29"/>
      <c r="AN80" s="29"/>
      <c r="AO80" s="29"/>
      <c r="AP80" s="29"/>
      <c r="AQ80" s="29"/>
      <c r="AR80" s="29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L80" s="17">
        <v>2.15</v>
      </c>
      <c r="CM80" s="17">
        <v>0.2</v>
      </c>
      <c r="CN80" s="17">
        <v>0.05</v>
      </c>
      <c r="CO80" s="17">
        <f t="shared" si="37"/>
        <v>2.1500000000000002E-2</v>
      </c>
      <c r="CP80" s="22"/>
      <c r="CW80" s="22"/>
    </row>
    <row r="81" spans="11:101" x14ac:dyDescent="0.25">
      <c r="K81" s="28"/>
      <c r="L81" s="29"/>
      <c r="M81" s="29"/>
      <c r="N81" s="29"/>
      <c r="O81" s="29"/>
      <c r="Q81" s="29"/>
      <c r="R81" s="29"/>
      <c r="S81" s="29"/>
      <c r="T81" s="29"/>
      <c r="U81" s="29"/>
      <c r="AC81" s="28"/>
      <c r="AD81" s="29"/>
      <c r="AE81" s="29"/>
      <c r="AF81" s="29"/>
      <c r="AG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BE81" s="29"/>
      <c r="BK81" s="29"/>
      <c r="BL81" s="35"/>
      <c r="BQ81" s="29"/>
      <c r="BX81" s="29"/>
      <c r="CD81" s="29"/>
      <c r="CJ81" s="29"/>
      <c r="CK81" s="35"/>
      <c r="CL81" s="29">
        <v>2.85</v>
      </c>
      <c r="CM81" s="29">
        <v>0.2</v>
      </c>
      <c r="CN81" s="29">
        <v>0.05</v>
      </c>
      <c r="CO81" s="17">
        <f t="shared" si="37"/>
        <v>2.8500000000000004E-2</v>
      </c>
      <c r="CP81" s="22"/>
      <c r="CW81" s="22"/>
    </row>
    <row r="82" spans="11:101" x14ac:dyDescent="0.25">
      <c r="K82" s="28"/>
      <c r="L82" s="29"/>
      <c r="M82" s="29"/>
      <c r="N82" s="29"/>
      <c r="O82" s="29"/>
      <c r="Q82" s="29"/>
      <c r="R82" s="29"/>
      <c r="S82" s="29"/>
      <c r="T82" s="29"/>
      <c r="U82" s="29"/>
      <c r="AC82" s="28"/>
      <c r="AD82" s="29"/>
      <c r="AE82" s="29"/>
      <c r="AF82" s="29"/>
      <c r="AG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BE82" s="29"/>
      <c r="BK82" s="29"/>
      <c r="BL82" s="35"/>
      <c r="BQ82" s="29"/>
      <c r="BX82" s="29"/>
      <c r="CD82" s="29"/>
      <c r="CJ82" s="29"/>
      <c r="CK82" s="35"/>
      <c r="CL82" s="29"/>
      <c r="CM82" s="29">
        <v>0.2</v>
      </c>
      <c r="CN82" s="29">
        <v>0.05</v>
      </c>
      <c r="CO82" s="17">
        <f t="shared" si="37"/>
        <v>0</v>
      </c>
      <c r="CP82" s="22"/>
      <c r="CW82" s="22"/>
    </row>
    <row r="83" spans="11:101" x14ac:dyDescent="0.25">
      <c r="K83" s="28"/>
      <c r="L83" s="29"/>
      <c r="M83" s="29"/>
      <c r="N83" s="29"/>
      <c r="O83" s="29"/>
      <c r="Q83" s="29"/>
      <c r="R83" s="29"/>
      <c r="S83" s="29"/>
      <c r="T83" s="29"/>
      <c r="U83" s="29"/>
      <c r="AC83" s="28"/>
      <c r="AD83" s="29"/>
      <c r="AE83" s="29"/>
      <c r="AF83" s="29"/>
      <c r="AG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BE83" s="29"/>
      <c r="BK83" s="29"/>
      <c r="BL83" s="35"/>
      <c r="BQ83" s="29"/>
      <c r="BX83" s="29"/>
      <c r="CD83" s="29"/>
      <c r="CJ83" s="29"/>
      <c r="CK83" s="35"/>
      <c r="CL83" s="29"/>
      <c r="CM83" s="29">
        <v>0.2</v>
      </c>
      <c r="CN83" s="29">
        <v>0.05</v>
      </c>
      <c r="CO83" s="17">
        <f t="shared" si="37"/>
        <v>0</v>
      </c>
      <c r="CP83" s="22"/>
      <c r="CW83" s="22"/>
    </row>
    <row r="84" spans="11:101" x14ac:dyDescent="0.25">
      <c r="K84" s="28"/>
      <c r="L84" s="29"/>
      <c r="M84" s="29"/>
      <c r="N84" s="29"/>
      <c r="O84" s="29"/>
      <c r="Q84" s="29"/>
      <c r="R84" s="29"/>
      <c r="S84" s="29"/>
      <c r="T84" s="29"/>
      <c r="U84" s="29"/>
      <c r="AC84" s="28"/>
      <c r="AD84" s="29"/>
      <c r="AE84" s="29"/>
      <c r="AF84" s="29"/>
      <c r="AG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BE84" s="29"/>
      <c r="BK84" s="29"/>
      <c r="BL84" s="35"/>
      <c r="BQ84" s="29"/>
      <c r="BX84" s="29"/>
      <c r="CD84" s="29"/>
      <c r="CJ84" s="29"/>
      <c r="CK84" s="35"/>
      <c r="CL84" s="454" t="s">
        <v>95</v>
      </c>
      <c r="CM84" s="454"/>
      <c r="CN84" s="454"/>
      <c r="CO84" s="17">
        <f>SUM(CO4:CO83)</f>
        <v>3.4839000000000011</v>
      </c>
      <c r="CP84" s="22"/>
      <c r="CW84" s="22"/>
    </row>
    <row r="85" spans="11:101" x14ac:dyDescent="0.25">
      <c r="AR85" s="29"/>
      <c r="AS85" s="29"/>
      <c r="AT85" s="29"/>
      <c r="AU85" s="29"/>
      <c r="AV85" s="29"/>
      <c r="AW85" s="29"/>
      <c r="AX85" s="29"/>
      <c r="AY85" s="29"/>
      <c r="BE85" s="29"/>
      <c r="BK85" s="29"/>
      <c r="BL85" s="35"/>
      <c r="BQ85" s="29"/>
      <c r="BX85" s="29"/>
      <c r="CD85" s="29"/>
      <c r="CJ85" s="29"/>
      <c r="CK85" s="35"/>
      <c r="CL85" s="29"/>
      <c r="CM85" s="29"/>
      <c r="CN85" s="29"/>
    </row>
  </sheetData>
  <mergeCells count="115">
    <mergeCell ref="AC61:AF61"/>
    <mergeCell ref="AC62:AF62"/>
    <mergeCell ref="Q45:R45"/>
    <mergeCell ref="Q58:R58"/>
    <mergeCell ref="W45:X45"/>
    <mergeCell ref="AI28:AK28"/>
    <mergeCell ref="BL61:BO61"/>
    <mergeCell ref="BL62:BO62"/>
    <mergeCell ref="BS23:BT23"/>
    <mergeCell ref="BS24:BT24"/>
    <mergeCell ref="AZ45:BA45"/>
    <mergeCell ref="AZ58:BA58"/>
    <mergeCell ref="BF23:BG23"/>
    <mergeCell ref="BF45:BG45"/>
    <mergeCell ref="BF58:BG58"/>
    <mergeCell ref="CL84:CN84"/>
    <mergeCell ref="AT74:AW74"/>
    <mergeCell ref="AT75:AW76"/>
    <mergeCell ref="AX75:AX76"/>
    <mergeCell ref="DE25:DG25"/>
    <mergeCell ref="DJ61:DM61"/>
    <mergeCell ref="DJ62:DM62"/>
    <mergeCell ref="AZ72:BC72"/>
    <mergeCell ref="AZ73:BC73"/>
    <mergeCell ref="BF72:BI72"/>
    <mergeCell ref="BF73:BI73"/>
    <mergeCell ref="BS45:BT45"/>
    <mergeCell ref="BS58:BT58"/>
    <mergeCell ref="BL38:BO38"/>
    <mergeCell ref="CQ37:CT37"/>
    <mergeCell ref="DE37:DG37"/>
    <mergeCell ref="AT72:AW72"/>
    <mergeCell ref="AT73:AW73"/>
    <mergeCell ref="AV71:AW71"/>
    <mergeCell ref="CE25:CH25"/>
    <mergeCell ref="AT45:AU45"/>
    <mergeCell ref="AT58:AU58"/>
    <mergeCell ref="DJ63:DM63"/>
    <mergeCell ref="CX61:DA61"/>
    <mergeCell ref="A42:C42"/>
    <mergeCell ref="BS38:BV38"/>
    <mergeCell ref="BS39:BV39"/>
    <mergeCell ref="BS40:BV40"/>
    <mergeCell ref="F44:I44"/>
    <mergeCell ref="F37:I37"/>
    <mergeCell ref="F42:H42"/>
    <mergeCell ref="K37:N37"/>
    <mergeCell ref="W38:Z38"/>
    <mergeCell ref="W39:Z39"/>
    <mergeCell ref="W40:Z40"/>
    <mergeCell ref="AC37:AF37"/>
    <mergeCell ref="AN37:AQ37"/>
    <mergeCell ref="A49:C49"/>
    <mergeCell ref="A56:C56"/>
    <mergeCell ref="A63:C63"/>
    <mergeCell ref="F49:H49"/>
    <mergeCell ref="A1:J1"/>
    <mergeCell ref="A2:D2"/>
    <mergeCell ref="L2:O2"/>
    <mergeCell ref="R2:U2"/>
    <mergeCell ref="A16:D16"/>
    <mergeCell ref="F16:I16"/>
    <mergeCell ref="A44:D44"/>
    <mergeCell ref="A21:C21"/>
    <mergeCell ref="A23:D23"/>
    <mergeCell ref="A28:C28"/>
    <mergeCell ref="F35:H35"/>
    <mergeCell ref="A51:D51"/>
    <mergeCell ref="A58:D58"/>
    <mergeCell ref="Q18:T19"/>
    <mergeCell ref="U18:U19"/>
    <mergeCell ref="A35:C35"/>
    <mergeCell ref="A37:D37"/>
    <mergeCell ref="K61:N61"/>
    <mergeCell ref="K62:N62"/>
    <mergeCell ref="A7:C7"/>
    <mergeCell ref="A9:D9"/>
    <mergeCell ref="A14:C14"/>
    <mergeCell ref="F2:I2"/>
    <mergeCell ref="F7:H7"/>
    <mergeCell ref="F9:I9"/>
    <mergeCell ref="F14:H14"/>
    <mergeCell ref="BT2:BW2"/>
    <mergeCell ref="BG2:BJ2"/>
    <mergeCell ref="BS16:BV16"/>
    <mergeCell ref="AD2:AG2"/>
    <mergeCell ref="Q15:T15"/>
    <mergeCell ref="W16:Z16"/>
    <mergeCell ref="DD2:DH2"/>
    <mergeCell ref="DJ2:DN2"/>
    <mergeCell ref="AO2:AR2"/>
    <mergeCell ref="BA2:BD2"/>
    <mergeCell ref="BM2:BP2"/>
    <mergeCell ref="BZ2:CC2"/>
    <mergeCell ref="CF2:CI2"/>
    <mergeCell ref="AU2:AX2"/>
    <mergeCell ref="X2:AA2"/>
    <mergeCell ref="CK2:CO2"/>
    <mergeCell ref="CQ2:CV2"/>
    <mergeCell ref="CX2:DB2"/>
    <mergeCell ref="AI2:AL2"/>
    <mergeCell ref="A30:D30"/>
    <mergeCell ref="AN23:AO23"/>
    <mergeCell ref="AZ23:BA23"/>
    <mergeCell ref="AN24:AO24"/>
    <mergeCell ref="BY25:CB25"/>
    <mergeCell ref="F21:H21"/>
    <mergeCell ref="F23:I23"/>
    <mergeCell ref="F28:H28"/>
    <mergeCell ref="F30:I30"/>
    <mergeCell ref="W23:X23"/>
    <mergeCell ref="W24:X24"/>
    <mergeCell ref="Q20:T21"/>
    <mergeCell ref="U20:U21"/>
    <mergeCell ref="AT23:AU2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40" fitToWidth="60" orientation="landscape" horizontalDpi="0" verticalDpi="0" r:id="rId1"/>
  <headerFooter>
    <oddFooter>&amp;L&amp;10RESPONSÁVEL TÉCNICO: LÚCIO LAURO BARBOSA     CREA Nº 160.594.868-3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99"/>
  <sheetViews>
    <sheetView showGridLines="0" topLeftCell="A163" zoomScale="115" zoomScaleNormal="115" zoomScaleSheetLayoutView="130" workbookViewId="0">
      <selection activeCell="E165" sqref="E165"/>
    </sheetView>
  </sheetViews>
  <sheetFormatPr defaultRowHeight="15" x14ac:dyDescent="0.25"/>
  <cols>
    <col min="1" max="1" width="6.5" style="10" customWidth="1"/>
    <col min="2" max="2" width="43.375" style="10" customWidth="1"/>
    <col min="3" max="3" width="8.75" style="10" customWidth="1"/>
    <col min="4" max="4" width="6.5" style="10" customWidth="1"/>
    <col min="5" max="7" width="8.75" style="10" customWidth="1"/>
    <col min="8" max="16384" width="9" style="10"/>
  </cols>
  <sheetData>
    <row r="1" spans="1:9" ht="8.25" customHeight="1" x14ac:dyDescent="0.25"/>
    <row r="2" spans="1:9" ht="24.95" customHeight="1" x14ac:dyDescent="0.25">
      <c r="A2" s="459" t="s">
        <v>26</v>
      </c>
      <c r="B2" s="459"/>
      <c r="C2" s="459"/>
      <c r="D2" s="459"/>
      <c r="E2" s="459"/>
      <c r="F2" s="459"/>
      <c r="G2" s="459"/>
    </row>
    <row r="3" spans="1:9" ht="21.75" customHeight="1" x14ac:dyDescent="0.25">
      <c r="A3" s="11"/>
      <c r="B3" s="178" t="s">
        <v>522</v>
      </c>
      <c r="C3" s="118"/>
      <c r="D3" s="118"/>
      <c r="E3" s="118"/>
      <c r="F3" s="118"/>
      <c r="G3" s="118"/>
    </row>
    <row r="4" spans="1:9" ht="15" customHeight="1" x14ac:dyDescent="0.25">
      <c r="A4" s="12"/>
      <c r="B4" s="117" t="s">
        <v>24</v>
      </c>
      <c r="C4" s="116"/>
      <c r="D4" s="116"/>
      <c r="E4" s="116"/>
      <c r="F4" s="119" t="s">
        <v>520</v>
      </c>
      <c r="G4" s="120">
        <v>0.25119999999999998</v>
      </c>
    </row>
    <row r="5" spans="1:9" ht="10.7" hidden="1" customHeight="1" x14ac:dyDescent="0.25">
      <c r="A5" s="13"/>
      <c r="B5" s="13"/>
      <c r="C5" s="13"/>
      <c r="D5" s="13"/>
      <c r="E5" s="13"/>
      <c r="F5" s="13"/>
      <c r="G5" s="13" t="s">
        <v>27</v>
      </c>
    </row>
    <row r="6" spans="1:9" ht="10.7" customHeight="1" x14ac:dyDescent="0.25">
      <c r="A6" s="50" t="s">
        <v>286</v>
      </c>
      <c r="B6" s="463" t="s">
        <v>28</v>
      </c>
      <c r="C6" s="463" t="s">
        <v>29</v>
      </c>
      <c r="D6" s="463" t="s">
        <v>30</v>
      </c>
      <c r="E6" s="463" t="s">
        <v>31</v>
      </c>
      <c r="F6" s="460" t="s">
        <v>32</v>
      </c>
      <c r="G6" s="462" t="s">
        <v>519</v>
      </c>
    </row>
    <row r="7" spans="1:9" ht="10.7" customHeight="1" x14ac:dyDescent="0.25">
      <c r="A7" s="51"/>
      <c r="B7" s="464"/>
      <c r="C7" s="464"/>
      <c r="D7" s="464"/>
      <c r="E7" s="464"/>
      <c r="F7" s="461"/>
      <c r="G7" s="461"/>
    </row>
    <row r="8" spans="1:9" ht="10.7" customHeight="1" x14ac:dyDescent="0.25">
      <c r="A8" s="51"/>
      <c r="B8" s="121" t="s">
        <v>287</v>
      </c>
      <c r="C8" s="114"/>
      <c r="D8" s="114"/>
      <c r="E8" s="115"/>
      <c r="F8" s="42"/>
      <c r="G8" s="52">
        <f>G10+G15+G20</f>
        <v>346927.78999999992</v>
      </c>
    </row>
    <row r="9" spans="1:9" ht="10.7" customHeight="1" x14ac:dyDescent="0.25">
      <c r="A9" s="53"/>
      <c r="B9" s="87"/>
      <c r="C9" s="88"/>
      <c r="D9" s="88"/>
      <c r="E9" s="89"/>
      <c r="F9" s="14"/>
      <c r="G9" s="14"/>
    </row>
    <row r="10" spans="1:9" ht="10.7" customHeight="1" x14ac:dyDescent="0.25">
      <c r="A10" s="54" t="s">
        <v>263</v>
      </c>
      <c r="B10" s="71" t="s">
        <v>264</v>
      </c>
      <c r="C10" s="55"/>
      <c r="D10" s="99"/>
      <c r="E10" s="99"/>
      <c r="F10" s="107"/>
      <c r="G10" s="56">
        <f>SUM(G12:G13)</f>
        <v>1478.71</v>
      </c>
      <c r="I10" s="15"/>
    </row>
    <row r="11" spans="1:9" x14ac:dyDescent="0.25">
      <c r="A11" s="44" t="s">
        <v>265</v>
      </c>
      <c r="B11" s="46" t="s">
        <v>268</v>
      </c>
      <c r="C11" s="57"/>
      <c r="D11" s="58"/>
      <c r="E11" s="58"/>
      <c r="F11" s="108"/>
      <c r="G11" s="108"/>
    </row>
    <row r="12" spans="1:9" ht="10.7" customHeight="1" x14ac:dyDescent="0.25">
      <c r="A12" s="45" t="s">
        <v>266</v>
      </c>
      <c r="B12" s="47" t="s">
        <v>269</v>
      </c>
      <c r="C12" s="45" t="s">
        <v>288</v>
      </c>
      <c r="D12" s="48" t="s">
        <v>271</v>
      </c>
      <c r="E12" s="49">
        <v>170.11</v>
      </c>
      <c r="F12" s="59">
        <v>5.72</v>
      </c>
      <c r="G12" s="60">
        <f>ROUND(E12*F12,2)</f>
        <v>973.03</v>
      </c>
    </row>
    <row r="13" spans="1:9" ht="33" customHeight="1" x14ac:dyDescent="0.25">
      <c r="A13" s="45" t="s">
        <v>267</v>
      </c>
      <c r="B13" s="47" t="s">
        <v>270</v>
      </c>
      <c r="C13" s="57" t="s">
        <v>289</v>
      </c>
      <c r="D13" s="48" t="s">
        <v>272</v>
      </c>
      <c r="E13" s="49">
        <v>236.3</v>
      </c>
      <c r="F13" s="59">
        <v>2.14</v>
      </c>
      <c r="G13" s="60">
        <f>ROUND(E13*F13,2)</f>
        <v>505.68</v>
      </c>
    </row>
    <row r="14" spans="1:9" ht="10.7" customHeight="1" x14ac:dyDescent="0.25">
      <c r="A14" s="57"/>
      <c r="B14" s="46"/>
      <c r="C14" s="57"/>
      <c r="D14" s="100"/>
      <c r="E14" s="100"/>
      <c r="F14" s="100"/>
      <c r="G14" s="108"/>
    </row>
    <row r="15" spans="1:9" ht="9.75" customHeight="1" x14ac:dyDescent="0.25">
      <c r="A15" s="54" t="s">
        <v>273</v>
      </c>
      <c r="B15" s="71" t="s">
        <v>274</v>
      </c>
      <c r="C15" s="55"/>
      <c r="D15" s="99"/>
      <c r="E15" s="99"/>
      <c r="F15" s="107"/>
      <c r="G15" s="56">
        <f>SUM(G17:G18)</f>
        <v>7205.79</v>
      </c>
    </row>
    <row r="16" spans="1:9" ht="23.25" customHeight="1" x14ac:dyDescent="0.25">
      <c r="A16" s="44" t="s">
        <v>275</v>
      </c>
      <c r="B16" s="46" t="s">
        <v>278</v>
      </c>
      <c r="C16" s="57"/>
      <c r="D16" s="58"/>
      <c r="E16" s="58"/>
      <c r="F16" s="108"/>
      <c r="G16" s="108"/>
    </row>
    <row r="17" spans="1:7" ht="10.7" customHeight="1" x14ac:dyDescent="0.25">
      <c r="A17" s="45" t="s">
        <v>276</v>
      </c>
      <c r="B17" s="47" t="s">
        <v>279</v>
      </c>
      <c r="C17" s="45" t="s">
        <v>290</v>
      </c>
      <c r="D17" s="48" t="s">
        <v>281</v>
      </c>
      <c r="E17" s="49">
        <v>3</v>
      </c>
      <c r="F17" s="59">
        <v>2304.1</v>
      </c>
      <c r="G17" s="60">
        <f t="shared" ref="G17:G18" si="0">ROUND(E17*F17,2)</f>
        <v>6912.3</v>
      </c>
    </row>
    <row r="18" spans="1:7" ht="10.7" customHeight="1" x14ac:dyDescent="0.25">
      <c r="A18" s="45" t="s">
        <v>277</v>
      </c>
      <c r="B18" s="47" t="s">
        <v>280</v>
      </c>
      <c r="C18" s="45" t="s">
        <v>291</v>
      </c>
      <c r="D18" s="48" t="s">
        <v>281</v>
      </c>
      <c r="E18" s="49">
        <v>1</v>
      </c>
      <c r="F18" s="59">
        <v>293.49</v>
      </c>
      <c r="G18" s="60">
        <f t="shared" si="0"/>
        <v>293.49</v>
      </c>
    </row>
    <row r="19" spans="1:7" ht="10.7" customHeight="1" x14ac:dyDescent="0.25">
      <c r="A19" s="57"/>
      <c r="B19" s="46"/>
      <c r="C19" s="57"/>
      <c r="D19" s="100"/>
      <c r="E19" s="100"/>
      <c r="F19" s="100"/>
      <c r="G19" s="108"/>
    </row>
    <row r="20" spans="1:7" ht="10.7" customHeight="1" x14ac:dyDescent="0.25">
      <c r="A20" s="54" t="s">
        <v>282</v>
      </c>
      <c r="B20" s="90" t="s">
        <v>292</v>
      </c>
      <c r="C20" s="55"/>
      <c r="D20" s="101"/>
      <c r="E20" s="101"/>
      <c r="F20" s="109"/>
      <c r="G20" s="56">
        <f>G21+G24+G29+G32+G38+G49+G54+G58-0.02</f>
        <v>338243.28999999992</v>
      </c>
    </row>
    <row r="21" spans="1:7" ht="10.7" customHeight="1" x14ac:dyDescent="0.25">
      <c r="A21" s="44" t="s">
        <v>33</v>
      </c>
      <c r="B21" s="62" t="s">
        <v>284</v>
      </c>
      <c r="C21" s="57"/>
      <c r="D21" s="63"/>
      <c r="E21" s="63"/>
      <c r="F21" s="110"/>
      <c r="G21" s="61">
        <f>G22</f>
        <v>104744.39</v>
      </c>
    </row>
    <row r="22" spans="1:7" ht="10.7" customHeight="1" x14ac:dyDescent="0.25">
      <c r="A22" s="45" t="s">
        <v>283</v>
      </c>
      <c r="B22" s="47" t="s">
        <v>285</v>
      </c>
      <c r="C22" s="45" t="s">
        <v>290</v>
      </c>
      <c r="D22" s="48" t="s">
        <v>281</v>
      </c>
      <c r="E22" s="49">
        <v>45.46</v>
      </c>
      <c r="F22" s="59">
        <v>2304.1</v>
      </c>
      <c r="G22" s="60">
        <f>ROUND(E22*F22,2)</f>
        <v>104744.39</v>
      </c>
    </row>
    <row r="23" spans="1:7" ht="12" customHeight="1" x14ac:dyDescent="0.25">
      <c r="A23" s="57"/>
      <c r="B23" s="46"/>
      <c r="C23" s="57"/>
      <c r="D23" s="100"/>
      <c r="E23" s="100"/>
      <c r="F23" s="100"/>
      <c r="G23" s="108"/>
    </row>
    <row r="24" spans="1:7" ht="12" customHeight="1" x14ac:dyDescent="0.25">
      <c r="A24" s="44" t="s">
        <v>34</v>
      </c>
      <c r="B24" s="62" t="s">
        <v>193</v>
      </c>
      <c r="C24" s="57"/>
      <c r="D24" s="63"/>
      <c r="E24" s="63"/>
      <c r="F24" s="64"/>
      <c r="G24" s="61">
        <f>SUM(G25:G27)</f>
        <v>56620.92</v>
      </c>
    </row>
    <row r="25" spans="1:7" ht="35.1" customHeight="1" x14ac:dyDescent="0.25">
      <c r="A25" s="45" t="s">
        <v>293</v>
      </c>
      <c r="B25" s="47" t="s">
        <v>295</v>
      </c>
      <c r="C25" s="45" t="s">
        <v>294</v>
      </c>
      <c r="D25" s="48" t="s">
        <v>271</v>
      </c>
      <c r="E25" s="49">
        <v>442.42</v>
      </c>
      <c r="F25" s="59">
        <v>2.99</v>
      </c>
      <c r="G25" s="60">
        <f t="shared" ref="G25:G27" si="1">ROUND(E25*F25,2)</f>
        <v>1322.84</v>
      </c>
    </row>
    <row r="26" spans="1:7" ht="10.7" customHeight="1" x14ac:dyDescent="0.25">
      <c r="A26" s="45" t="s">
        <v>296</v>
      </c>
      <c r="B26" s="47" t="s">
        <v>298</v>
      </c>
      <c r="C26" s="57" t="s">
        <v>297</v>
      </c>
      <c r="D26" s="48" t="s">
        <v>271</v>
      </c>
      <c r="E26" s="49">
        <v>442.42</v>
      </c>
      <c r="F26" s="59">
        <v>25.88</v>
      </c>
      <c r="G26" s="60">
        <f t="shared" si="1"/>
        <v>11449.83</v>
      </c>
    </row>
    <row r="27" spans="1:7" ht="10.7" customHeight="1" x14ac:dyDescent="0.25">
      <c r="A27" s="45" t="s">
        <v>299</v>
      </c>
      <c r="B27" s="47" t="s">
        <v>301</v>
      </c>
      <c r="C27" s="45" t="s">
        <v>300</v>
      </c>
      <c r="D27" s="48" t="s">
        <v>271</v>
      </c>
      <c r="E27" s="49">
        <v>442.42</v>
      </c>
      <c r="F27" s="59">
        <v>99.11</v>
      </c>
      <c r="G27" s="60">
        <f t="shared" si="1"/>
        <v>43848.25</v>
      </c>
    </row>
    <row r="28" spans="1:7" ht="11.25" customHeight="1" x14ac:dyDescent="0.25">
      <c r="A28" s="57"/>
      <c r="B28" s="46"/>
      <c r="C28" s="57"/>
      <c r="D28" s="100"/>
      <c r="E28" s="100"/>
      <c r="F28" s="100"/>
      <c r="G28" s="108"/>
    </row>
    <row r="29" spans="1:7" ht="10.7" customHeight="1" x14ac:dyDescent="0.25">
      <c r="A29" s="44" t="s">
        <v>35</v>
      </c>
      <c r="B29" s="62" t="s">
        <v>302</v>
      </c>
      <c r="C29" s="57"/>
      <c r="D29" s="63"/>
      <c r="E29" s="63"/>
      <c r="F29" s="63"/>
      <c r="G29" s="61">
        <f>G30</f>
        <v>16092.34</v>
      </c>
    </row>
    <row r="30" spans="1:7" ht="10.7" customHeight="1" x14ac:dyDescent="0.25">
      <c r="A30" s="45" t="s">
        <v>477</v>
      </c>
      <c r="B30" s="47" t="s">
        <v>304</v>
      </c>
      <c r="C30" s="57" t="s">
        <v>303</v>
      </c>
      <c r="D30" s="48" t="s">
        <v>271</v>
      </c>
      <c r="E30" s="49">
        <v>223.66</v>
      </c>
      <c r="F30" s="59">
        <v>71.95</v>
      </c>
      <c r="G30" s="60">
        <f>ROUND(E30*F30,2)</f>
        <v>16092.34</v>
      </c>
    </row>
    <row r="31" spans="1:7" ht="15.2" customHeight="1" x14ac:dyDescent="0.25">
      <c r="A31" s="57"/>
      <c r="B31" s="46"/>
      <c r="C31" s="57"/>
      <c r="D31" s="100"/>
      <c r="E31" s="100"/>
      <c r="F31" s="100"/>
      <c r="G31" s="108"/>
    </row>
    <row r="32" spans="1:7" ht="10.7" customHeight="1" x14ac:dyDescent="0.25">
      <c r="A32" s="44" t="s">
        <v>305</v>
      </c>
      <c r="B32" s="46" t="s">
        <v>306</v>
      </c>
      <c r="C32" s="57"/>
      <c r="D32" s="100"/>
      <c r="E32" s="100"/>
      <c r="F32" s="100"/>
      <c r="G32" s="61">
        <f>SUM(G33:G36)</f>
        <v>2588.21</v>
      </c>
    </row>
    <row r="33" spans="1:7" ht="20.100000000000001" customHeight="1" x14ac:dyDescent="0.25">
      <c r="A33" s="45" t="s">
        <v>307</v>
      </c>
      <c r="B33" s="47" t="s">
        <v>309</v>
      </c>
      <c r="C33" s="45" t="s">
        <v>308</v>
      </c>
      <c r="D33" s="48" t="s">
        <v>271</v>
      </c>
      <c r="E33" s="49">
        <v>90.74</v>
      </c>
      <c r="F33" s="59">
        <v>13.04</v>
      </c>
      <c r="G33" s="60">
        <f t="shared" ref="G33:G36" si="2">ROUND(E33*F33,2)</f>
        <v>1183.25</v>
      </c>
    </row>
    <row r="34" spans="1:7" ht="10.7" customHeight="1" x14ac:dyDescent="0.25">
      <c r="A34" s="45" t="s">
        <v>310</v>
      </c>
      <c r="B34" s="46" t="s">
        <v>312</v>
      </c>
      <c r="C34" s="45" t="s">
        <v>311</v>
      </c>
      <c r="D34" s="48" t="s">
        <v>271</v>
      </c>
      <c r="E34" s="49">
        <v>58.5</v>
      </c>
      <c r="F34" s="59">
        <v>13.04</v>
      </c>
      <c r="G34" s="60">
        <f t="shared" si="2"/>
        <v>762.84</v>
      </c>
    </row>
    <row r="35" spans="1:7" ht="10.7" customHeight="1" x14ac:dyDescent="0.25">
      <c r="A35" s="45" t="s">
        <v>313</v>
      </c>
      <c r="B35" s="46" t="s">
        <v>315</v>
      </c>
      <c r="C35" s="45" t="s">
        <v>314</v>
      </c>
      <c r="D35" s="48" t="s">
        <v>271</v>
      </c>
      <c r="E35" s="49">
        <v>3.15</v>
      </c>
      <c r="F35" s="59">
        <v>24.02</v>
      </c>
      <c r="G35" s="60">
        <f t="shared" si="2"/>
        <v>75.66</v>
      </c>
    </row>
    <row r="36" spans="1:7" ht="10.7" customHeight="1" x14ac:dyDescent="0.25">
      <c r="A36" s="45" t="s">
        <v>316</v>
      </c>
      <c r="B36" s="47" t="s">
        <v>318</v>
      </c>
      <c r="C36" s="45" t="s">
        <v>317</v>
      </c>
      <c r="D36" s="48" t="s">
        <v>319</v>
      </c>
      <c r="E36" s="49">
        <v>3</v>
      </c>
      <c r="F36" s="59">
        <v>188.82</v>
      </c>
      <c r="G36" s="60">
        <f t="shared" si="2"/>
        <v>566.46</v>
      </c>
    </row>
    <row r="37" spans="1:7" ht="24.95" customHeight="1" x14ac:dyDescent="0.25">
      <c r="A37" s="57"/>
      <c r="B37" s="46"/>
      <c r="C37" s="57"/>
      <c r="D37" s="100"/>
      <c r="E37" s="100"/>
      <c r="F37" s="100"/>
      <c r="G37" s="108"/>
    </row>
    <row r="38" spans="1:7" ht="10.7" customHeight="1" x14ac:dyDescent="0.25">
      <c r="A38" s="44" t="s">
        <v>320</v>
      </c>
      <c r="B38" s="62" t="s">
        <v>321</v>
      </c>
      <c r="C38" s="57"/>
      <c r="D38" s="63"/>
      <c r="E38" s="63"/>
      <c r="F38" s="63"/>
      <c r="G38" s="61">
        <f>SUM(G39:G47)</f>
        <v>20871.870000000003</v>
      </c>
    </row>
    <row r="39" spans="1:7" ht="22.5" x14ac:dyDescent="0.25">
      <c r="A39" s="45" t="s">
        <v>322</v>
      </c>
      <c r="B39" s="46" t="s">
        <v>323</v>
      </c>
      <c r="C39" s="57"/>
      <c r="D39" s="48" t="s">
        <v>324</v>
      </c>
      <c r="E39" s="49">
        <v>1</v>
      </c>
      <c r="F39" s="59">
        <v>3000</v>
      </c>
      <c r="G39" s="60">
        <f t="shared" ref="G39:G47" si="3">ROUND(E39*F39,2)</f>
        <v>3000</v>
      </c>
    </row>
    <row r="40" spans="1:7" ht="10.7" customHeight="1" x14ac:dyDescent="0.25">
      <c r="A40" s="45" t="s">
        <v>325</v>
      </c>
      <c r="B40" s="46" t="s">
        <v>326</v>
      </c>
      <c r="C40" s="57"/>
      <c r="D40" s="48" t="s">
        <v>324</v>
      </c>
      <c r="E40" s="49">
        <v>4</v>
      </c>
      <c r="F40" s="59">
        <v>1500</v>
      </c>
      <c r="G40" s="60">
        <f t="shared" si="3"/>
        <v>6000</v>
      </c>
    </row>
    <row r="41" spans="1:7" ht="10.7" customHeight="1" x14ac:dyDescent="0.25">
      <c r="A41" s="45" t="s">
        <v>327</v>
      </c>
      <c r="B41" s="65" t="s">
        <v>329</v>
      </c>
      <c r="C41" s="45" t="s">
        <v>328</v>
      </c>
      <c r="D41" s="48" t="s">
        <v>271</v>
      </c>
      <c r="E41" s="49">
        <v>6.25</v>
      </c>
      <c r="F41" s="59">
        <v>476.62</v>
      </c>
      <c r="G41" s="60">
        <f t="shared" si="3"/>
        <v>2978.88</v>
      </c>
    </row>
    <row r="42" spans="1:7" ht="10.7" customHeight="1" x14ac:dyDescent="0.25">
      <c r="A42" s="45" t="s">
        <v>330</v>
      </c>
      <c r="B42" s="65" t="s">
        <v>331</v>
      </c>
      <c r="C42" s="45" t="s">
        <v>328</v>
      </c>
      <c r="D42" s="48" t="s">
        <v>271</v>
      </c>
      <c r="E42" s="49">
        <v>0.49</v>
      </c>
      <c r="F42" s="59">
        <v>476.62</v>
      </c>
      <c r="G42" s="60">
        <f t="shared" si="3"/>
        <v>233.54</v>
      </c>
    </row>
    <row r="43" spans="1:7" x14ac:dyDescent="0.25">
      <c r="A43" s="45" t="s">
        <v>332</v>
      </c>
      <c r="B43" s="65" t="s">
        <v>333</v>
      </c>
      <c r="C43" s="45" t="s">
        <v>328</v>
      </c>
      <c r="D43" s="48" t="s">
        <v>271</v>
      </c>
      <c r="E43" s="49">
        <v>2.25</v>
      </c>
      <c r="F43" s="59">
        <v>476.62</v>
      </c>
      <c r="G43" s="60">
        <f t="shared" si="3"/>
        <v>1072.4000000000001</v>
      </c>
    </row>
    <row r="44" spans="1:7" x14ac:dyDescent="0.25">
      <c r="A44" s="45" t="s">
        <v>334</v>
      </c>
      <c r="B44" s="65" t="s">
        <v>335</v>
      </c>
      <c r="C44" s="45" t="s">
        <v>328</v>
      </c>
      <c r="D44" s="48" t="s">
        <v>271</v>
      </c>
      <c r="E44" s="49">
        <v>1</v>
      </c>
      <c r="F44" s="59">
        <v>476.62</v>
      </c>
      <c r="G44" s="60">
        <f t="shared" si="3"/>
        <v>476.62</v>
      </c>
    </row>
    <row r="45" spans="1:7" ht="22.5" x14ac:dyDescent="0.25">
      <c r="A45" s="45" t="s">
        <v>336</v>
      </c>
      <c r="B45" s="46" t="s">
        <v>337</v>
      </c>
      <c r="C45" s="45" t="s">
        <v>328</v>
      </c>
      <c r="D45" s="48" t="s">
        <v>271</v>
      </c>
      <c r="E45" s="49">
        <v>5.98</v>
      </c>
      <c r="F45" s="59">
        <v>476.62</v>
      </c>
      <c r="G45" s="60">
        <f t="shared" si="3"/>
        <v>2850.19</v>
      </c>
    </row>
    <row r="46" spans="1:7" ht="22.5" x14ac:dyDescent="0.25">
      <c r="A46" s="45" t="s">
        <v>338</v>
      </c>
      <c r="B46" s="65" t="s">
        <v>339</v>
      </c>
      <c r="C46" s="57"/>
      <c r="D46" s="48" t="s">
        <v>236</v>
      </c>
      <c r="E46" s="49">
        <v>2.08</v>
      </c>
      <c r="F46" s="59">
        <v>528.96</v>
      </c>
      <c r="G46" s="60">
        <f t="shared" si="3"/>
        <v>1100.24</v>
      </c>
    </row>
    <row r="47" spans="1:7" x14ac:dyDescent="0.25">
      <c r="A47" s="45" t="s">
        <v>340</v>
      </c>
      <c r="B47" s="46" t="s">
        <v>341</v>
      </c>
      <c r="C47" s="57"/>
      <c r="D47" s="48" t="s">
        <v>324</v>
      </c>
      <c r="E47" s="49">
        <v>8</v>
      </c>
      <c r="F47" s="59">
        <v>395</v>
      </c>
      <c r="G47" s="60">
        <f t="shared" si="3"/>
        <v>3160</v>
      </c>
    </row>
    <row r="48" spans="1:7" x14ac:dyDescent="0.25">
      <c r="A48" s="57"/>
      <c r="B48" s="46"/>
      <c r="C48" s="57"/>
      <c r="D48" s="100"/>
      <c r="E48" s="100"/>
      <c r="F48" s="100"/>
      <c r="G48" s="108"/>
    </row>
    <row r="49" spans="1:7" x14ac:dyDescent="0.25">
      <c r="A49" s="44" t="s">
        <v>342</v>
      </c>
      <c r="B49" s="62" t="s">
        <v>343</v>
      </c>
      <c r="C49" s="57"/>
      <c r="D49" s="63"/>
      <c r="E49" s="63"/>
      <c r="F49" s="63"/>
      <c r="G49" s="61">
        <f>SUM(G50:G52)</f>
        <v>20500</v>
      </c>
    </row>
    <row r="50" spans="1:7" x14ac:dyDescent="0.25">
      <c r="A50" s="45" t="s">
        <v>344</v>
      </c>
      <c r="B50" s="46" t="s">
        <v>345</v>
      </c>
      <c r="C50" s="57"/>
      <c r="D50" s="48" t="s">
        <v>324</v>
      </c>
      <c r="E50" s="49">
        <v>1</v>
      </c>
      <c r="F50" s="59">
        <v>9000</v>
      </c>
      <c r="G50" s="60">
        <f t="shared" ref="G50:G52" si="4">ROUND(E50*F50,2)</f>
        <v>9000</v>
      </c>
    </row>
    <row r="51" spans="1:7" x14ac:dyDescent="0.25">
      <c r="A51" s="45" t="s">
        <v>346</v>
      </c>
      <c r="B51" s="46" t="s">
        <v>347</v>
      </c>
      <c r="C51" s="57"/>
      <c r="D51" s="48" t="s">
        <v>324</v>
      </c>
      <c r="E51" s="49">
        <v>1</v>
      </c>
      <c r="F51" s="59">
        <v>8000</v>
      </c>
      <c r="G51" s="60">
        <f t="shared" si="4"/>
        <v>8000</v>
      </c>
    </row>
    <row r="52" spans="1:7" x14ac:dyDescent="0.25">
      <c r="A52" s="45" t="s">
        <v>348</v>
      </c>
      <c r="B52" s="46" t="s">
        <v>349</v>
      </c>
      <c r="C52" s="57"/>
      <c r="D52" s="48" t="s">
        <v>324</v>
      </c>
      <c r="E52" s="49">
        <v>1</v>
      </c>
      <c r="F52" s="59">
        <v>3500</v>
      </c>
      <c r="G52" s="60">
        <f t="shared" si="4"/>
        <v>3500</v>
      </c>
    </row>
    <row r="53" spans="1:7" ht="13.5" customHeight="1" x14ac:dyDescent="0.25">
      <c r="A53" s="57"/>
      <c r="B53" s="46"/>
      <c r="C53" s="57"/>
      <c r="D53" s="100"/>
      <c r="E53" s="100"/>
      <c r="F53" s="100"/>
      <c r="G53" s="108"/>
    </row>
    <row r="54" spans="1:7" ht="16.5" customHeight="1" x14ac:dyDescent="0.25">
      <c r="A54" s="44" t="s">
        <v>350</v>
      </c>
      <c r="B54" s="46" t="s">
        <v>351</v>
      </c>
      <c r="C54" s="57"/>
      <c r="D54" s="100"/>
      <c r="E54" s="100"/>
      <c r="F54" s="100"/>
      <c r="G54" s="61">
        <f>SUM(G55:G56)</f>
        <v>33380.519999999997</v>
      </c>
    </row>
    <row r="55" spans="1:7" ht="45" x14ac:dyDescent="0.25">
      <c r="A55" s="45" t="s">
        <v>352</v>
      </c>
      <c r="B55" s="46" t="s">
        <v>354</v>
      </c>
      <c r="C55" s="45" t="s">
        <v>353</v>
      </c>
      <c r="D55" s="48" t="s">
        <v>355</v>
      </c>
      <c r="E55" s="49">
        <v>1</v>
      </c>
      <c r="F55" s="59">
        <v>8999.74</v>
      </c>
      <c r="G55" s="60">
        <f t="shared" ref="G55:G56" si="5">ROUND(E55*F55,2)</f>
        <v>8999.74</v>
      </c>
    </row>
    <row r="56" spans="1:7" ht="33.75" x14ac:dyDescent="0.25">
      <c r="A56" s="45" t="s">
        <v>356</v>
      </c>
      <c r="B56" s="47" t="s">
        <v>358</v>
      </c>
      <c r="C56" s="57" t="s">
        <v>357</v>
      </c>
      <c r="D56" s="48" t="s">
        <v>355</v>
      </c>
      <c r="E56" s="49">
        <v>1</v>
      </c>
      <c r="F56" s="59">
        <v>24380.78</v>
      </c>
      <c r="G56" s="60">
        <f t="shared" si="5"/>
        <v>24380.78</v>
      </c>
    </row>
    <row r="57" spans="1:7" ht="24.95" customHeight="1" x14ac:dyDescent="0.25">
      <c r="A57" s="57"/>
      <c r="B57" s="46"/>
      <c r="C57" s="57"/>
      <c r="D57" s="100"/>
      <c r="E57" s="100"/>
      <c r="F57" s="100"/>
      <c r="G57" s="108"/>
    </row>
    <row r="58" spans="1:7" x14ac:dyDescent="0.25">
      <c r="A58" s="44" t="s">
        <v>359</v>
      </c>
      <c r="B58" s="46" t="s">
        <v>360</v>
      </c>
      <c r="C58" s="57"/>
      <c r="D58" s="100"/>
      <c r="E58" s="100"/>
      <c r="F58" s="100"/>
      <c r="G58" s="61">
        <f>SUM(G59)</f>
        <v>83445.06</v>
      </c>
    </row>
    <row r="59" spans="1:7" ht="33.75" x14ac:dyDescent="0.25">
      <c r="A59" s="45" t="s">
        <v>361</v>
      </c>
      <c r="B59" s="46" t="s">
        <v>363</v>
      </c>
      <c r="C59" s="45" t="s">
        <v>362</v>
      </c>
      <c r="D59" s="48" t="s">
        <v>355</v>
      </c>
      <c r="E59" s="49">
        <v>1</v>
      </c>
      <c r="F59" s="59">
        <v>83445.06</v>
      </c>
      <c r="G59" s="60">
        <f>ROUND(E59*F59,2)</f>
        <v>83445.06</v>
      </c>
    </row>
    <row r="60" spans="1:7" x14ac:dyDescent="0.25">
      <c r="A60" s="57"/>
      <c r="B60" s="46"/>
      <c r="C60" s="57"/>
      <c r="D60" s="100"/>
      <c r="E60" s="100"/>
      <c r="F60" s="100"/>
      <c r="G60" s="108"/>
    </row>
    <row r="61" spans="1:7" x14ac:dyDescent="0.25">
      <c r="A61" s="66"/>
      <c r="B61" s="91" t="s">
        <v>364</v>
      </c>
      <c r="C61" s="66"/>
      <c r="D61" s="102"/>
      <c r="E61" s="102"/>
      <c r="F61" s="102"/>
      <c r="G61" s="52">
        <f>G63+G100+G133+G162</f>
        <v>2130967.34</v>
      </c>
    </row>
    <row r="62" spans="1:7" x14ac:dyDescent="0.25">
      <c r="A62" s="57"/>
      <c r="B62" s="46"/>
      <c r="C62" s="57"/>
      <c r="D62" s="100"/>
      <c r="E62" s="100"/>
      <c r="F62" s="100"/>
      <c r="G62" s="108"/>
    </row>
    <row r="63" spans="1:7" x14ac:dyDescent="0.25">
      <c r="A63" s="54" t="s">
        <v>263</v>
      </c>
      <c r="B63" s="90" t="s">
        <v>365</v>
      </c>
      <c r="C63" s="55"/>
      <c r="D63" s="101"/>
      <c r="E63" s="101"/>
      <c r="F63" s="109"/>
      <c r="G63" s="56">
        <v>125316.28</v>
      </c>
    </row>
    <row r="64" spans="1:7" x14ac:dyDescent="0.25">
      <c r="A64" s="57"/>
      <c r="B64" s="46"/>
      <c r="C64" s="57"/>
      <c r="D64" s="100"/>
      <c r="E64" s="100"/>
      <c r="F64" s="100"/>
      <c r="G64" s="108"/>
    </row>
    <row r="65" spans="1:7" x14ac:dyDescent="0.25">
      <c r="A65" s="44" t="s">
        <v>265</v>
      </c>
      <c r="B65" s="46" t="s">
        <v>268</v>
      </c>
      <c r="C65" s="57"/>
      <c r="D65" s="100"/>
      <c r="E65" s="100"/>
      <c r="F65" s="100"/>
      <c r="G65" s="67">
        <f>G66</f>
        <v>4113.7299999999996</v>
      </c>
    </row>
    <row r="66" spans="1:7" x14ac:dyDescent="0.25">
      <c r="A66" s="45" t="s">
        <v>266</v>
      </c>
      <c r="B66" s="46" t="s">
        <v>367</v>
      </c>
      <c r="C66" s="45" t="s">
        <v>366</v>
      </c>
      <c r="D66" s="48" t="s">
        <v>271</v>
      </c>
      <c r="E66" s="49">
        <v>675.49</v>
      </c>
      <c r="F66" s="59">
        <v>6.09</v>
      </c>
      <c r="G66" s="60">
        <f>ROUND(E66*F66,2)</f>
        <v>4113.7299999999996</v>
      </c>
    </row>
    <row r="67" spans="1:7" ht="10.5" customHeight="1" x14ac:dyDescent="0.25">
      <c r="A67" s="57"/>
      <c r="B67" s="46"/>
      <c r="C67" s="57"/>
      <c r="D67" s="100"/>
      <c r="E67" s="100"/>
      <c r="F67" s="100"/>
      <c r="G67" s="108"/>
    </row>
    <row r="68" spans="1:7" ht="13.5" customHeight="1" x14ac:dyDescent="0.25">
      <c r="A68" s="44" t="s">
        <v>368</v>
      </c>
      <c r="B68" s="47" t="s">
        <v>369</v>
      </c>
      <c r="C68" s="57"/>
      <c r="D68" s="100"/>
      <c r="E68" s="100"/>
      <c r="F68" s="100"/>
      <c r="G68" s="61">
        <f>SUM(G69:G74)</f>
        <v>40251.96</v>
      </c>
    </row>
    <row r="69" spans="1:7" ht="36.75" customHeight="1" x14ac:dyDescent="0.25">
      <c r="A69" s="45" t="s">
        <v>370</v>
      </c>
      <c r="B69" s="46" t="s">
        <v>372</v>
      </c>
      <c r="C69" s="45" t="s">
        <v>371</v>
      </c>
      <c r="D69" s="48" t="s">
        <v>281</v>
      </c>
      <c r="E69" s="49">
        <v>39.82</v>
      </c>
      <c r="F69" s="59">
        <v>9.17</v>
      </c>
      <c r="G69" s="60">
        <f t="shared" ref="G69:G77" si="6">ROUND(E69*F69,2)</f>
        <v>365.15</v>
      </c>
    </row>
    <row r="70" spans="1:7" ht="57" customHeight="1" x14ac:dyDescent="0.25">
      <c r="A70" s="45" t="s">
        <v>373</v>
      </c>
      <c r="B70" s="46" t="s">
        <v>375</v>
      </c>
      <c r="C70" s="45" t="s">
        <v>374</v>
      </c>
      <c r="D70" s="48" t="s">
        <v>281</v>
      </c>
      <c r="E70" s="49">
        <v>11.95</v>
      </c>
      <c r="F70" s="59">
        <v>14.28</v>
      </c>
      <c r="G70" s="60">
        <f t="shared" si="6"/>
        <v>170.65</v>
      </c>
    </row>
    <row r="71" spans="1:7" ht="30" customHeight="1" x14ac:dyDescent="0.25">
      <c r="A71" s="45" t="s">
        <v>376</v>
      </c>
      <c r="B71" s="46" t="s">
        <v>378</v>
      </c>
      <c r="C71" s="45" t="s">
        <v>377</v>
      </c>
      <c r="D71" s="48" t="s">
        <v>281</v>
      </c>
      <c r="E71" s="49">
        <v>27.87</v>
      </c>
      <c r="F71" s="59">
        <v>9.7200000000000006</v>
      </c>
      <c r="G71" s="60">
        <f t="shared" si="6"/>
        <v>270.89999999999998</v>
      </c>
    </row>
    <row r="72" spans="1:7" ht="43.5" customHeight="1" x14ac:dyDescent="0.25">
      <c r="A72" s="45" t="s">
        <v>379</v>
      </c>
      <c r="B72" s="47" t="s">
        <v>521</v>
      </c>
      <c r="C72" s="45" t="s">
        <v>380</v>
      </c>
      <c r="D72" s="48" t="s">
        <v>281</v>
      </c>
      <c r="E72" s="68">
        <v>1453.39</v>
      </c>
      <c r="F72" s="59">
        <v>22.01</v>
      </c>
      <c r="G72" s="60">
        <f t="shared" si="6"/>
        <v>31989.11</v>
      </c>
    </row>
    <row r="73" spans="1:7" ht="22.5" x14ac:dyDescent="0.25">
      <c r="A73" s="45" t="s">
        <v>382</v>
      </c>
      <c r="B73" s="47" t="s">
        <v>384</v>
      </c>
      <c r="C73" s="45" t="s">
        <v>383</v>
      </c>
      <c r="D73" s="48" t="s">
        <v>281</v>
      </c>
      <c r="E73" s="68">
        <v>1453.39</v>
      </c>
      <c r="F73" s="59">
        <v>3.37</v>
      </c>
      <c r="G73" s="60">
        <f t="shared" si="6"/>
        <v>4897.92</v>
      </c>
    </row>
    <row r="74" spans="1:7" ht="33.75" x14ac:dyDescent="0.25">
      <c r="A74" s="45" t="s">
        <v>385</v>
      </c>
      <c r="B74" s="47" t="s">
        <v>386</v>
      </c>
      <c r="C74" s="45" t="s">
        <v>383</v>
      </c>
      <c r="D74" s="48" t="s">
        <v>281</v>
      </c>
      <c r="E74" s="49">
        <v>759.12</v>
      </c>
      <c r="F74" s="59">
        <v>3.37</v>
      </c>
      <c r="G74" s="60">
        <f t="shared" si="6"/>
        <v>2558.23</v>
      </c>
    </row>
    <row r="75" spans="1:7" x14ac:dyDescent="0.25">
      <c r="A75" s="57"/>
      <c r="B75" s="46"/>
      <c r="C75" s="57"/>
      <c r="D75" s="100"/>
      <c r="E75" s="100"/>
      <c r="F75" s="100"/>
      <c r="G75" s="60">
        <f t="shared" si="6"/>
        <v>0</v>
      </c>
    </row>
    <row r="76" spans="1:7" x14ac:dyDescent="0.25">
      <c r="A76" s="44" t="s">
        <v>387</v>
      </c>
      <c r="B76" s="46" t="s">
        <v>388</v>
      </c>
      <c r="C76" s="57"/>
      <c r="D76" s="100"/>
      <c r="E76" s="100"/>
      <c r="F76" s="100"/>
      <c r="G76" s="60">
        <f t="shared" si="6"/>
        <v>0</v>
      </c>
    </row>
    <row r="77" spans="1:7" x14ac:dyDescent="0.25">
      <c r="A77" s="45" t="s">
        <v>389</v>
      </c>
      <c r="B77" s="46" t="s">
        <v>391</v>
      </c>
      <c r="C77" s="45" t="s">
        <v>390</v>
      </c>
      <c r="D77" s="48" t="s">
        <v>272</v>
      </c>
      <c r="E77" s="49">
        <v>21.8</v>
      </c>
      <c r="F77" s="59">
        <v>171.51</v>
      </c>
      <c r="G77" s="60">
        <f t="shared" si="6"/>
        <v>3738.92</v>
      </c>
    </row>
    <row r="78" spans="1:7" x14ac:dyDescent="0.25">
      <c r="A78" s="57"/>
      <c r="B78" s="46"/>
      <c r="C78" s="57"/>
      <c r="D78" s="100"/>
      <c r="E78" s="100"/>
      <c r="F78" s="100"/>
      <c r="G78" s="108"/>
    </row>
    <row r="79" spans="1:7" ht="24.95" customHeight="1" x14ac:dyDescent="0.25">
      <c r="A79" s="44" t="s">
        <v>392</v>
      </c>
      <c r="B79" s="62" t="s">
        <v>393</v>
      </c>
      <c r="C79" s="57"/>
      <c r="D79" s="63"/>
      <c r="E79" s="63"/>
      <c r="F79" s="63"/>
      <c r="G79" s="61">
        <f>SUM(G80:G82)</f>
        <v>51317.530000000006</v>
      </c>
    </row>
    <row r="80" spans="1:7" ht="24.95" customHeight="1" x14ac:dyDescent="0.25">
      <c r="A80" s="45" t="s">
        <v>394</v>
      </c>
      <c r="B80" s="47" t="s">
        <v>395</v>
      </c>
      <c r="C80" s="45" t="s">
        <v>290</v>
      </c>
      <c r="D80" s="48" t="s">
        <v>281</v>
      </c>
      <c r="E80" s="49">
        <v>20.239999999999998</v>
      </c>
      <c r="F80" s="59">
        <v>2304.1</v>
      </c>
      <c r="G80" s="60">
        <f t="shared" ref="G80:G82" si="7">ROUND(E80*F80,2)</f>
        <v>46634.98</v>
      </c>
    </row>
    <row r="81" spans="1:7" ht="33.75" x14ac:dyDescent="0.25">
      <c r="A81" s="45" t="s">
        <v>396</v>
      </c>
      <c r="B81" s="47" t="s">
        <v>280</v>
      </c>
      <c r="C81" s="45" t="s">
        <v>291</v>
      </c>
      <c r="D81" s="48" t="s">
        <v>281</v>
      </c>
      <c r="E81" s="49">
        <v>13.1</v>
      </c>
      <c r="F81" s="59">
        <v>297.49</v>
      </c>
      <c r="G81" s="60">
        <f t="shared" si="7"/>
        <v>3897.12</v>
      </c>
    </row>
    <row r="82" spans="1:7" ht="22.5" x14ac:dyDescent="0.25">
      <c r="A82" s="45" t="s">
        <v>397</v>
      </c>
      <c r="B82" s="47" t="s">
        <v>399</v>
      </c>
      <c r="C82" s="45" t="s">
        <v>398</v>
      </c>
      <c r="D82" s="48" t="s">
        <v>281</v>
      </c>
      <c r="E82" s="49">
        <v>1.51</v>
      </c>
      <c r="F82" s="59">
        <v>520.15</v>
      </c>
      <c r="G82" s="60">
        <f t="shared" si="7"/>
        <v>785.43</v>
      </c>
    </row>
    <row r="83" spans="1:7" ht="24.95" customHeight="1" x14ac:dyDescent="0.25">
      <c r="A83" s="57"/>
      <c r="B83" s="46"/>
      <c r="C83" s="57"/>
      <c r="D83" s="100"/>
      <c r="E83" s="100"/>
      <c r="F83" s="100"/>
      <c r="G83" s="108"/>
    </row>
    <row r="84" spans="1:7" ht="24.95" customHeight="1" x14ac:dyDescent="0.25">
      <c r="A84" s="44" t="s">
        <v>400</v>
      </c>
      <c r="B84" s="62" t="s">
        <v>401</v>
      </c>
      <c r="C84" s="57"/>
      <c r="D84" s="63"/>
      <c r="E84" s="63"/>
      <c r="F84" s="63"/>
      <c r="G84" s="61">
        <f>SUM(G85:G86)</f>
        <v>12686.4</v>
      </c>
    </row>
    <row r="85" spans="1:7" ht="33.75" x14ac:dyDescent="0.25">
      <c r="A85" s="45" t="s">
        <v>402</v>
      </c>
      <c r="B85" s="47" t="s">
        <v>404</v>
      </c>
      <c r="C85" s="57" t="s">
        <v>403</v>
      </c>
      <c r="D85" s="48" t="s">
        <v>271</v>
      </c>
      <c r="E85" s="49">
        <v>73.45</v>
      </c>
      <c r="F85" s="59">
        <v>33.32</v>
      </c>
      <c r="G85" s="60">
        <f t="shared" ref="G85:G86" si="8">ROUND(E85*F85,2)</f>
        <v>2447.35</v>
      </c>
    </row>
    <row r="86" spans="1:7" ht="33.75" x14ac:dyDescent="0.25">
      <c r="A86" s="45" t="s">
        <v>405</v>
      </c>
      <c r="B86" s="47" t="s">
        <v>407</v>
      </c>
      <c r="C86" s="45" t="s">
        <v>406</v>
      </c>
      <c r="D86" s="48" t="s">
        <v>271</v>
      </c>
      <c r="E86" s="49">
        <v>136.63</v>
      </c>
      <c r="F86" s="59">
        <v>74.94</v>
      </c>
      <c r="G86" s="60">
        <f t="shared" si="8"/>
        <v>10239.049999999999</v>
      </c>
    </row>
    <row r="87" spans="1:7" ht="15.75" customHeight="1" x14ac:dyDescent="0.25">
      <c r="A87" s="57"/>
      <c r="B87" s="46"/>
      <c r="C87" s="57"/>
      <c r="D87" s="100"/>
      <c r="E87" s="100"/>
      <c r="F87" s="100"/>
      <c r="G87" s="108"/>
    </row>
    <row r="88" spans="1:7" ht="12.75" customHeight="1" x14ac:dyDescent="0.25">
      <c r="A88" s="44" t="s">
        <v>408</v>
      </c>
      <c r="B88" s="62" t="s">
        <v>409</v>
      </c>
      <c r="C88" s="57"/>
      <c r="D88" s="63"/>
      <c r="E88" s="63"/>
      <c r="F88" s="63"/>
      <c r="G88" s="61">
        <f>SUM(G89:G90)</f>
        <v>6397.6100000000006</v>
      </c>
    </row>
    <row r="89" spans="1:7" ht="33.75" x14ac:dyDescent="0.25">
      <c r="A89" s="45" t="s">
        <v>410</v>
      </c>
      <c r="B89" s="46" t="s">
        <v>412</v>
      </c>
      <c r="C89" s="69" t="s">
        <v>411</v>
      </c>
      <c r="D89" s="48" t="s">
        <v>271</v>
      </c>
      <c r="E89" s="49">
        <v>61.48</v>
      </c>
      <c r="F89" s="59">
        <v>66.44</v>
      </c>
      <c r="G89" s="60">
        <f t="shared" ref="G89:G90" si="9">ROUND(E89*F89,2)</f>
        <v>4084.73</v>
      </c>
    </row>
    <row r="90" spans="1:7" ht="56.25" x14ac:dyDescent="0.25">
      <c r="A90" s="45" t="s">
        <v>413</v>
      </c>
      <c r="B90" s="47" t="s">
        <v>415</v>
      </c>
      <c r="C90" s="57" t="s">
        <v>414</v>
      </c>
      <c r="D90" s="48" t="s">
        <v>272</v>
      </c>
      <c r="E90" s="49">
        <v>69</v>
      </c>
      <c r="F90" s="59">
        <v>33.520000000000003</v>
      </c>
      <c r="G90" s="60">
        <f t="shared" si="9"/>
        <v>2312.88</v>
      </c>
    </row>
    <row r="91" spans="1:7" x14ac:dyDescent="0.25">
      <c r="A91" s="57"/>
      <c r="B91" s="46"/>
      <c r="C91" s="57"/>
      <c r="D91" s="100"/>
      <c r="E91" s="100"/>
      <c r="F91" s="100"/>
      <c r="G91" s="108"/>
    </row>
    <row r="92" spans="1:7" x14ac:dyDescent="0.25">
      <c r="A92" s="44" t="s">
        <v>416</v>
      </c>
      <c r="B92" s="46" t="s">
        <v>417</v>
      </c>
      <c r="C92" s="57"/>
      <c r="D92" s="100"/>
      <c r="E92" s="100"/>
      <c r="F92" s="100"/>
      <c r="G92" s="61">
        <f>SUM(G93:G98)</f>
        <v>6810.119999999999</v>
      </c>
    </row>
    <row r="93" spans="1:7" ht="22.5" x14ac:dyDescent="0.25">
      <c r="A93" s="45" t="s">
        <v>418</v>
      </c>
      <c r="B93" s="70" t="s">
        <v>420</v>
      </c>
      <c r="C93" s="45" t="s">
        <v>419</v>
      </c>
      <c r="D93" s="48" t="s">
        <v>271</v>
      </c>
      <c r="E93" s="49">
        <v>1.02</v>
      </c>
      <c r="F93" s="59">
        <v>451.83</v>
      </c>
      <c r="G93" s="60">
        <f t="shared" ref="G93:G98" si="10">ROUND(E93*F93,2)</f>
        <v>460.87</v>
      </c>
    </row>
    <row r="94" spans="1:7" ht="22.5" x14ac:dyDescent="0.25">
      <c r="A94" s="45" t="s">
        <v>421</v>
      </c>
      <c r="B94" s="70" t="s">
        <v>422</v>
      </c>
      <c r="C94" s="45" t="s">
        <v>419</v>
      </c>
      <c r="D94" s="48" t="s">
        <v>271</v>
      </c>
      <c r="E94" s="49">
        <v>2</v>
      </c>
      <c r="F94" s="59">
        <v>451.83</v>
      </c>
      <c r="G94" s="60">
        <f t="shared" si="10"/>
        <v>903.66</v>
      </c>
    </row>
    <row r="95" spans="1:7" ht="22.5" x14ac:dyDescent="0.25">
      <c r="A95" s="45" t="s">
        <v>423</v>
      </c>
      <c r="B95" s="70" t="s">
        <v>424</v>
      </c>
      <c r="C95" s="45" t="s">
        <v>419</v>
      </c>
      <c r="D95" s="48" t="s">
        <v>271</v>
      </c>
      <c r="E95" s="49">
        <v>4.5999999999999996</v>
      </c>
      <c r="F95" s="59">
        <v>451.83</v>
      </c>
      <c r="G95" s="60">
        <f t="shared" si="10"/>
        <v>2078.42</v>
      </c>
    </row>
    <row r="96" spans="1:7" ht="33.75" x14ac:dyDescent="0.25">
      <c r="A96" s="45" t="s">
        <v>425</v>
      </c>
      <c r="B96" s="70" t="s">
        <v>426</v>
      </c>
      <c r="C96" s="45" t="s">
        <v>419</v>
      </c>
      <c r="D96" s="48" t="s">
        <v>271</v>
      </c>
      <c r="E96" s="49">
        <v>2</v>
      </c>
      <c r="F96" s="59">
        <v>451.83</v>
      </c>
      <c r="G96" s="60">
        <f t="shared" si="10"/>
        <v>903.66</v>
      </c>
    </row>
    <row r="97" spans="1:7" x14ac:dyDescent="0.25">
      <c r="A97" s="45" t="s">
        <v>427</v>
      </c>
      <c r="B97" s="70" t="s">
        <v>429</v>
      </c>
      <c r="C97" s="45" t="s">
        <v>428</v>
      </c>
      <c r="D97" s="48" t="s">
        <v>324</v>
      </c>
      <c r="E97" s="49">
        <v>3</v>
      </c>
      <c r="F97" s="59">
        <v>451.83</v>
      </c>
      <c r="G97" s="60">
        <f t="shared" si="10"/>
        <v>1355.49</v>
      </c>
    </row>
    <row r="98" spans="1:7" x14ac:dyDescent="0.25">
      <c r="A98" s="45" t="s">
        <v>430</v>
      </c>
      <c r="B98" s="70" t="s">
        <v>432</v>
      </c>
      <c r="C98" s="45" t="s">
        <v>431</v>
      </c>
      <c r="D98" s="48" t="s">
        <v>271</v>
      </c>
      <c r="E98" s="49">
        <v>1.52</v>
      </c>
      <c r="F98" s="59">
        <v>728.96</v>
      </c>
      <c r="G98" s="60">
        <f t="shared" si="10"/>
        <v>1108.02</v>
      </c>
    </row>
    <row r="99" spans="1:7" x14ac:dyDescent="0.25">
      <c r="A99" s="57"/>
      <c r="B99" s="46"/>
      <c r="C99" s="57"/>
      <c r="D99" s="100"/>
      <c r="E99" s="100"/>
      <c r="F99" s="100"/>
      <c r="G99" s="108"/>
    </row>
    <row r="100" spans="1:7" x14ac:dyDescent="0.25">
      <c r="A100" s="54" t="s">
        <v>273</v>
      </c>
      <c r="B100" s="90" t="s">
        <v>433</v>
      </c>
      <c r="C100" s="55"/>
      <c r="D100" s="101"/>
      <c r="E100" s="101"/>
      <c r="F100" s="109"/>
      <c r="G100" s="56">
        <f>G102+G110+G113+G116+G120+G125+G128</f>
        <v>831456.21</v>
      </c>
    </row>
    <row r="101" spans="1:7" x14ac:dyDescent="0.25">
      <c r="A101" s="57"/>
      <c r="B101" s="46"/>
      <c r="C101" s="57"/>
      <c r="D101" s="100"/>
      <c r="E101" s="100"/>
      <c r="F101" s="100"/>
      <c r="G101" s="108"/>
    </row>
    <row r="102" spans="1:7" x14ac:dyDescent="0.25">
      <c r="A102" s="44" t="s">
        <v>275</v>
      </c>
      <c r="B102" s="46" t="s">
        <v>434</v>
      </c>
      <c r="C102" s="57"/>
      <c r="D102" s="100"/>
      <c r="E102" s="100"/>
      <c r="F102" s="100"/>
      <c r="G102" s="61">
        <f>SUM(G103:G108)</f>
        <v>481059.18000000005</v>
      </c>
    </row>
    <row r="103" spans="1:7" ht="33.75" x14ac:dyDescent="0.25">
      <c r="A103" s="45" t="s">
        <v>276</v>
      </c>
      <c r="B103" s="70" t="s">
        <v>372</v>
      </c>
      <c r="C103" s="45" t="s">
        <v>371</v>
      </c>
      <c r="D103" s="48" t="s">
        <v>281</v>
      </c>
      <c r="E103" s="68">
        <v>8280</v>
      </c>
      <c r="F103" s="59">
        <v>9.17</v>
      </c>
      <c r="G103" s="60">
        <f t="shared" ref="G103:G108" si="11">ROUND(E103*F103,2)</f>
        <v>75927.600000000006</v>
      </c>
    </row>
    <row r="104" spans="1:7" ht="56.25" x14ac:dyDescent="0.25">
      <c r="A104" s="45" t="s">
        <v>277</v>
      </c>
      <c r="B104" s="70" t="s">
        <v>375</v>
      </c>
      <c r="C104" s="45" t="s">
        <v>374</v>
      </c>
      <c r="D104" s="48" t="s">
        <v>281</v>
      </c>
      <c r="E104" s="49">
        <v>26.23</v>
      </c>
      <c r="F104" s="59">
        <v>14.28</v>
      </c>
      <c r="G104" s="60">
        <f t="shared" si="11"/>
        <v>374.56</v>
      </c>
    </row>
    <row r="105" spans="1:7" ht="67.5" x14ac:dyDescent="0.25">
      <c r="A105" s="45" t="s">
        <v>435</v>
      </c>
      <c r="B105" s="70" t="s">
        <v>381</v>
      </c>
      <c r="C105" s="45" t="s">
        <v>380</v>
      </c>
      <c r="D105" s="48" t="s">
        <v>281</v>
      </c>
      <c r="E105" s="68">
        <v>12060.57</v>
      </c>
      <c r="F105" s="59">
        <v>22.01</v>
      </c>
      <c r="G105" s="60">
        <f t="shared" si="11"/>
        <v>265453.15000000002</v>
      </c>
    </row>
    <row r="106" spans="1:7" ht="22.5" x14ac:dyDescent="0.25">
      <c r="A106" s="45" t="s">
        <v>436</v>
      </c>
      <c r="B106" s="72" t="s">
        <v>384</v>
      </c>
      <c r="C106" s="45" t="s">
        <v>383</v>
      </c>
      <c r="D106" s="48" t="s">
        <v>281</v>
      </c>
      <c r="E106" s="68">
        <v>24121.13</v>
      </c>
      <c r="F106" s="59">
        <v>3.37</v>
      </c>
      <c r="G106" s="60">
        <f t="shared" si="11"/>
        <v>81288.210000000006</v>
      </c>
    </row>
    <row r="107" spans="1:7" ht="33.75" x14ac:dyDescent="0.25">
      <c r="A107" s="45" t="s">
        <v>437</v>
      </c>
      <c r="B107" s="72" t="s">
        <v>438</v>
      </c>
      <c r="C107" s="45" t="s">
        <v>383</v>
      </c>
      <c r="D107" s="48" t="s">
        <v>281</v>
      </c>
      <c r="E107" s="68">
        <v>8280</v>
      </c>
      <c r="F107" s="59">
        <v>3.37</v>
      </c>
      <c r="G107" s="60">
        <f t="shared" si="11"/>
        <v>27903.599999999999</v>
      </c>
    </row>
    <row r="108" spans="1:7" ht="33.75" x14ac:dyDescent="0.25">
      <c r="A108" s="45" t="s">
        <v>439</v>
      </c>
      <c r="B108" s="72" t="s">
        <v>386</v>
      </c>
      <c r="C108" s="45" t="s">
        <v>383</v>
      </c>
      <c r="D108" s="48" t="s">
        <v>271</v>
      </c>
      <c r="E108" s="68">
        <v>8935.33</v>
      </c>
      <c r="F108" s="59">
        <v>3.37</v>
      </c>
      <c r="G108" s="60">
        <f t="shared" si="11"/>
        <v>30112.06</v>
      </c>
    </row>
    <row r="109" spans="1:7" x14ac:dyDescent="0.25">
      <c r="A109" s="57"/>
      <c r="B109" s="92"/>
      <c r="C109" s="57"/>
      <c r="D109" s="103"/>
      <c r="E109" s="103"/>
      <c r="F109" s="103"/>
      <c r="G109" s="112"/>
    </row>
    <row r="110" spans="1:7" x14ac:dyDescent="0.25">
      <c r="A110" s="44" t="s">
        <v>440</v>
      </c>
      <c r="B110" s="93" t="s">
        <v>388</v>
      </c>
      <c r="C110" s="73"/>
      <c r="D110" s="93"/>
      <c r="E110" s="93"/>
      <c r="F110" s="93"/>
      <c r="G110" s="74">
        <f>G111</f>
        <v>22757.66</v>
      </c>
    </row>
    <row r="111" spans="1:7" x14ac:dyDescent="0.25">
      <c r="A111" s="45" t="s">
        <v>441</v>
      </c>
      <c r="B111" s="75" t="s">
        <v>391</v>
      </c>
      <c r="C111" s="45" t="s">
        <v>390</v>
      </c>
      <c r="D111" s="76" t="s">
        <v>272</v>
      </c>
      <c r="E111" s="77">
        <v>132.69</v>
      </c>
      <c r="F111" s="59">
        <v>171.51</v>
      </c>
      <c r="G111" s="60">
        <f>ROUND(E111*F111,2)</f>
        <v>22757.66</v>
      </c>
    </row>
    <row r="112" spans="1:7" x14ac:dyDescent="0.25">
      <c r="A112" s="57"/>
      <c r="B112" s="94"/>
      <c r="C112" s="73"/>
      <c r="D112" s="104"/>
      <c r="E112" s="104"/>
      <c r="F112" s="104"/>
      <c r="G112" s="113"/>
    </row>
    <row r="113" spans="1:7" x14ac:dyDescent="0.25">
      <c r="A113" s="44" t="s">
        <v>442</v>
      </c>
      <c r="B113" s="95" t="s">
        <v>393</v>
      </c>
      <c r="C113" s="73"/>
      <c r="D113" s="105"/>
      <c r="E113" s="105"/>
      <c r="F113" s="105"/>
      <c r="G113" s="74">
        <f>G114</f>
        <v>105965.56</v>
      </c>
    </row>
    <row r="114" spans="1:7" x14ac:dyDescent="0.25">
      <c r="A114" s="45" t="s">
        <v>443</v>
      </c>
      <c r="B114" s="75" t="s">
        <v>444</v>
      </c>
      <c r="C114" s="45" t="s">
        <v>290</v>
      </c>
      <c r="D114" s="76" t="s">
        <v>281</v>
      </c>
      <c r="E114" s="77">
        <v>45.99</v>
      </c>
      <c r="F114" s="59">
        <v>2304.1</v>
      </c>
      <c r="G114" s="60">
        <f>ROUND(E114*F114,2)</f>
        <v>105965.56</v>
      </c>
    </row>
    <row r="115" spans="1:7" x14ac:dyDescent="0.25">
      <c r="A115" s="57"/>
      <c r="B115" s="94"/>
      <c r="C115" s="73"/>
      <c r="D115" s="104"/>
      <c r="E115" s="104"/>
      <c r="F115" s="104"/>
      <c r="G115" s="113"/>
    </row>
    <row r="116" spans="1:7" x14ac:dyDescent="0.25">
      <c r="A116" s="44" t="s">
        <v>445</v>
      </c>
      <c r="B116" s="95" t="s">
        <v>401</v>
      </c>
      <c r="C116" s="73"/>
      <c r="D116" s="105"/>
      <c r="E116" s="105"/>
      <c r="F116" s="105"/>
      <c r="G116" s="61">
        <f>SUM(G117:G118)</f>
        <v>17883.21</v>
      </c>
    </row>
    <row r="117" spans="1:7" x14ac:dyDescent="0.25">
      <c r="A117" s="45" t="s">
        <v>446</v>
      </c>
      <c r="B117" s="78" t="s">
        <v>448</v>
      </c>
      <c r="C117" s="69" t="s">
        <v>447</v>
      </c>
      <c r="D117" s="79" t="s">
        <v>271</v>
      </c>
      <c r="E117" s="80">
        <v>229.95</v>
      </c>
      <c r="F117" s="59">
        <v>33.32</v>
      </c>
      <c r="G117" s="60">
        <f>ROUND(E117*F117,2)</f>
        <v>7661.93</v>
      </c>
    </row>
    <row r="118" spans="1:7" ht="33.75" x14ac:dyDescent="0.25">
      <c r="A118" s="45" t="s">
        <v>449</v>
      </c>
      <c r="B118" s="81" t="s">
        <v>451</v>
      </c>
      <c r="C118" s="69" t="s">
        <v>450</v>
      </c>
      <c r="D118" s="82" t="s">
        <v>271</v>
      </c>
      <c r="E118" s="83">
        <v>229.95</v>
      </c>
      <c r="F118" s="59">
        <v>44.45</v>
      </c>
      <c r="G118" s="60">
        <f>ROUND(E118*F118,2)</f>
        <v>10221.280000000001</v>
      </c>
    </row>
    <row r="119" spans="1:7" x14ac:dyDescent="0.25">
      <c r="A119" s="57"/>
      <c r="B119" s="94"/>
      <c r="C119" s="73"/>
      <c r="D119" s="104"/>
      <c r="E119" s="104"/>
      <c r="F119" s="104"/>
      <c r="G119" s="113"/>
    </row>
    <row r="120" spans="1:7" x14ac:dyDescent="0.25">
      <c r="A120" s="44" t="s">
        <v>452</v>
      </c>
      <c r="B120" s="95" t="s">
        <v>409</v>
      </c>
      <c r="C120" s="73"/>
      <c r="D120" s="105"/>
      <c r="E120" s="105"/>
      <c r="F120" s="105"/>
      <c r="G120" s="61">
        <f>SUM(G121:G123)</f>
        <v>166513.37</v>
      </c>
    </row>
    <row r="121" spans="1:7" ht="45" x14ac:dyDescent="0.25">
      <c r="A121" s="45" t="s">
        <v>453</v>
      </c>
      <c r="B121" s="78" t="s">
        <v>455</v>
      </c>
      <c r="C121" s="57" t="s">
        <v>454</v>
      </c>
      <c r="D121" s="79" t="s">
        <v>271</v>
      </c>
      <c r="E121" s="84">
        <v>1124.8</v>
      </c>
      <c r="F121" s="59">
        <v>72.38</v>
      </c>
      <c r="G121" s="60">
        <f t="shared" ref="G121:G123" si="12">ROUND(E121*F121,2)</f>
        <v>81413.02</v>
      </c>
    </row>
    <row r="122" spans="1:7" ht="33.75" x14ac:dyDescent="0.25">
      <c r="A122" s="45" t="s">
        <v>456</v>
      </c>
      <c r="B122" s="70" t="s">
        <v>412</v>
      </c>
      <c r="C122" s="57" t="s">
        <v>411</v>
      </c>
      <c r="D122" s="48" t="s">
        <v>271</v>
      </c>
      <c r="E122" s="49">
        <v>765.75</v>
      </c>
      <c r="F122" s="59">
        <v>66.44</v>
      </c>
      <c r="G122" s="60">
        <f t="shared" si="12"/>
        <v>50876.43</v>
      </c>
    </row>
    <row r="123" spans="1:7" ht="56.25" x14ac:dyDescent="0.25">
      <c r="A123" s="45" t="s">
        <v>457</v>
      </c>
      <c r="B123" s="72" t="s">
        <v>415</v>
      </c>
      <c r="C123" s="57" t="s">
        <v>414</v>
      </c>
      <c r="D123" s="48" t="s">
        <v>272</v>
      </c>
      <c r="E123" s="68">
        <v>1021</v>
      </c>
      <c r="F123" s="59">
        <v>33.520000000000003</v>
      </c>
      <c r="G123" s="60">
        <f t="shared" si="12"/>
        <v>34223.919999999998</v>
      </c>
    </row>
    <row r="124" spans="1:7" x14ac:dyDescent="0.25">
      <c r="A124" s="57"/>
      <c r="B124" s="92"/>
      <c r="C124" s="57"/>
      <c r="D124" s="103"/>
      <c r="E124" s="103"/>
      <c r="F124" s="103"/>
      <c r="G124" s="108"/>
    </row>
    <row r="125" spans="1:7" x14ac:dyDescent="0.25">
      <c r="A125" s="44" t="s">
        <v>458</v>
      </c>
      <c r="B125" s="93" t="s">
        <v>459</v>
      </c>
      <c r="C125" s="73"/>
      <c r="D125" s="93"/>
      <c r="E125" s="93"/>
      <c r="F125" s="93"/>
      <c r="G125" s="74">
        <f>G126</f>
        <v>35000</v>
      </c>
    </row>
    <row r="126" spans="1:7" x14ac:dyDescent="0.25">
      <c r="A126" s="45" t="s">
        <v>460</v>
      </c>
      <c r="B126" s="78" t="s">
        <v>461</v>
      </c>
      <c r="C126" s="57"/>
      <c r="D126" s="79" t="s">
        <v>324</v>
      </c>
      <c r="E126" s="80">
        <v>1</v>
      </c>
      <c r="F126" s="59">
        <v>35000</v>
      </c>
      <c r="G126" s="60">
        <f>ROUND(E126*F126,2)</f>
        <v>35000</v>
      </c>
    </row>
    <row r="127" spans="1:7" x14ac:dyDescent="0.25">
      <c r="A127" s="57"/>
      <c r="B127" s="46"/>
      <c r="C127" s="57"/>
      <c r="D127" s="100"/>
      <c r="E127" s="100"/>
      <c r="F127" s="100"/>
      <c r="G127" s="108"/>
    </row>
    <row r="128" spans="1:7" x14ac:dyDescent="0.25">
      <c r="A128" s="44" t="s">
        <v>462</v>
      </c>
      <c r="B128" s="62" t="s">
        <v>463</v>
      </c>
      <c r="C128" s="57"/>
      <c r="D128" s="63"/>
      <c r="E128" s="63"/>
      <c r="F128" s="63"/>
      <c r="G128" s="61">
        <f>SUM(G129:G131)</f>
        <v>2277.23</v>
      </c>
    </row>
    <row r="129" spans="1:7" x14ac:dyDescent="0.25">
      <c r="A129" s="45" t="s">
        <v>464</v>
      </c>
      <c r="B129" s="70" t="s">
        <v>466</v>
      </c>
      <c r="C129" s="45" t="s">
        <v>465</v>
      </c>
      <c r="D129" s="48" t="s">
        <v>271</v>
      </c>
      <c r="E129" s="49">
        <v>1.2</v>
      </c>
      <c r="F129" s="59">
        <v>451.83</v>
      </c>
      <c r="G129" s="60">
        <f t="shared" ref="G129:G131" si="13">ROUND(E129*F129,2)</f>
        <v>542.20000000000005</v>
      </c>
    </row>
    <row r="130" spans="1:7" x14ac:dyDescent="0.25">
      <c r="A130" s="45" t="s">
        <v>467</v>
      </c>
      <c r="B130" s="70" t="s">
        <v>468</v>
      </c>
      <c r="C130" s="45" t="s">
        <v>465</v>
      </c>
      <c r="D130" s="48" t="s">
        <v>271</v>
      </c>
      <c r="E130" s="49">
        <v>1.76</v>
      </c>
      <c r="F130" s="59">
        <v>451.83</v>
      </c>
      <c r="G130" s="60">
        <f t="shared" si="13"/>
        <v>795.22</v>
      </c>
    </row>
    <row r="131" spans="1:7" x14ac:dyDescent="0.25">
      <c r="A131" s="45" t="s">
        <v>469</v>
      </c>
      <c r="B131" s="70" t="s">
        <v>470</v>
      </c>
      <c r="C131" s="45" t="s">
        <v>465</v>
      </c>
      <c r="D131" s="48" t="s">
        <v>271</v>
      </c>
      <c r="E131" s="49">
        <v>2.08</v>
      </c>
      <c r="F131" s="59">
        <v>451.83</v>
      </c>
      <c r="G131" s="60">
        <f t="shared" si="13"/>
        <v>939.81</v>
      </c>
    </row>
    <row r="132" spans="1:7" x14ac:dyDescent="0.25">
      <c r="A132" s="57"/>
      <c r="B132" s="46"/>
      <c r="C132" s="57"/>
      <c r="D132" s="100"/>
      <c r="E132" s="100"/>
      <c r="F132" s="100"/>
      <c r="G132" s="108"/>
    </row>
    <row r="133" spans="1:7" x14ac:dyDescent="0.25">
      <c r="A133" s="54" t="s">
        <v>282</v>
      </c>
      <c r="B133" s="90" t="s">
        <v>471</v>
      </c>
      <c r="C133" s="55"/>
      <c r="D133" s="101"/>
      <c r="E133" s="101"/>
      <c r="F133" s="109"/>
      <c r="G133" s="56">
        <f>G135+G138+G145+G148+G151+G155+G159</f>
        <v>230711.77000000002</v>
      </c>
    </row>
    <row r="134" spans="1:7" x14ac:dyDescent="0.25">
      <c r="A134" s="57"/>
      <c r="B134" s="46"/>
      <c r="C134" s="57"/>
      <c r="D134" s="100"/>
      <c r="E134" s="100"/>
      <c r="F134" s="100"/>
      <c r="G134" s="108"/>
    </row>
    <row r="135" spans="1:7" x14ac:dyDescent="0.25">
      <c r="A135" s="44" t="s">
        <v>33</v>
      </c>
      <c r="B135" s="46" t="s">
        <v>268</v>
      </c>
      <c r="C135" s="57"/>
      <c r="D135" s="100"/>
      <c r="E135" s="100"/>
      <c r="F135" s="100"/>
      <c r="G135" s="74">
        <f>G136</f>
        <v>14037.45</v>
      </c>
    </row>
    <row r="136" spans="1:7" ht="33.75" x14ac:dyDescent="0.25">
      <c r="A136" s="45" t="s">
        <v>283</v>
      </c>
      <c r="B136" s="70" t="s">
        <v>473</v>
      </c>
      <c r="C136" s="45" t="s">
        <v>472</v>
      </c>
      <c r="D136" s="48" t="s">
        <v>271</v>
      </c>
      <c r="E136" s="68">
        <v>48405</v>
      </c>
      <c r="F136" s="59">
        <v>0.28999999999999998</v>
      </c>
      <c r="G136" s="60">
        <f>ROUND(E136*F136,2)</f>
        <v>14037.45</v>
      </c>
    </row>
    <row r="137" spans="1:7" x14ac:dyDescent="0.25">
      <c r="A137" s="57"/>
      <c r="B137" s="46"/>
      <c r="C137" s="57"/>
      <c r="D137" s="100"/>
      <c r="E137" s="100"/>
      <c r="F137" s="100"/>
      <c r="G137" s="108"/>
    </row>
    <row r="138" spans="1:7" x14ac:dyDescent="0.25">
      <c r="A138" s="44" t="s">
        <v>34</v>
      </c>
      <c r="B138" s="46" t="s">
        <v>434</v>
      </c>
      <c r="C138" s="57"/>
      <c r="D138" s="100"/>
      <c r="E138" s="100"/>
      <c r="F138" s="100"/>
      <c r="G138" s="61">
        <f>SUM(G139:G143)</f>
        <v>33853.15</v>
      </c>
    </row>
    <row r="139" spans="1:7" ht="33.75" x14ac:dyDescent="0.25">
      <c r="A139" s="45" t="s">
        <v>293</v>
      </c>
      <c r="B139" s="70" t="s">
        <v>372</v>
      </c>
      <c r="C139" s="45" t="s">
        <v>371</v>
      </c>
      <c r="D139" s="48" t="s">
        <v>281</v>
      </c>
      <c r="E139" s="49">
        <v>389.64</v>
      </c>
      <c r="F139" s="59">
        <v>9.17</v>
      </c>
      <c r="G139" s="60">
        <f t="shared" ref="G139:G143" si="14">ROUND(E139*F139,2)</f>
        <v>3573</v>
      </c>
    </row>
    <row r="140" spans="1:7" ht="56.25" x14ac:dyDescent="0.25">
      <c r="A140" s="45" t="s">
        <v>296</v>
      </c>
      <c r="B140" s="70" t="s">
        <v>375</v>
      </c>
      <c r="C140" s="45" t="s">
        <v>374</v>
      </c>
      <c r="D140" s="48" t="s">
        <v>281</v>
      </c>
      <c r="E140" s="49">
        <v>413.79</v>
      </c>
      <c r="F140" s="59">
        <v>14.28</v>
      </c>
      <c r="G140" s="60">
        <f t="shared" si="14"/>
        <v>5908.92</v>
      </c>
    </row>
    <row r="141" spans="1:7" ht="22.5" x14ac:dyDescent="0.25">
      <c r="A141" s="45" t="s">
        <v>299</v>
      </c>
      <c r="B141" s="72" t="s">
        <v>384</v>
      </c>
      <c r="C141" s="45" t="s">
        <v>383</v>
      </c>
      <c r="D141" s="48" t="s">
        <v>281</v>
      </c>
      <c r="E141" s="49">
        <v>855.62</v>
      </c>
      <c r="F141" s="59">
        <v>3.37</v>
      </c>
      <c r="G141" s="60">
        <f t="shared" si="14"/>
        <v>2883.44</v>
      </c>
    </row>
    <row r="142" spans="1:7" ht="33.75" x14ac:dyDescent="0.25">
      <c r="A142" s="45" t="s">
        <v>474</v>
      </c>
      <c r="B142" s="72" t="s">
        <v>438</v>
      </c>
      <c r="C142" s="45" t="s">
        <v>383</v>
      </c>
      <c r="D142" s="48" t="s">
        <v>281</v>
      </c>
      <c r="E142" s="49">
        <v>855.62</v>
      </c>
      <c r="F142" s="59">
        <v>3.37</v>
      </c>
      <c r="G142" s="60">
        <f t="shared" si="14"/>
        <v>2883.44</v>
      </c>
    </row>
    <row r="143" spans="1:7" ht="33.75" x14ac:dyDescent="0.25">
      <c r="A143" s="45" t="s">
        <v>475</v>
      </c>
      <c r="B143" s="72" t="s">
        <v>386</v>
      </c>
      <c r="C143" s="45" t="s">
        <v>476</v>
      </c>
      <c r="D143" s="48" t="s">
        <v>271</v>
      </c>
      <c r="E143" s="68">
        <v>5520.58</v>
      </c>
      <c r="F143" s="59">
        <v>3.37</v>
      </c>
      <c r="G143" s="60">
        <f t="shared" si="14"/>
        <v>18604.349999999999</v>
      </c>
    </row>
    <row r="144" spans="1:7" x14ac:dyDescent="0.25">
      <c r="A144" s="57"/>
      <c r="B144" s="46"/>
      <c r="C144" s="57"/>
      <c r="D144" s="100"/>
      <c r="E144" s="100"/>
      <c r="F144" s="100"/>
      <c r="G144" s="108"/>
    </row>
    <row r="145" spans="1:7" x14ac:dyDescent="0.25">
      <c r="A145" s="44" t="s">
        <v>35</v>
      </c>
      <c r="B145" s="46" t="s">
        <v>388</v>
      </c>
      <c r="C145" s="57"/>
      <c r="D145" s="100"/>
      <c r="E145" s="100"/>
      <c r="F145" s="100"/>
      <c r="G145" s="61">
        <f>SUM(G146)</f>
        <v>30871.8</v>
      </c>
    </row>
    <row r="146" spans="1:7" x14ac:dyDescent="0.25">
      <c r="A146" s="45" t="s">
        <v>477</v>
      </c>
      <c r="B146" s="70" t="s">
        <v>391</v>
      </c>
      <c r="C146" s="45" t="s">
        <v>390</v>
      </c>
      <c r="D146" s="48" t="s">
        <v>272</v>
      </c>
      <c r="E146" s="49">
        <v>180</v>
      </c>
      <c r="F146" s="59">
        <v>171.51</v>
      </c>
      <c r="G146" s="60">
        <f>ROUND(E146*F146,2)</f>
        <v>30871.8</v>
      </c>
    </row>
    <row r="147" spans="1:7" x14ac:dyDescent="0.25">
      <c r="A147" s="57"/>
      <c r="B147" s="46"/>
      <c r="C147" s="57"/>
      <c r="D147" s="100"/>
      <c r="E147" s="100"/>
      <c r="F147" s="100"/>
      <c r="G147" s="108"/>
    </row>
    <row r="148" spans="1:7" x14ac:dyDescent="0.25">
      <c r="A148" s="44" t="s">
        <v>305</v>
      </c>
      <c r="B148" s="62" t="s">
        <v>393</v>
      </c>
      <c r="C148" s="57"/>
      <c r="D148" s="63"/>
      <c r="E148" s="63"/>
      <c r="F148" s="63"/>
      <c r="G148" s="61">
        <f>SUM(G149)</f>
        <v>34999.279999999999</v>
      </c>
    </row>
    <row r="149" spans="1:7" x14ac:dyDescent="0.25">
      <c r="A149" s="45" t="s">
        <v>307</v>
      </c>
      <c r="B149" s="70" t="s">
        <v>444</v>
      </c>
      <c r="C149" s="45" t="s">
        <v>290</v>
      </c>
      <c r="D149" s="48" t="s">
        <v>281</v>
      </c>
      <c r="E149" s="49">
        <v>15.19</v>
      </c>
      <c r="F149" s="59">
        <v>2304.1</v>
      </c>
      <c r="G149" s="60">
        <f>ROUND(E149*F149,2)</f>
        <v>34999.279999999999</v>
      </c>
    </row>
    <row r="150" spans="1:7" x14ac:dyDescent="0.25">
      <c r="A150" s="57"/>
      <c r="B150" s="46"/>
      <c r="C150" s="57"/>
      <c r="D150" s="100"/>
      <c r="E150" s="100"/>
      <c r="F150" s="100"/>
      <c r="G150" s="108"/>
    </row>
    <row r="151" spans="1:7" x14ac:dyDescent="0.25">
      <c r="A151" s="44" t="s">
        <v>320</v>
      </c>
      <c r="B151" s="62" t="s">
        <v>401</v>
      </c>
      <c r="C151" s="57"/>
      <c r="D151" s="63"/>
      <c r="E151" s="63"/>
      <c r="F151" s="63"/>
      <c r="G151" s="61">
        <f>SUM(G152:G153)</f>
        <v>1644.4699999999998</v>
      </c>
    </row>
    <row r="152" spans="1:7" x14ac:dyDescent="0.25">
      <c r="A152" s="45" t="s">
        <v>322</v>
      </c>
      <c r="B152" s="70" t="s">
        <v>448</v>
      </c>
      <c r="C152" s="69" t="s">
        <v>478</v>
      </c>
      <c r="D152" s="48" t="s">
        <v>271</v>
      </c>
      <c r="E152" s="49">
        <v>15.19</v>
      </c>
      <c r="F152" s="59">
        <v>33.32</v>
      </c>
      <c r="G152" s="60">
        <f t="shared" ref="G152:G153" si="15">ROUND(E152*F152,2)</f>
        <v>506.13</v>
      </c>
    </row>
    <row r="153" spans="1:7" ht="33.75" x14ac:dyDescent="0.25">
      <c r="A153" s="45" t="s">
        <v>325</v>
      </c>
      <c r="B153" s="70" t="s">
        <v>479</v>
      </c>
      <c r="C153" s="45" t="s">
        <v>406</v>
      </c>
      <c r="D153" s="48" t="s">
        <v>271</v>
      </c>
      <c r="E153" s="49">
        <v>15.19</v>
      </c>
      <c r="F153" s="59">
        <v>74.94</v>
      </c>
      <c r="G153" s="60">
        <f t="shared" si="15"/>
        <v>1138.3399999999999</v>
      </c>
    </row>
    <row r="154" spans="1:7" x14ac:dyDescent="0.25">
      <c r="A154" s="57"/>
      <c r="B154" s="46"/>
      <c r="C154" s="57"/>
      <c r="D154" s="100"/>
      <c r="E154" s="100"/>
      <c r="F154" s="100"/>
      <c r="G154" s="108"/>
    </row>
    <row r="155" spans="1:7" x14ac:dyDescent="0.25">
      <c r="A155" s="44" t="s">
        <v>342</v>
      </c>
      <c r="B155" s="62" t="s">
        <v>409</v>
      </c>
      <c r="C155" s="57"/>
      <c r="D155" s="63"/>
      <c r="E155" s="63"/>
      <c r="F155" s="63"/>
      <c r="G155" s="61">
        <f>SUM(G156:G157)</f>
        <v>114076.64</v>
      </c>
    </row>
    <row r="156" spans="1:7" ht="56.25" x14ac:dyDescent="0.25">
      <c r="A156" s="45" t="s">
        <v>344</v>
      </c>
      <c r="B156" s="72" t="s">
        <v>415</v>
      </c>
      <c r="C156" s="69" t="s">
        <v>414</v>
      </c>
      <c r="D156" s="48" t="s">
        <v>272</v>
      </c>
      <c r="E156" s="68">
        <v>1828.8</v>
      </c>
      <c r="F156" s="59">
        <v>33.520000000000003</v>
      </c>
      <c r="G156" s="60">
        <f>ROUND(E156*F156,2)</f>
        <v>61301.38</v>
      </c>
    </row>
    <row r="157" spans="1:7" x14ac:dyDescent="0.25">
      <c r="A157" s="45" t="s">
        <v>346</v>
      </c>
      <c r="B157" s="70" t="s">
        <v>481</v>
      </c>
      <c r="C157" s="57" t="s">
        <v>480</v>
      </c>
      <c r="D157" s="48" t="s">
        <v>271</v>
      </c>
      <c r="E157" s="68">
        <v>3897.73</v>
      </c>
      <c r="F157" s="59">
        <v>13.54</v>
      </c>
      <c r="G157" s="60">
        <f>ROUND(E157*F157,2)</f>
        <v>52775.26</v>
      </c>
    </row>
    <row r="158" spans="1:7" x14ac:dyDescent="0.25">
      <c r="A158" s="57"/>
      <c r="B158" s="46"/>
      <c r="C158" s="57"/>
      <c r="D158" s="100"/>
      <c r="E158" s="100"/>
      <c r="F158" s="100"/>
      <c r="G158" s="108"/>
    </row>
    <row r="159" spans="1:7" x14ac:dyDescent="0.25">
      <c r="A159" s="44" t="s">
        <v>350</v>
      </c>
      <c r="B159" s="62" t="s">
        <v>463</v>
      </c>
      <c r="C159" s="57"/>
      <c r="D159" s="63"/>
      <c r="E159" s="63"/>
      <c r="F159" s="63"/>
      <c r="G159" s="61">
        <f>SUM(G160)</f>
        <v>1228.98</v>
      </c>
    </row>
    <row r="160" spans="1:7" x14ac:dyDescent="0.25">
      <c r="A160" s="45" t="s">
        <v>352</v>
      </c>
      <c r="B160" s="72" t="s">
        <v>482</v>
      </c>
      <c r="C160" s="45" t="s">
        <v>465</v>
      </c>
      <c r="D160" s="48" t="s">
        <v>271</v>
      </c>
      <c r="E160" s="49">
        <v>2.72</v>
      </c>
      <c r="F160" s="59">
        <v>451.83</v>
      </c>
      <c r="G160" s="60">
        <f>ROUND(E160*F160,2)</f>
        <v>1228.98</v>
      </c>
    </row>
    <row r="161" spans="1:7" x14ac:dyDescent="0.25">
      <c r="A161" s="57"/>
      <c r="B161" s="46"/>
      <c r="C161" s="57"/>
      <c r="D161" s="100"/>
      <c r="E161" s="100"/>
      <c r="F161" s="100"/>
      <c r="G161" s="108"/>
    </row>
    <row r="162" spans="1:7" x14ac:dyDescent="0.25">
      <c r="A162" s="54" t="s">
        <v>483</v>
      </c>
      <c r="B162" s="96" t="s">
        <v>484</v>
      </c>
      <c r="C162" s="55"/>
      <c r="D162" s="101"/>
      <c r="E162" s="101"/>
      <c r="F162" s="109"/>
      <c r="G162" s="56">
        <f>G164+G167+G175+G178+G181+G185+G191-0.01</f>
        <v>943483.07999999984</v>
      </c>
    </row>
    <row r="163" spans="1:7" x14ac:dyDescent="0.25">
      <c r="A163" s="57"/>
      <c r="B163" s="46"/>
      <c r="C163" s="57"/>
      <c r="D163" s="100"/>
      <c r="E163" s="100"/>
      <c r="F163" s="100"/>
      <c r="G163" s="108"/>
    </row>
    <row r="164" spans="1:7" x14ac:dyDescent="0.25">
      <c r="A164" s="44" t="s">
        <v>485</v>
      </c>
      <c r="B164" s="46" t="s">
        <v>268</v>
      </c>
      <c r="C164" s="57"/>
      <c r="D164" s="100"/>
      <c r="E164" s="100"/>
      <c r="F164" s="100"/>
      <c r="G164" s="61">
        <f>SUM(G165)</f>
        <v>19900.7</v>
      </c>
    </row>
    <row r="165" spans="1:7" ht="33.75" x14ac:dyDescent="0.25">
      <c r="A165" s="45" t="s">
        <v>486</v>
      </c>
      <c r="B165" s="70" t="s">
        <v>473</v>
      </c>
      <c r="C165" s="45" t="s">
        <v>472</v>
      </c>
      <c r="D165" s="48" t="s">
        <v>271</v>
      </c>
      <c r="E165" s="68">
        <v>68623.100000000006</v>
      </c>
      <c r="F165" s="59">
        <v>0.28999999999999998</v>
      </c>
      <c r="G165" s="60">
        <f>ROUND(E165*F165,2)</f>
        <v>19900.7</v>
      </c>
    </row>
    <row r="166" spans="1:7" x14ac:dyDescent="0.25">
      <c r="A166" s="57"/>
      <c r="B166" s="46"/>
      <c r="C166" s="57"/>
      <c r="D166" s="100"/>
      <c r="E166" s="100"/>
      <c r="F166" s="100"/>
      <c r="G166" s="108"/>
    </row>
    <row r="167" spans="1:7" x14ac:dyDescent="0.25">
      <c r="A167" s="44" t="s">
        <v>487</v>
      </c>
      <c r="B167" s="46" t="s">
        <v>434</v>
      </c>
      <c r="C167" s="57"/>
      <c r="D167" s="100"/>
      <c r="E167" s="100"/>
      <c r="F167" s="100"/>
      <c r="G167" s="61">
        <f>SUM(G168:G173)</f>
        <v>440135.13999999996</v>
      </c>
    </row>
    <row r="168" spans="1:7" ht="33.75" x14ac:dyDescent="0.25">
      <c r="A168" s="45" t="s">
        <v>488</v>
      </c>
      <c r="B168" s="70" t="s">
        <v>372</v>
      </c>
      <c r="C168" s="45" t="s">
        <v>371</v>
      </c>
      <c r="D168" s="48" t="s">
        <v>281</v>
      </c>
      <c r="E168" s="49">
        <v>238.95</v>
      </c>
      <c r="F168" s="59">
        <v>9.17</v>
      </c>
      <c r="G168" s="60">
        <f t="shared" ref="G168:G173" si="16">ROUND(E168*F168,2)</f>
        <v>2191.17</v>
      </c>
    </row>
    <row r="169" spans="1:7" ht="56.25" x14ac:dyDescent="0.25">
      <c r="A169" s="45" t="s">
        <v>489</v>
      </c>
      <c r="B169" s="70" t="s">
        <v>375</v>
      </c>
      <c r="C169" s="45" t="s">
        <v>374</v>
      </c>
      <c r="D169" s="48" t="s">
        <v>281</v>
      </c>
      <c r="E169" s="49">
        <v>95.58</v>
      </c>
      <c r="F169" s="59">
        <v>14.28</v>
      </c>
      <c r="G169" s="60">
        <f t="shared" si="16"/>
        <v>1364.88</v>
      </c>
    </row>
    <row r="170" spans="1:7" ht="67.5" x14ac:dyDescent="0.25">
      <c r="A170" s="45" t="s">
        <v>490</v>
      </c>
      <c r="B170" s="70" t="s">
        <v>381</v>
      </c>
      <c r="C170" s="45" t="s">
        <v>380</v>
      </c>
      <c r="D170" s="48" t="s">
        <v>281</v>
      </c>
      <c r="E170" s="68">
        <v>13196.75</v>
      </c>
      <c r="F170" s="59">
        <v>22.01</v>
      </c>
      <c r="G170" s="60">
        <f t="shared" si="16"/>
        <v>290460.46999999997</v>
      </c>
    </row>
    <row r="171" spans="1:7" ht="22.5" x14ac:dyDescent="0.25">
      <c r="A171" s="45" t="s">
        <v>491</v>
      </c>
      <c r="B171" s="72" t="s">
        <v>384</v>
      </c>
      <c r="C171" s="45" t="s">
        <v>383</v>
      </c>
      <c r="D171" s="48" t="s">
        <v>281</v>
      </c>
      <c r="E171" s="68">
        <v>10193.629999999999</v>
      </c>
      <c r="F171" s="59">
        <v>3.37</v>
      </c>
      <c r="G171" s="60">
        <f t="shared" si="16"/>
        <v>34352.53</v>
      </c>
    </row>
    <row r="172" spans="1:7" ht="33.75" x14ac:dyDescent="0.25">
      <c r="A172" s="45" t="s">
        <v>492</v>
      </c>
      <c r="B172" s="72" t="s">
        <v>438</v>
      </c>
      <c r="C172" s="45" t="s">
        <v>383</v>
      </c>
      <c r="D172" s="48" t="s">
        <v>281</v>
      </c>
      <c r="E172" s="68">
        <v>26393.4</v>
      </c>
      <c r="F172" s="59">
        <v>3.37</v>
      </c>
      <c r="G172" s="60">
        <f t="shared" si="16"/>
        <v>88945.76</v>
      </c>
    </row>
    <row r="173" spans="1:7" ht="33.75" x14ac:dyDescent="0.25">
      <c r="A173" s="45" t="s">
        <v>493</v>
      </c>
      <c r="B173" s="72" t="s">
        <v>386</v>
      </c>
      <c r="C173" s="45" t="s">
        <v>383</v>
      </c>
      <c r="D173" s="48" t="s">
        <v>271</v>
      </c>
      <c r="E173" s="68">
        <v>6771.61</v>
      </c>
      <c r="F173" s="59">
        <v>3.37</v>
      </c>
      <c r="G173" s="60">
        <f t="shared" si="16"/>
        <v>22820.33</v>
      </c>
    </row>
    <row r="174" spans="1:7" x14ac:dyDescent="0.25">
      <c r="A174" s="57"/>
      <c r="B174" s="46"/>
      <c r="C174" s="57"/>
      <c r="D174" s="100"/>
      <c r="E174" s="100"/>
      <c r="F174" s="100"/>
      <c r="G174" s="108"/>
    </row>
    <row r="175" spans="1:7" x14ac:dyDescent="0.25">
      <c r="A175" s="44" t="s">
        <v>494</v>
      </c>
      <c r="B175" s="46" t="s">
        <v>388</v>
      </c>
      <c r="C175" s="57"/>
      <c r="D175" s="100"/>
      <c r="E175" s="100"/>
      <c r="F175" s="100"/>
      <c r="G175" s="61">
        <f>SUM(G176)</f>
        <v>29842.74</v>
      </c>
    </row>
    <row r="176" spans="1:7" x14ac:dyDescent="0.25">
      <c r="A176" s="45" t="s">
        <v>495</v>
      </c>
      <c r="B176" s="70" t="s">
        <v>391</v>
      </c>
      <c r="C176" s="45" t="s">
        <v>390</v>
      </c>
      <c r="D176" s="48" t="s">
        <v>272</v>
      </c>
      <c r="E176" s="49">
        <v>174</v>
      </c>
      <c r="F176" s="59">
        <v>171.51</v>
      </c>
      <c r="G176" s="60">
        <f>ROUND(E176*F176,2)</f>
        <v>29842.74</v>
      </c>
    </row>
    <row r="177" spans="1:7" x14ac:dyDescent="0.25">
      <c r="A177" s="57"/>
      <c r="B177" s="46"/>
      <c r="C177" s="57"/>
      <c r="D177" s="100"/>
      <c r="E177" s="100"/>
      <c r="F177" s="100"/>
      <c r="G177" s="108"/>
    </row>
    <row r="178" spans="1:7" x14ac:dyDescent="0.25">
      <c r="A178" s="44" t="s">
        <v>496</v>
      </c>
      <c r="B178" s="62" t="s">
        <v>393</v>
      </c>
      <c r="C178" s="57"/>
      <c r="D178" s="63"/>
      <c r="E178" s="63"/>
      <c r="F178" s="63"/>
      <c r="G178" s="61">
        <f>SUM(G179)</f>
        <v>76680.45</v>
      </c>
    </row>
    <row r="179" spans="1:7" x14ac:dyDescent="0.25">
      <c r="A179" s="45" t="s">
        <v>497</v>
      </c>
      <c r="B179" s="72" t="s">
        <v>498</v>
      </c>
      <c r="C179" s="45" t="s">
        <v>290</v>
      </c>
      <c r="D179" s="48" t="s">
        <v>281</v>
      </c>
      <c r="E179" s="49">
        <v>33.28</v>
      </c>
      <c r="F179" s="59">
        <v>2304.1</v>
      </c>
      <c r="G179" s="60">
        <f>ROUND(E179*F179,2)</f>
        <v>76680.45</v>
      </c>
    </row>
    <row r="180" spans="1:7" x14ac:dyDescent="0.25">
      <c r="A180" s="57"/>
      <c r="B180" s="46"/>
      <c r="C180" s="57"/>
      <c r="D180" s="100"/>
      <c r="E180" s="100"/>
      <c r="F180" s="100"/>
      <c r="G180" s="108"/>
    </row>
    <row r="181" spans="1:7" x14ac:dyDescent="0.25">
      <c r="A181" s="44" t="s">
        <v>499</v>
      </c>
      <c r="B181" s="62" t="s">
        <v>401</v>
      </c>
      <c r="C181" s="57"/>
      <c r="D181" s="63"/>
      <c r="E181" s="63"/>
      <c r="F181" s="63"/>
      <c r="G181" s="61">
        <f>SUM(G182:G183)</f>
        <v>9138.23</v>
      </c>
    </row>
    <row r="182" spans="1:7" x14ac:dyDescent="0.25">
      <c r="A182" s="45" t="s">
        <v>500</v>
      </c>
      <c r="B182" s="70" t="s">
        <v>448</v>
      </c>
      <c r="C182" s="69" t="s">
        <v>478</v>
      </c>
      <c r="D182" s="48" t="s">
        <v>271</v>
      </c>
      <c r="E182" s="49">
        <v>84.41</v>
      </c>
      <c r="F182" s="59">
        <v>33.32</v>
      </c>
      <c r="G182" s="60">
        <f t="shared" ref="G182:G183" si="17">ROUND(E182*F182,2)</f>
        <v>2812.54</v>
      </c>
    </row>
    <row r="183" spans="1:7" ht="33.75" x14ac:dyDescent="0.25">
      <c r="A183" s="45" t="s">
        <v>501</v>
      </c>
      <c r="B183" s="70" t="s">
        <v>479</v>
      </c>
      <c r="C183" s="45" t="s">
        <v>406</v>
      </c>
      <c r="D183" s="48" t="s">
        <v>271</v>
      </c>
      <c r="E183" s="49">
        <v>84.41</v>
      </c>
      <c r="F183" s="59">
        <v>74.94</v>
      </c>
      <c r="G183" s="60">
        <f t="shared" si="17"/>
        <v>6325.69</v>
      </c>
    </row>
    <row r="184" spans="1:7" x14ac:dyDescent="0.25">
      <c r="A184" s="57"/>
      <c r="B184" s="46"/>
      <c r="C184" s="57"/>
      <c r="D184" s="100"/>
      <c r="E184" s="100"/>
      <c r="F184" s="100"/>
      <c r="G184" s="108"/>
    </row>
    <row r="185" spans="1:7" x14ac:dyDescent="0.25">
      <c r="A185" s="44" t="s">
        <v>502</v>
      </c>
      <c r="B185" s="62" t="s">
        <v>409</v>
      </c>
      <c r="C185" s="57"/>
      <c r="D185" s="63"/>
      <c r="E185" s="63"/>
      <c r="F185" s="63"/>
      <c r="G185" s="61">
        <f>SUM(G186:G189)</f>
        <v>234952.65000000002</v>
      </c>
    </row>
    <row r="186" spans="1:7" ht="45" x14ac:dyDescent="0.25">
      <c r="A186" s="45" t="s">
        <v>503</v>
      </c>
      <c r="B186" s="70" t="s">
        <v>455</v>
      </c>
      <c r="C186" s="57" t="s">
        <v>454</v>
      </c>
      <c r="D186" s="48" t="s">
        <v>271</v>
      </c>
      <c r="E186" s="68">
        <v>1667.96</v>
      </c>
      <c r="F186" s="59">
        <v>72.38</v>
      </c>
      <c r="G186" s="60">
        <f t="shared" ref="G186:G189" si="18">ROUND(E186*F186,2)</f>
        <v>120726.94</v>
      </c>
    </row>
    <row r="187" spans="1:7" ht="33.75" x14ac:dyDescent="0.25">
      <c r="A187" s="45" t="s">
        <v>504</v>
      </c>
      <c r="B187" s="70" t="s">
        <v>412</v>
      </c>
      <c r="C187" s="69" t="s">
        <v>411</v>
      </c>
      <c r="D187" s="48" t="s">
        <v>271</v>
      </c>
      <c r="E187" s="49">
        <v>916.2</v>
      </c>
      <c r="F187" s="59">
        <v>66.44</v>
      </c>
      <c r="G187" s="60">
        <f t="shared" si="18"/>
        <v>60872.33</v>
      </c>
    </row>
    <row r="188" spans="1:7" ht="56.25" x14ac:dyDescent="0.25">
      <c r="A188" s="45" t="s">
        <v>505</v>
      </c>
      <c r="B188" s="72" t="s">
        <v>415</v>
      </c>
      <c r="C188" s="69" t="s">
        <v>414</v>
      </c>
      <c r="D188" s="48" t="s">
        <v>272</v>
      </c>
      <c r="E188" s="68">
        <v>1221.5999999999999</v>
      </c>
      <c r="F188" s="59">
        <v>33.520000000000003</v>
      </c>
      <c r="G188" s="60">
        <f t="shared" si="18"/>
        <v>40948.03</v>
      </c>
    </row>
    <row r="189" spans="1:7" x14ac:dyDescent="0.25">
      <c r="A189" s="45" t="s">
        <v>506</v>
      </c>
      <c r="B189" s="70" t="s">
        <v>481</v>
      </c>
      <c r="C189" s="69" t="s">
        <v>480</v>
      </c>
      <c r="D189" s="48" t="s">
        <v>271</v>
      </c>
      <c r="E189" s="49">
        <v>916.2</v>
      </c>
      <c r="F189" s="59">
        <v>13.54</v>
      </c>
      <c r="G189" s="60">
        <f t="shared" si="18"/>
        <v>12405.35</v>
      </c>
    </row>
    <row r="190" spans="1:7" x14ac:dyDescent="0.25">
      <c r="A190" s="57"/>
      <c r="B190" s="46"/>
      <c r="C190" s="57"/>
      <c r="D190" s="100"/>
      <c r="E190" s="100"/>
      <c r="F190" s="100"/>
      <c r="G190" s="108"/>
    </row>
    <row r="191" spans="1:7" x14ac:dyDescent="0.25">
      <c r="A191" s="44" t="s">
        <v>507</v>
      </c>
      <c r="B191" s="62" t="s">
        <v>463</v>
      </c>
      <c r="C191" s="57"/>
      <c r="D191" s="63"/>
      <c r="E191" s="63"/>
      <c r="F191" s="63"/>
      <c r="G191" s="61">
        <f>SUM(G192:G195)</f>
        <v>132833.18</v>
      </c>
    </row>
    <row r="192" spans="1:7" x14ac:dyDescent="0.25">
      <c r="A192" s="45" t="s">
        <v>508</v>
      </c>
      <c r="B192" s="70" t="s">
        <v>509</v>
      </c>
      <c r="C192" s="45" t="s">
        <v>465</v>
      </c>
      <c r="D192" s="48" t="s">
        <v>271</v>
      </c>
      <c r="E192" s="49">
        <v>1.36</v>
      </c>
      <c r="F192" s="59">
        <v>2245</v>
      </c>
      <c r="G192" s="60">
        <f t="shared" ref="G192:G195" si="19">ROUND(E192*F192,2)</f>
        <v>3053.2</v>
      </c>
    </row>
    <row r="193" spans="1:7" x14ac:dyDescent="0.25">
      <c r="A193" s="45" t="s">
        <v>510</v>
      </c>
      <c r="B193" s="70" t="s">
        <v>511</v>
      </c>
      <c r="C193" s="45" t="s">
        <v>465</v>
      </c>
      <c r="D193" s="48" t="s">
        <v>271</v>
      </c>
      <c r="E193" s="49">
        <v>1.52</v>
      </c>
      <c r="F193" s="59">
        <v>2245</v>
      </c>
      <c r="G193" s="60">
        <f t="shared" si="19"/>
        <v>3412.4</v>
      </c>
    </row>
    <row r="194" spans="1:7" x14ac:dyDescent="0.25">
      <c r="A194" s="45" t="s">
        <v>512</v>
      </c>
      <c r="B194" s="70" t="s">
        <v>470</v>
      </c>
      <c r="C194" s="45" t="s">
        <v>465</v>
      </c>
      <c r="D194" s="48" t="s">
        <v>271</v>
      </c>
      <c r="E194" s="49">
        <v>3.12</v>
      </c>
      <c r="F194" s="59">
        <v>2245</v>
      </c>
      <c r="G194" s="60">
        <f t="shared" si="19"/>
        <v>7004.4</v>
      </c>
    </row>
    <row r="195" spans="1:7" x14ac:dyDescent="0.25">
      <c r="A195" s="45" t="s">
        <v>513</v>
      </c>
      <c r="B195" s="70" t="s">
        <v>515</v>
      </c>
      <c r="C195" s="45" t="s">
        <v>514</v>
      </c>
      <c r="D195" s="48" t="s">
        <v>272</v>
      </c>
      <c r="E195" s="49">
        <v>506.85</v>
      </c>
      <c r="F195" s="59">
        <v>235.5</v>
      </c>
      <c r="G195" s="60">
        <f t="shared" si="19"/>
        <v>119363.18</v>
      </c>
    </row>
    <row r="196" spans="1:7" x14ac:dyDescent="0.25">
      <c r="A196" s="57"/>
      <c r="B196" s="92"/>
      <c r="C196" s="57"/>
      <c r="D196" s="103"/>
      <c r="E196" s="103"/>
      <c r="F196" s="103"/>
      <c r="G196" s="112"/>
    </row>
    <row r="197" spans="1:7" x14ac:dyDescent="0.25">
      <c r="A197" s="55"/>
      <c r="B197" s="97" t="s">
        <v>516</v>
      </c>
      <c r="C197" s="85"/>
      <c r="D197" s="106"/>
      <c r="E197" s="106"/>
      <c r="F197" s="111"/>
      <c r="G197" s="86">
        <f>G8+G61-0.11</f>
        <v>2477895.02</v>
      </c>
    </row>
    <row r="198" spans="1:7" x14ac:dyDescent="0.25">
      <c r="A198" s="55"/>
      <c r="B198" s="98" t="s">
        <v>517</v>
      </c>
      <c r="C198" s="85"/>
      <c r="D198" s="106"/>
      <c r="E198" s="106"/>
      <c r="F198" s="111"/>
      <c r="G198" s="86">
        <f>ROUND(G197*G4,2)</f>
        <v>622447.23</v>
      </c>
    </row>
    <row r="199" spans="1:7" x14ac:dyDescent="0.25">
      <c r="A199" s="55"/>
      <c r="B199" s="97" t="s">
        <v>518</v>
      </c>
      <c r="C199" s="85"/>
      <c r="D199" s="106"/>
      <c r="E199" s="106"/>
      <c r="F199" s="111"/>
      <c r="G199" s="86">
        <f>G197+G198</f>
        <v>3100342.25</v>
      </c>
    </row>
  </sheetData>
  <mergeCells count="7">
    <mergeCell ref="A2:G2"/>
    <mergeCell ref="F6:F7"/>
    <mergeCell ref="G6:G7"/>
    <mergeCell ref="B6:B7"/>
    <mergeCell ref="C6:C7"/>
    <mergeCell ref="D6:D7"/>
    <mergeCell ref="E6:E7"/>
  </mergeCells>
  <pageMargins left="0.27559055118110237" right="0.27559055118110237" top="0.27559055118110237" bottom="0.27559055118110237" header="0" footer="0"/>
  <pageSetup scale="70" orientation="portrait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9"/>
  <sheetViews>
    <sheetView showGridLines="0" topLeftCell="A13" workbookViewId="0">
      <selection activeCell="E248" sqref="E248"/>
    </sheetView>
  </sheetViews>
  <sheetFormatPr defaultColWidth="2" defaultRowHeight="12.6" customHeight="1" x14ac:dyDescent="0.2"/>
  <cols>
    <col min="1" max="1" width="7.25" style="122" customWidth="1"/>
    <col min="2" max="2" width="14" style="122" customWidth="1"/>
    <col min="3" max="3" width="8.125" style="122" customWidth="1"/>
    <col min="4" max="4" width="20.75" style="122" customWidth="1"/>
    <col min="5" max="5" width="8.375" style="122" customWidth="1"/>
    <col min="6" max="6" width="4.625" style="122" customWidth="1"/>
    <col min="7" max="7" width="9.875" style="122" customWidth="1"/>
    <col min="8" max="8" width="4.625" style="122" customWidth="1"/>
    <col min="9" max="9" width="9" style="122" customWidth="1"/>
    <col min="10" max="10" width="4.625" style="122" customWidth="1"/>
    <col min="11" max="11" width="13.25" style="122" customWidth="1"/>
    <col min="12" max="12" width="9.5" style="122" customWidth="1"/>
    <col min="13" max="13" width="5.375" style="122" bestFit="1" customWidth="1"/>
    <col min="14" max="14" width="14.5" style="122" bestFit="1" customWidth="1"/>
    <col min="15" max="15" width="17" style="122" customWidth="1"/>
    <col min="16" max="16" width="9.875" style="122" customWidth="1"/>
    <col min="17" max="16384" width="2" style="122"/>
  </cols>
  <sheetData>
    <row r="1" spans="1:14" ht="16.5" thickBot="1" x14ac:dyDescent="0.25">
      <c r="A1" s="522"/>
      <c r="B1" s="523"/>
      <c r="C1" s="528" t="s">
        <v>238</v>
      </c>
      <c r="D1" s="529"/>
      <c r="E1" s="529"/>
      <c r="F1" s="529"/>
      <c r="G1" s="529"/>
      <c r="H1" s="529"/>
      <c r="I1" s="529"/>
      <c r="J1" s="529"/>
      <c r="K1" s="529"/>
      <c r="L1" s="529"/>
      <c r="M1" s="530"/>
    </row>
    <row r="2" spans="1:14" ht="12.75" x14ac:dyDescent="0.2">
      <c r="A2" s="524"/>
      <c r="B2" s="525"/>
      <c r="C2" s="531" t="s">
        <v>239</v>
      </c>
      <c r="D2" s="532"/>
      <c r="E2" s="532"/>
      <c r="F2" s="532"/>
      <c r="G2" s="533"/>
      <c r="H2" s="531" t="s">
        <v>240</v>
      </c>
      <c r="I2" s="532"/>
      <c r="J2" s="532"/>
      <c r="K2" s="532"/>
      <c r="L2" s="532"/>
      <c r="M2" s="533"/>
    </row>
    <row r="3" spans="1:14" ht="30" customHeight="1" thickBot="1" x14ac:dyDescent="0.25">
      <c r="A3" s="524"/>
      <c r="B3" s="525"/>
      <c r="C3" s="534" t="str">
        <f>'PLAN ORÇAM VENCEDORA'!B3</f>
        <v>CONCLUSÃO DA AMPLIAÇÃO DO ESGOTAMENTO SANITÁRIO DE SOUSA/PB</v>
      </c>
      <c r="D3" s="535"/>
      <c r="E3" s="535"/>
      <c r="F3" s="535"/>
      <c r="G3" s="536"/>
      <c r="H3" s="534" t="s">
        <v>620</v>
      </c>
      <c r="I3" s="537"/>
      <c r="J3" s="537"/>
      <c r="K3" s="537"/>
      <c r="L3" s="537"/>
      <c r="M3" s="538"/>
    </row>
    <row r="4" spans="1:14" ht="12.75" x14ac:dyDescent="0.2">
      <c r="A4" s="524"/>
      <c r="B4" s="525"/>
      <c r="C4" s="531" t="s">
        <v>241</v>
      </c>
      <c r="D4" s="532"/>
      <c r="E4" s="532"/>
      <c r="F4" s="532"/>
      <c r="G4" s="533"/>
      <c r="H4" s="539" t="s">
        <v>242</v>
      </c>
      <c r="I4" s="540"/>
      <c r="J4" s="540"/>
      <c r="K4" s="541"/>
      <c r="L4" s="123"/>
      <c r="M4" s="124"/>
    </row>
    <row r="5" spans="1:14" ht="28.5" customHeight="1" thickBot="1" x14ac:dyDescent="0.25">
      <c r="A5" s="526"/>
      <c r="B5" s="527"/>
      <c r="C5" s="542" t="s">
        <v>545</v>
      </c>
      <c r="D5" s="543"/>
      <c r="E5" s="543"/>
      <c r="F5" s="543"/>
      <c r="G5" s="544"/>
      <c r="H5" s="545" t="s">
        <v>604</v>
      </c>
      <c r="I5" s="546"/>
      <c r="J5" s="546"/>
      <c r="K5" s="547"/>
      <c r="L5" s="125"/>
      <c r="M5" s="126"/>
    </row>
    <row r="6" spans="1:14" ht="13.5" thickBot="1" x14ac:dyDescent="0.25">
      <c r="A6" s="127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9"/>
    </row>
    <row r="7" spans="1:14" ht="12.75" x14ac:dyDescent="0.2">
      <c r="A7" s="510" t="s">
        <v>243</v>
      </c>
      <c r="B7" s="512" t="s">
        <v>244</v>
      </c>
      <c r="C7" s="513"/>
      <c r="D7" s="516" t="s">
        <v>245</v>
      </c>
      <c r="E7" s="548" t="s">
        <v>246</v>
      </c>
      <c r="F7" s="549"/>
      <c r="G7" s="549"/>
      <c r="H7" s="549"/>
      <c r="I7" s="549"/>
      <c r="J7" s="550"/>
      <c r="K7" s="548" t="s">
        <v>247</v>
      </c>
      <c r="L7" s="550"/>
      <c r="M7" s="551" t="s">
        <v>248</v>
      </c>
      <c r="N7" s="130"/>
    </row>
    <row r="8" spans="1:14" ht="12.75" x14ac:dyDescent="0.2">
      <c r="A8" s="511"/>
      <c r="B8" s="514"/>
      <c r="C8" s="515"/>
      <c r="D8" s="517"/>
      <c r="E8" s="131" t="s">
        <v>249</v>
      </c>
      <c r="F8" s="131" t="s">
        <v>250</v>
      </c>
      <c r="G8" s="131" t="s">
        <v>251</v>
      </c>
      <c r="H8" s="131" t="s">
        <v>252</v>
      </c>
      <c r="I8" s="131" t="s">
        <v>253</v>
      </c>
      <c r="J8" s="131" t="s">
        <v>254</v>
      </c>
      <c r="K8" s="131" t="s">
        <v>255</v>
      </c>
      <c r="L8" s="131" t="s">
        <v>256</v>
      </c>
      <c r="M8" s="552"/>
      <c r="N8" s="130"/>
    </row>
    <row r="9" spans="1:14" ht="12.75" x14ac:dyDescent="0.2">
      <c r="A9" s="481" t="s">
        <v>262</v>
      </c>
      <c r="B9" s="482"/>
      <c r="C9" s="482"/>
      <c r="D9" s="482"/>
      <c r="E9" s="482"/>
      <c r="F9" s="482"/>
      <c r="G9" s="482"/>
      <c r="H9" s="482"/>
      <c r="I9" s="482"/>
      <c r="J9" s="482"/>
      <c r="K9" s="482"/>
      <c r="L9" s="482"/>
      <c r="M9" s="483"/>
      <c r="N9" s="130"/>
    </row>
    <row r="10" spans="1:14" ht="13.5" thickBot="1" x14ac:dyDescent="0.25">
      <c r="A10" s="132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4"/>
    </row>
    <row r="11" spans="1:14" ht="13.5" thickBot="1" x14ac:dyDescent="0.25">
      <c r="A11" s="135" t="str">
        <f>'PLAN ORÇAM VENCEDORA'!A10</f>
        <v>1.0</v>
      </c>
      <c r="B11" s="136" t="str">
        <f>'PLAN ORÇAM VENCEDORA'!B10</f>
        <v>INTERCEPTOR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7"/>
    </row>
    <row r="12" spans="1:14" ht="12.75" x14ac:dyDescent="0.2">
      <c r="A12" s="132" t="str">
        <f>'PLAN ORÇAM VENCEDORA'!A11</f>
        <v>1.1</v>
      </c>
      <c r="B12" s="133" t="str">
        <f>'PLAN ORÇAM VENCEDORA'!B11</f>
        <v>SERVIÇOS PRELIMINARES</v>
      </c>
      <c r="C12" s="133"/>
      <c r="D12" s="138"/>
      <c r="E12" s="138"/>
      <c r="F12" s="138"/>
      <c r="G12" s="138"/>
      <c r="H12" s="138"/>
      <c r="I12" s="138"/>
      <c r="J12" s="138"/>
      <c r="K12" s="138"/>
      <c r="L12" s="138"/>
      <c r="M12" s="139"/>
    </row>
    <row r="13" spans="1:14" s="318" customFormat="1" ht="15" x14ac:dyDescent="0.2">
      <c r="A13" s="313" t="str">
        <f>'PLAN ORÇAM VENCEDORA'!A12</f>
        <v>1.1.1</v>
      </c>
      <c r="B13" s="314" t="str">
        <f>'PLAN ORÇAM VENCEDORA'!B12</f>
        <v>Limpeza mecanizada do terreno c/ trator esteira (vegetação rasteira) inclusive carga e transporte - dmt até 1 km</v>
      </c>
      <c r="C13" s="315"/>
      <c r="D13" s="315"/>
      <c r="E13" s="315"/>
      <c r="F13" s="315"/>
      <c r="G13" s="315"/>
      <c r="H13" s="315"/>
      <c r="I13" s="315"/>
      <c r="J13" s="315"/>
      <c r="K13" s="315"/>
      <c r="L13" s="316">
        <f>L15</f>
        <v>0</v>
      </c>
      <c r="M13" s="317" t="str">
        <f>'PLAN ORÇAM VENCEDORA'!$D$12</f>
        <v>M²</v>
      </c>
    </row>
    <row r="14" spans="1:14" s="321" customFormat="1" ht="15" customHeight="1" x14ac:dyDescent="0.2">
      <c r="A14" s="319" t="s">
        <v>544</v>
      </c>
      <c r="B14" s="518"/>
      <c r="C14" s="519"/>
      <c r="D14" s="520"/>
      <c r="E14" s="320"/>
      <c r="F14" s="320"/>
      <c r="G14" s="320"/>
      <c r="H14" s="320"/>
      <c r="I14" s="320"/>
      <c r="J14" s="320"/>
      <c r="K14" s="320"/>
      <c r="L14" s="320">
        <f>E14*G14</f>
        <v>0</v>
      </c>
      <c r="M14" s="317" t="str">
        <f>'PLAN ORÇAM VENCEDORA'!$D$12</f>
        <v>M²</v>
      </c>
    </row>
    <row r="15" spans="1:14" s="321" customFormat="1" ht="14.25" customHeight="1" x14ac:dyDescent="0.2">
      <c r="A15" s="485"/>
      <c r="B15" s="486"/>
      <c r="C15" s="486"/>
      <c r="D15" s="486"/>
      <c r="E15" s="486"/>
      <c r="F15" s="486"/>
      <c r="G15" s="486"/>
      <c r="H15" s="486"/>
      <c r="I15" s="486"/>
      <c r="J15" s="486"/>
      <c r="K15" s="322" t="s">
        <v>533</v>
      </c>
      <c r="L15" s="322">
        <f>L14</f>
        <v>0</v>
      </c>
      <c r="M15" s="317" t="str">
        <f>'PLAN ORÇAM VENCEDORA'!$D$12</f>
        <v>M²</v>
      </c>
    </row>
    <row r="16" spans="1:14" ht="12.75" hidden="1" x14ac:dyDescent="0.2">
      <c r="A16" s="149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9"/>
    </row>
    <row r="17" spans="1:13" s="145" customFormat="1" ht="12.75" hidden="1" x14ac:dyDescent="0.2">
      <c r="A17" s="140" t="str">
        <f>'PLAN ORÇAM VENCEDORA'!A13</f>
        <v>1.1.2</v>
      </c>
      <c r="B17" s="141" t="str">
        <f>'PLAN ORÇAM VENCEDORA'!B13</f>
        <v>LOCAÇÃO E NIVELAMENTO DE REDE DE ESGOTO/ EMISSÁRIO/ DRENAGEM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3">
        <f>L18</f>
        <v>0</v>
      </c>
      <c r="M17" s="144" t="str">
        <f>'PLAN ORÇAM VENCEDORA'!D13</f>
        <v>M</v>
      </c>
    </row>
    <row r="18" spans="1:13" ht="12.75" hidden="1" x14ac:dyDescent="0.2">
      <c r="A18" s="146"/>
      <c r="B18" s="468"/>
      <c r="C18" s="469"/>
      <c r="D18" s="147">
        <f>'PLAN ORÇAM VENCEDORA'!E13</f>
        <v>236.3</v>
      </c>
      <c r="E18" s="147"/>
      <c r="F18" s="147"/>
      <c r="G18" s="147"/>
      <c r="H18" s="147"/>
      <c r="I18" s="147"/>
      <c r="J18" s="147"/>
      <c r="K18" s="147">
        <v>0</v>
      </c>
      <c r="L18" s="147">
        <f>ROUND(D18*K18,2)</f>
        <v>0</v>
      </c>
      <c r="M18" s="148"/>
    </row>
    <row r="19" spans="1:13" s="150" customFormat="1" ht="13.5" hidden="1" thickBot="1" x14ac:dyDescent="0.25">
      <c r="A19" s="190"/>
      <c r="B19" s="186"/>
      <c r="C19" s="187"/>
      <c r="D19" s="188"/>
      <c r="E19" s="188"/>
      <c r="F19" s="188"/>
      <c r="G19" s="188"/>
      <c r="H19" s="188"/>
      <c r="I19" s="188"/>
      <c r="J19" s="188"/>
      <c r="K19" s="188"/>
      <c r="L19" s="188"/>
      <c r="M19" s="189"/>
    </row>
    <row r="20" spans="1:13" ht="13.5" hidden="1" thickBot="1" x14ac:dyDescent="0.25">
      <c r="A20" s="135" t="str">
        <f>'PLAN ORÇAM VENCEDORA'!A15</f>
        <v>2.0</v>
      </c>
      <c r="B20" s="157" t="str">
        <f>'PLAN ORÇAM VENCEDORA'!B15</f>
        <v>EMISSÁRIO</v>
      </c>
      <c r="C20" s="151"/>
      <c r="D20" s="152"/>
      <c r="E20" s="152"/>
      <c r="F20" s="152"/>
      <c r="G20" s="152"/>
      <c r="H20" s="152"/>
      <c r="I20" s="152"/>
      <c r="J20" s="152"/>
      <c r="K20" s="152"/>
      <c r="L20" s="152"/>
      <c r="M20" s="153"/>
    </row>
    <row r="21" spans="1:13" ht="15.75" hidden="1" customHeight="1" x14ac:dyDescent="0.2">
      <c r="A21" s="154" t="str">
        <f>'PLAN ORÇAM VENCEDORA'!A16</f>
        <v>2.1</v>
      </c>
      <c r="B21" s="501" t="str">
        <f>'PLAN ORÇAM VENCEDORA'!B16</f>
        <v>ESTRUTURA DE CONCRETO</v>
      </c>
      <c r="C21" s="501"/>
      <c r="D21" s="501"/>
      <c r="E21" s="501"/>
      <c r="F21" s="501"/>
      <c r="G21" s="501"/>
      <c r="H21" s="501"/>
      <c r="I21" s="501"/>
      <c r="J21" s="501"/>
      <c r="K21" s="155"/>
      <c r="L21" s="155"/>
      <c r="M21" s="156"/>
    </row>
    <row r="22" spans="1:13" s="145" customFormat="1" ht="12.75" hidden="1" x14ac:dyDescent="0.2">
      <c r="A22" s="140" t="str">
        <f>'PLAN ORÇAM VENCEDORA'!A17</f>
        <v>2.1.1</v>
      </c>
      <c r="B22" s="141" t="str">
        <f>'PLAN ORÇAM VENCEDORA'!B17</f>
        <v>CONCRETO ARMADO 21MPA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3">
        <f>L23</f>
        <v>0</v>
      </c>
      <c r="M22" s="144" t="str">
        <f>'PLAN ORÇAM VENCEDORA'!D17</f>
        <v>M³</v>
      </c>
    </row>
    <row r="23" spans="1:13" ht="12.75" hidden="1" x14ac:dyDescent="0.2">
      <c r="A23" s="146"/>
      <c r="B23" s="468"/>
      <c r="C23" s="469"/>
      <c r="D23" s="147">
        <f>'PLAN ORÇAM VENCEDORA'!E17</f>
        <v>3</v>
      </c>
      <c r="E23" s="147"/>
      <c r="F23" s="147"/>
      <c r="G23" s="147"/>
      <c r="H23" s="147"/>
      <c r="I23" s="147"/>
      <c r="J23" s="147"/>
      <c r="K23" s="147">
        <v>0</v>
      </c>
      <c r="L23" s="147">
        <f>ROUND(D23*K23,2)</f>
        <v>0</v>
      </c>
      <c r="M23" s="148"/>
    </row>
    <row r="24" spans="1:13" ht="12.75" hidden="1" x14ac:dyDescent="0.2">
      <c r="A24" s="149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9"/>
    </row>
    <row r="25" spans="1:13" s="145" customFormat="1" ht="22.5" hidden="1" customHeight="1" x14ac:dyDescent="0.2">
      <c r="A25" s="140" t="str">
        <f>'PLAN ORÇAM VENCEDORA'!A18</f>
        <v>2.1.2</v>
      </c>
      <c r="B25" s="465" t="str">
        <f>'PLAN ORÇAM VENCEDORA'!B18</f>
        <v>CONCRETO MAGRO PARA LASTRO, TRAÇO 1:4,5:4,5 (CIMENTO/ AREIA MÉDIA/ BRITA 1) - PREPARO MECÂNICO COM BETONEIRA 400 L. AF_07/2016</v>
      </c>
      <c r="C25" s="466"/>
      <c r="D25" s="466"/>
      <c r="E25" s="466"/>
      <c r="F25" s="466"/>
      <c r="G25" s="466"/>
      <c r="H25" s="466"/>
      <c r="I25" s="466"/>
      <c r="J25" s="466"/>
      <c r="K25" s="467"/>
      <c r="L25" s="143">
        <f>L26</f>
        <v>0</v>
      </c>
      <c r="M25" s="144" t="str">
        <f>'PLAN ORÇAM VENCEDORA'!D18</f>
        <v>M³</v>
      </c>
    </row>
    <row r="26" spans="1:13" ht="12.75" hidden="1" x14ac:dyDescent="0.2">
      <c r="A26" s="146"/>
      <c r="B26" s="468"/>
      <c r="C26" s="469"/>
      <c r="D26" s="147">
        <f>'PLAN ORÇAM VENCEDORA'!E18</f>
        <v>1</v>
      </c>
      <c r="E26" s="147"/>
      <c r="F26" s="147"/>
      <c r="G26" s="147"/>
      <c r="H26" s="147"/>
      <c r="I26" s="147"/>
      <c r="J26" s="147"/>
      <c r="K26" s="147">
        <v>0</v>
      </c>
      <c r="L26" s="147">
        <f>ROUND(D26*K26,2)</f>
        <v>0</v>
      </c>
      <c r="M26" s="148"/>
    </row>
    <row r="27" spans="1:13" ht="13.5" hidden="1" thickBot="1" x14ac:dyDescent="0.25">
      <c r="A27" s="149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9"/>
    </row>
    <row r="28" spans="1:13" s="145" customFormat="1" ht="13.5" hidden="1" thickBot="1" x14ac:dyDescent="0.25">
      <c r="A28" s="135" t="str">
        <f>'PLAN ORÇAM VENCEDORA'!A20</f>
        <v>3.0</v>
      </c>
      <c r="B28" s="502" t="str">
        <f>'PLAN ORÇAM VENCEDORA'!B20</f>
        <v>ESTAÇÃO ELEVATÓRIA</v>
      </c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4"/>
    </row>
    <row r="29" spans="1:13" s="150" customFormat="1" ht="12.75" hidden="1" x14ac:dyDescent="0.2">
      <c r="A29" s="158" t="str">
        <f>'PLAN ORÇAM VENCEDORA'!A21</f>
        <v>3.1</v>
      </c>
      <c r="B29" s="553" t="str">
        <f>'PLAN ORÇAM VENCEDORA'!B21</f>
        <v>ESTRUTURA</v>
      </c>
      <c r="C29" s="484"/>
      <c r="D29" s="159"/>
      <c r="E29" s="159"/>
      <c r="F29" s="159"/>
      <c r="G29" s="159"/>
      <c r="H29" s="159"/>
      <c r="I29" s="159"/>
      <c r="J29" s="159"/>
      <c r="K29" s="159"/>
      <c r="L29" s="159"/>
      <c r="M29" s="160"/>
    </row>
    <row r="30" spans="1:13" ht="12.75" hidden="1" customHeight="1" x14ac:dyDescent="0.2">
      <c r="A30" s="161" t="str">
        <f>'PLAN ORÇAM VENCEDORA'!A22</f>
        <v>3.1.1</v>
      </c>
      <c r="B30" s="490" t="str">
        <f>'PLAN ORÇAM VENCEDORA'!B17</f>
        <v>CONCRETO ARMADO 21MPA</v>
      </c>
      <c r="C30" s="491"/>
      <c r="D30" s="491"/>
      <c r="E30" s="491"/>
      <c r="F30" s="491"/>
      <c r="G30" s="491"/>
      <c r="H30" s="491"/>
      <c r="I30" s="491"/>
      <c r="J30" s="491"/>
      <c r="K30" s="491"/>
      <c r="L30" s="143">
        <f>L31</f>
        <v>0</v>
      </c>
      <c r="M30" s="162" t="str">
        <f>'PLAN ORÇAM VENCEDORA'!D17</f>
        <v>M³</v>
      </c>
    </row>
    <row r="31" spans="1:13" ht="12.75" hidden="1" x14ac:dyDescent="0.2">
      <c r="A31" s="146"/>
      <c r="B31" s="468"/>
      <c r="C31" s="469"/>
      <c r="D31" s="147">
        <f>'PLAN ORÇAM VENCEDORA'!E22</f>
        <v>45.46</v>
      </c>
      <c r="E31" s="147"/>
      <c r="F31" s="147"/>
      <c r="G31" s="147"/>
      <c r="H31" s="147"/>
      <c r="I31" s="147"/>
      <c r="J31" s="147"/>
      <c r="K31" s="147">
        <v>0</v>
      </c>
      <c r="L31" s="147">
        <f>ROUND(D31*K31,2)</f>
        <v>0</v>
      </c>
      <c r="M31" s="148"/>
    </row>
    <row r="32" spans="1:13" ht="12.75" hidden="1" x14ac:dyDescent="0.2">
      <c r="A32" s="163"/>
      <c r="B32" s="164"/>
      <c r="C32" s="164"/>
      <c r="D32" s="155"/>
      <c r="E32" s="155"/>
      <c r="F32" s="155"/>
      <c r="G32" s="155"/>
      <c r="H32" s="155"/>
      <c r="I32" s="155"/>
      <c r="J32" s="155"/>
      <c r="K32" s="155"/>
      <c r="L32" s="155"/>
      <c r="M32" s="156"/>
    </row>
    <row r="33" spans="1:13" s="150" customFormat="1" ht="12.75" hidden="1" x14ac:dyDescent="0.2">
      <c r="A33" s="185" t="str">
        <f>'PLAN ORÇAM VENCEDORA'!A24</f>
        <v>3.2</v>
      </c>
      <c r="B33" s="505" t="str">
        <f>'PLAN ORÇAM VENCEDORA'!B24</f>
        <v>REVESTIMENTOS</v>
      </c>
      <c r="C33" s="505"/>
      <c r="D33" s="505"/>
      <c r="E33" s="505"/>
      <c r="F33" s="505"/>
      <c r="G33" s="505"/>
      <c r="H33" s="505"/>
      <c r="I33" s="505"/>
      <c r="J33" s="505"/>
      <c r="K33" s="505"/>
      <c r="L33" s="505"/>
      <c r="M33" s="506"/>
    </row>
    <row r="34" spans="1:13" s="145" customFormat="1" ht="25.5" hidden="1" customHeight="1" x14ac:dyDescent="0.2">
      <c r="A34" s="140" t="str">
        <f>'PLAN ORÇAM VENCEDORA'!A25</f>
        <v>3.2.1</v>
      </c>
      <c r="B34" s="465" t="str">
        <f>'PLAN ORÇAM VENCEDORA'!B25</f>
        <v>CHAPISCO APLICADO EM ALVENARIAS E ESTRUTURAS DE CONCRETO INTERNAS, COM COLHER DE PEDREIRO. ARGAMASSA TRAÇO 1:3 COM PREPARO EM BETONEIRA 400 L. AF_06/2014</v>
      </c>
      <c r="C34" s="466"/>
      <c r="D34" s="466"/>
      <c r="E34" s="466"/>
      <c r="F34" s="466"/>
      <c r="G34" s="466"/>
      <c r="H34" s="466"/>
      <c r="I34" s="466"/>
      <c r="J34" s="466"/>
      <c r="K34" s="467"/>
      <c r="L34" s="143">
        <f>SUM(L35:L36)</f>
        <v>0</v>
      </c>
      <c r="M34" s="144" t="str">
        <f>'PLAN ORÇAM VENCEDORA'!D25</f>
        <v>M²</v>
      </c>
    </row>
    <row r="35" spans="1:13" ht="12.75" hidden="1" x14ac:dyDescent="0.2">
      <c r="A35" s="146"/>
      <c r="B35" s="468"/>
      <c r="C35" s="469"/>
      <c r="D35" s="147">
        <f>'PLAN ORÇAM VENCEDORA'!E25</f>
        <v>442.42</v>
      </c>
      <c r="E35" s="147"/>
      <c r="F35" s="147"/>
      <c r="G35" s="147"/>
      <c r="H35" s="147"/>
      <c r="I35" s="147"/>
      <c r="J35" s="147"/>
      <c r="K35" s="147">
        <v>0</v>
      </c>
      <c r="L35" s="147">
        <f>ROUND(D35*K35,2)</f>
        <v>0</v>
      </c>
      <c r="M35" s="148"/>
    </row>
    <row r="36" spans="1:13" ht="12.75" hidden="1" x14ac:dyDescent="0.2">
      <c r="A36" s="163"/>
      <c r="B36" s="468"/>
      <c r="C36" s="469"/>
      <c r="D36" s="147"/>
      <c r="E36" s="147"/>
      <c r="F36" s="147"/>
      <c r="G36" s="147"/>
      <c r="H36" s="147"/>
      <c r="I36" s="147"/>
      <c r="J36" s="147"/>
      <c r="K36" s="147"/>
      <c r="L36" s="147"/>
      <c r="M36" s="148"/>
    </row>
    <row r="37" spans="1:13" s="145" customFormat="1" ht="24.75" hidden="1" customHeight="1" x14ac:dyDescent="0.2">
      <c r="A37" s="140" t="str">
        <f>'PLAN ORÇAM VENCEDORA'!A26</f>
        <v>3.2.2</v>
      </c>
      <c r="B37" s="465" t="str">
        <f>'PLAN ORÇAM VENCEDORA'!B26</f>
        <v>MASSA ÚNICA, PARA RECEBIMENTO DE MANTA ASFÁLTICA, EM ARGAMASSA TRAÇO 1:2:8, PREPARO MECÂNICO COM BETONEIRA 400L, APLICADA MANUALMENTE EM FACES INTERNAS DE PAREDES, ESPESSURA DE 20MM, COM EXECUÇÃO DE TALISCAS. AF_06/2014</v>
      </c>
      <c r="C37" s="466"/>
      <c r="D37" s="466"/>
      <c r="E37" s="466"/>
      <c r="F37" s="466"/>
      <c r="G37" s="466"/>
      <c r="H37" s="466"/>
      <c r="I37" s="466"/>
      <c r="J37" s="466"/>
      <c r="K37" s="467"/>
      <c r="L37" s="143">
        <f>L38</f>
        <v>0</v>
      </c>
      <c r="M37" s="144" t="str">
        <f>'PLAN ORÇAM VENCEDORA'!D26</f>
        <v>M²</v>
      </c>
    </row>
    <row r="38" spans="1:13" ht="12.75" hidden="1" x14ac:dyDescent="0.2">
      <c r="A38" s="146"/>
      <c r="B38" s="468"/>
      <c r="C38" s="469"/>
      <c r="D38" s="147">
        <f>'PLAN ORÇAM VENCEDORA'!E26</f>
        <v>442.42</v>
      </c>
      <c r="E38" s="147"/>
      <c r="F38" s="147"/>
      <c r="G38" s="147"/>
      <c r="H38" s="147"/>
      <c r="I38" s="147"/>
      <c r="J38" s="147"/>
      <c r="K38" s="147">
        <v>0</v>
      </c>
      <c r="L38" s="147">
        <f>ROUND(D38*K38,2)</f>
        <v>0</v>
      </c>
      <c r="M38" s="148"/>
    </row>
    <row r="39" spans="1:13" ht="12.75" hidden="1" x14ac:dyDescent="0.2">
      <c r="A39" s="163"/>
      <c r="B39" s="16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6"/>
    </row>
    <row r="40" spans="1:13" s="145" customFormat="1" ht="12.75" hidden="1" x14ac:dyDescent="0.2">
      <c r="A40" s="140" t="str">
        <f>'PLAN ORÇAM VENCEDORA'!A27</f>
        <v>3.2.3</v>
      </c>
      <c r="B40" s="465" t="str">
        <f>'PLAN ORÇAM VENCEDORA'!B27</f>
        <v>IMPERMEABILIZAÇÃO DE SUPERFÍCIE COM MANTA ASFÁLTICA, UMA CAMADA, INCLUSIVE APLICAÇÃO DE PRIMER ASFÁLTICO, E=3MM. AF_06/2018</v>
      </c>
      <c r="C40" s="466"/>
      <c r="D40" s="466"/>
      <c r="E40" s="466"/>
      <c r="F40" s="466"/>
      <c r="G40" s="466"/>
      <c r="H40" s="466"/>
      <c r="I40" s="466"/>
      <c r="J40" s="466"/>
      <c r="K40" s="467"/>
      <c r="L40" s="143">
        <f>SUM(L41)</f>
        <v>0</v>
      </c>
      <c r="M40" s="144" t="str">
        <f>'PLAN ORÇAM VENCEDORA'!D27</f>
        <v>M²</v>
      </c>
    </row>
    <row r="41" spans="1:13" ht="12.75" hidden="1" x14ac:dyDescent="0.2">
      <c r="A41" s="146"/>
      <c r="B41" s="468"/>
      <c r="C41" s="469"/>
      <c r="D41" s="147">
        <f>'PLAN ORÇAM VENCEDORA'!E27</f>
        <v>442.42</v>
      </c>
      <c r="E41" s="147"/>
      <c r="F41" s="147"/>
      <c r="G41" s="147"/>
      <c r="H41" s="147"/>
      <c r="I41" s="147"/>
      <c r="J41" s="147"/>
      <c r="K41" s="147">
        <v>0</v>
      </c>
      <c r="L41" s="147">
        <f>ROUND(D41*K41,2)</f>
        <v>0</v>
      </c>
      <c r="M41" s="148"/>
    </row>
    <row r="42" spans="1:13" ht="12.75" hidden="1" x14ac:dyDescent="0.2">
      <c r="A42" s="146"/>
      <c r="B42" s="468"/>
      <c r="C42" s="469"/>
      <c r="D42" s="147"/>
      <c r="E42" s="147"/>
      <c r="F42" s="147"/>
      <c r="G42" s="147"/>
      <c r="H42" s="147"/>
      <c r="I42" s="147"/>
      <c r="J42" s="147"/>
      <c r="K42" s="147"/>
      <c r="L42" s="147"/>
      <c r="M42" s="148"/>
    </row>
    <row r="43" spans="1:13" s="150" customFormat="1" ht="12.75" hidden="1" x14ac:dyDescent="0.2">
      <c r="A43" s="181" t="str">
        <f>'PLAN ORÇAM VENCEDORA'!A29</f>
        <v>3.3</v>
      </c>
      <c r="B43" s="505" t="str">
        <f>'PLAN ORÇAM VENCEDORA'!B29</f>
        <v>PISOS</v>
      </c>
      <c r="C43" s="505"/>
      <c r="D43" s="505"/>
      <c r="E43" s="505"/>
      <c r="F43" s="505"/>
      <c r="G43" s="505"/>
      <c r="H43" s="505"/>
      <c r="I43" s="505"/>
      <c r="J43" s="505"/>
      <c r="K43" s="505"/>
      <c r="L43" s="505"/>
      <c r="M43" s="506"/>
    </row>
    <row r="44" spans="1:13" s="145" customFormat="1" ht="24" hidden="1" customHeight="1" x14ac:dyDescent="0.2">
      <c r="A44" s="140" t="str">
        <f>'PLAN ORÇAM VENCEDORA'!A30</f>
        <v>3.3.1</v>
      </c>
      <c r="B44" s="465" t="str">
        <f>'PLAN ORÇAM VENCEDORA'!B30</f>
        <v>EXECUÇÃO DE PASSEIO (CALÇADA) OU PISO DE CONCRETO COM CONCRETO MOLDADO IN LOCO, FEITO EM OBRA, ACABAMENTO CONVENCIONAL, ESPESSURA 6 CM, ARMADO. AF_07/2016</v>
      </c>
      <c r="C44" s="466"/>
      <c r="D44" s="466"/>
      <c r="E44" s="466"/>
      <c r="F44" s="466"/>
      <c r="G44" s="466"/>
      <c r="H44" s="466"/>
      <c r="I44" s="466"/>
      <c r="J44" s="466"/>
      <c r="K44" s="467"/>
      <c r="L44" s="143">
        <f>SUM(L45)</f>
        <v>0</v>
      </c>
      <c r="M44" s="144" t="str">
        <f>'PLAN ORÇAM VENCEDORA'!D30</f>
        <v>M²</v>
      </c>
    </row>
    <row r="45" spans="1:13" ht="12.75" hidden="1" x14ac:dyDescent="0.2">
      <c r="A45" s="146"/>
      <c r="B45" s="468"/>
      <c r="C45" s="469"/>
      <c r="D45" s="147">
        <f>'PLAN ORÇAM VENCEDORA'!E30</f>
        <v>223.66</v>
      </c>
      <c r="E45" s="147"/>
      <c r="F45" s="147"/>
      <c r="G45" s="147"/>
      <c r="H45" s="147"/>
      <c r="I45" s="147"/>
      <c r="J45" s="147"/>
      <c r="K45" s="147">
        <v>0</v>
      </c>
      <c r="L45" s="147">
        <f t="shared" ref="L45" si="0">ROUND(D45*K45,2)</f>
        <v>0</v>
      </c>
      <c r="M45" s="148"/>
    </row>
    <row r="46" spans="1:13" ht="12.75" hidden="1" x14ac:dyDescent="0.2">
      <c r="A46" s="163"/>
      <c r="B46" s="164"/>
      <c r="C46" s="164"/>
      <c r="D46" s="155"/>
      <c r="E46" s="155"/>
      <c r="F46" s="155"/>
      <c r="G46" s="155"/>
      <c r="H46" s="155"/>
      <c r="I46" s="155"/>
      <c r="J46" s="155"/>
      <c r="K46" s="155"/>
      <c r="L46" s="155"/>
      <c r="M46" s="156"/>
    </row>
    <row r="47" spans="1:13" s="150" customFormat="1" ht="12.75" hidden="1" x14ac:dyDescent="0.2">
      <c r="A47" s="185" t="str">
        <f>'PLAN ORÇAM VENCEDORA'!A32</f>
        <v>3.4</v>
      </c>
      <c r="B47" s="505" t="str">
        <f>'PLAN ORÇAM VENCEDORA'!B32</f>
        <v>ABRIGO PARA GRUPO GERADOR</v>
      </c>
      <c r="C47" s="505"/>
      <c r="D47" s="505"/>
      <c r="E47" s="505"/>
      <c r="F47" s="505"/>
      <c r="G47" s="505"/>
      <c r="H47" s="505"/>
      <c r="I47" s="505"/>
      <c r="J47" s="505"/>
      <c r="K47" s="505"/>
      <c r="L47" s="505"/>
      <c r="M47" s="506"/>
    </row>
    <row r="48" spans="1:13" s="145" customFormat="1" ht="12.75" hidden="1" x14ac:dyDescent="0.2">
      <c r="A48" s="140" t="str">
        <f>'PLAN ORÇAM VENCEDORA'!A33</f>
        <v>3.4.1</v>
      </c>
      <c r="B48" s="465" t="str">
        <f>'PLAN ORÇAM VENCEDORA'!B33</f>
        <v>LÁTEX PVA EM PAREDE INTERNA E TETO, SEM MASSA, COM 02 DEMÃOS</v>
      </c>
      <c r="C48" s="466"/>
      <c r="D48" s="466"/>
      <c r="E48" s="466"/>
      <c r="F48" s="466"/>
      <c r="G48" s="466"/>
      <c r="H48" s="466"/>
      <c r="I48" s="466"/>
      <c r="J48" s="466"/>
      <c r="K48" s="166"/>
      <c r="L48" s="143">
        <f>L49</f>
        <v>0</v>
      </c>
      <c r="M48" s="144" t="str">
        <f>'PLAN ORÇAM VENCEDORA'!D33</f>
        <v>M²</v>
      </c>
    </row>
    <row r="49" spans="1:13" ht="12.75" hidden="1" x14ac:dyDescent="0.2">
      <c r="A49" s="146"/>
      <c r="B49" s="468"/>
      <c r="C49" s="469"/>
      <c r="D49" s="147">
        <f>'PLAN ORÇAM VENCEDORA'!E33</f>
        <v>90.74</v>
      </c>
      <c r="E49" s="147"/>
      <c r="F49" s="147"/>
      <c r="G49" s="147"/>
      <c r="H49" s="147"/>
      <c r="I49" s="147"/>
      <c r="J49" s="147"/>
      <c r="K49" s="147">
        <v>0</v>
      </c>
      <c r="L49" s="147">
        <f>ROUND(D49*K49,2)</f>
        <v>0</v>
      </c>
      <c r="M49" s="148"/>
    </row>
    <row r="50" spans="1:13" ht="12.75" hidden="1" x14ac:dyDescent="0.2">
      <c r="A50" s="163"/>
      <c r="B50" s="164"/>
      <c r="C50" s="164"/>
      <c r="D50" s="155"/>
      <c r="E50" s="155"/>
      <c r="F50" s="155"/>
      <c r="G50" s="155"/>
      <c r="H50" s="155"/>
      <c r="I50" s="155"/>
      <c r="J50" s="155"/>
      <c r="K50" s="155"/>
      <c r="L50" s="155"/>
      <c r="M50" s="156"/>
    </row>
    <row r="51" spans="1:13" s="145" customFormat="1" ht="12.75" hidden="1" x14ac:dyDescent="0.2">
      <c r="A51" s="140" t="str">
        <f>'PLAN ORÇAM VENCEDORA'!A34</f>
        <v>3.4.2</v>
      </c>
      <c r="B51" s="141" t="str">
        <f>'PLAN ORÇAM VENCEDORA'!B34</f>
        <v>LÁTEX PVA EM PAREDE EXTERNA, SEM MASSA, COM 02 DEMÃOS</v>
      </c>
      <c r="C51" s="142"/>
      <c r="D51" s="142"/>
      <c r="E51" s="142"/>
      <c r="F51" s="142"/>
      <c r="G51" s="142"/>
      <c r="H51" s="142"/>
      <c r="I51" s="142"/>
      <c r="J51" s="142"/>
      <c r="K51" s="166"/>
      <c r="L51" s="143">
        <f>L52</f>
        <v>0</v>
      </c>
      <c r="M51" s="144" t="str">
        <f>'PLAN ORÇAM VENCEDORA'!D34</f>
        <v>M²</v>
      </c>
    </row>
    <row r="52" spans="1:13" ht="12.75" hidden="1" x14ac:dyDescent="0.2">
      <c r="A52" s="146"/>
      <c r="B52" s="468"/>
      <c r="C52" s="469"/>
      <c r="D52" s="147">
        <f>'PLAN ORÇAM VENCEDORA'!E34</f>
        <v>58.5</v>
      </c>
      <c r="E52" s="147"/>
      <c r="F52" s="147"/>
      <c r="G52" s="147"/>
      <c r="H52" s="147"/>
      <c r="I52" s="147"/>
      <c r="J52" s="147"/>
      <c r="K52" s="147">
        <v>0</v>
      </c>
      <c r="L52" s="147">
        <f>ROUND(D52*K52,2)</f>
        <v>0</v>
      </c>
      <c r="M52" s="148"/>
    </row>
    <row r="53" spans="1:13" ht="12.75" hidden="1" x14ac:dyDescent="0.2">
      <c r="A53" s="163"/>
      <c r="B53" s="164"/>
      <c r="C53" s="164"/>
      <c r="D53" s="155"/>
      <c r="E53" s="155"/>
      <c r="F53" s="155"/>
      <c r="G53" s="155"/>
      <c r="H53" s="155"/>
      <c r="I53" s="155"/>
      <c r="J53" s="155"/>
      <c r="K53" s="155"/>
      <c r="L53" s="155"/>
      <c r="M53" s="156"/>
    </row>
    <row r="54" spans="1:13" s="145" customFormat="1" ht="12.75" hidden="1" x14ac:dyDescent="0.2">
      <c r="A54" s="140" t="str">
        <f>'PLAN ORÇAM VENCEDORA'!A35</f>
        <v>3.4.3</v>
      </c>
      <c r="B54" s="141" t="str">
        <f>'PLAN ORÇAM VENCEDORA'!B35</f>
        <v>ÓLEO EM ESQUADRIA DE FERRO COM 02 DEMÃOS INCLUSIVE ZARCÃO E LIXAMENTO</v>
      </c>
      <c r="C54" s="142"/>
      <c r="D54" s="142"/>
      <c r="E54" s="142"/>
      <c r="F54" s="142"/>
      <c r="G54" s="142"/>
      <c r="H54" s="142"/>
      <c r="I54" s="142"/>
      <c r="J54" s="142"/>
      <c r="K54" s="166"/>
      <c r="L54" s="143">
        <f>L55</f>
        <v>0</v>
      </c>
      <c r="M54" s="144" t="str">
        <f>'PLAN ORÇAM VENCEDORA'!D35</f>
        <v>M²</v>
      </c>
    </row>
    <row r="55" spans="1:13" ht="12.75" hidden="1" x14ac:dyDescent="0.2">
      <c r="A55" s="146"/>
      <c r="B55" s="468"/>
      <c r="C55" s="469"/>
      <c r="D55" s="147">
        <f>'PLAN ORÇAM VENCEDORA'!E35</f>
        <v>3.15</v>
      </c>
      <c r="E55" s="147"/>
      <c r="F55" s="147"/>
      <c r="G55" s="147"/>
      <c r="H55" s="147"/>
      <c r="I55" s="147"/>
      <c r="J55" s="147"/>
      <c r="K55" s="147">
        <v>0</v>
      </c>
      <c r="L55" s="147">
        <f>ROUND(D55*K55,2)</f>
        <v>0</v>
      </c>
      <c r="M55" s="148"/>
    </row>
    <row r="56" spans="1:13" ht="12.75" hidden="1" x14ac:dyDescent="0.2">
      <c r="A56" s="163"/>
      <c r="B56" s="164"/>
      <c r="C56" s="164"/>
      <c r="D56" s="155"/>
      <c r="E56" s="155"/>
      <c r="F56" s="155"/>
      <c r="G56" s="155"/>
      <c r="H56" s="155"/>
      <c r="I56" s="155"/>
      <c r="J56" s="155"/>
      <c r="K56" s="155"/>
      <c r="L56" s="155"/>
      <c r="M56" s="156"/>
    </row>
    <row r="57" spans="1:13" s="145" customFormat="1" ht="12.75" hidden="1" x14ac:dyDescent="0.2">
      <c r="A57" s="140" t="str">
        <f>'PLAN ORÇAM VENCEDORA'!A36</f>
        <v>3.4.4</v>
      </c>
      <c r="B57" s="141" t="str">
        <f>'PLAN ORÇAM VENCEDORA'!B36</f>
        <v>PONTO DE LUZ OU TOMADA</v>
      </c>
      <c r="C57" s="142"/>
      <c r="D57" s="142"/>
      <c r="E57" s="142"/>
      <c r="F57" s="142"/>
      <c r="G57" s="142"/>
      <c r="H57" s="142"/>
      <c r="I57" s="142"/>
      <c r="J57" s="142"/>
      <c r="K57" s="166"/>
      <c r="L57" s="143">
        <f>L58</f>
        <v>0</v>
      </c>
      <c r="M57" s="144" t="str">
        <f>'PLAN ORÇAM VENCEDORA'!D36</f>
        <v>PT</v>
      </c>
    </row>
    <row r="58" spans="1:13" ht="12.75" hidden="1" x14ac:dyDescent="0.2">
      <c r="A58" s="146"/>
      <c r="B58" s="468"/>
      <c r="C58" s="469"/>
      <c r="D58" s="147">
        <f>'PLAN ORÇAM VENCEDORA'!E36</f>
        <v>3</v>
      </c>
      <c r="E58" s="147"/>
      <c r="F58" s="147"/>
      <c r="G58" s="147"/>
      <c r="H58" s="147"/>
      <c r="I58" s="147"/>
      <c r="J58" s="147"/>
      <c r="K58" s="147">
        <v>0</v>
      </c>
      <c r="L58" s="147">
        <f>ROUND(D58*K58,2)</f>
        <v>0</v>
      </c>
      <c r="M58" s="148"/>
    </row>
    <row r="59" spans="1:13" ht="12.75" hidden="1" x14ac:dyDescent="0.2">
      <c r="A59" s="163"/>
      <c r="B59" s="164"/>
      <c r="C59" s="164"/>
      <c r="D59" s="155"/>
      <c r="E59" s="155"/>
      <c r="F59" s="155"/>
      <c r="G59" s="155"/>
      <c r="H59" s="155"/>
      <c r="I59" s="155"/>
      <c r="J59" s="155"/>
      <c r="K59" s="155"/>
      <c r="L59" s="155"/>
      <c r="M59" s="156"/>
    </row>
    <row r="60" spans="1:13" s="150" customFormat="1" ht="12.75" hidden="1" x14ac:dyDescent="0.2">
      <c r="A60" s="181" t="str">
        <f>'PLAN ORÇAM VENCEDORA'!A38</f>
        <v>3.5</v>
      </c>
      <c r="B60" s="471" t="str">
        <f>'PLAN ORÇAM VENCEDORA'!B38</f>
        <v>DIVERSOS</v>
      </c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2"/>
    </row>
    <row r="61" spans="1:13" s="145" customFormat="1" ht="12.75" hidden="1" customHeight="1" x14ac:dyDescent="0.2">
      <c r="A61" s="140" t="str">
        <f>'PLAN ORÇAM VENCEDORA'!A39</f>
        <v>3.5.1</v>
      </c>
      <c r="B61" s="174" t="str">
        <f>'PLAN ORÇAM VENCEDORA'!B39</f>
        <v>MONOVIA SOBRE PILARES C/ TALHA MANUAL, PERFIL I, 9,60m, CAPACIDADE DE 1 TONELADA</v>
      </c>
      <c r="C61" s="175"/>
      <c r="D61" s="175"/>
      <c r="E61" s="175"/>
      <c r="F61" s="175"/>
      <c r="G61" s="175"/>
      <c r="H61" s="175"/>
      <c r="I61" s="175"/>
      <c r="J61" s="175"/>
      <c r="K61" s="166"/>
      <c r="L61" s="143">
        <f>L62</f>
        <v>0</v>
      </c>
      <c r="M61" s="144" t="str">
        <f>'PLAN ORÇAM VENCEDORA'!D39</f>
        <v>UN</v>
      </c>
    </row>
    <row r="62" spans="1:13" ht="12.75" hidden="1" x14ac:dyDescent="0.2">
      <c r="A62" s="146"/>
      <c r="B62" s="468"/>
      <c r="C62" s="469"/>
      <c r="D62" s="147">
        <f>'PLAN ORÇAM VENCEDORA'!E39</f>
        <v>1</v>
      </c>
      <c r="E62" s="147"/>
      <c r="F62" s="147"/>
      <c r="G62" s="147"/>
      <c r="H62" s="147"/>
      <c r="I62" s="147"/>
      <c r="J62" s="147"/>
      <c r="K62" s="147">
        <v>0</v>
      </c>
      <c r="L62" s="147">
        <f>ROUND(D62*K62,2)</f>
        <v>0</v>
      </c>
      <c r="M62" s="148"/>
    </row>
    <row r="63" spans="1:13" ht="12.75" hidden="1" x14ac:dyDescent="0.2">
      <c r="A63" s="163"/>
      <c r="B63" s="164"/>
      <c r="C63" s="164"/>
      <c r="D63" s="155"/>
      <c r="E63" s="155"/>
      <c r="F63" s="155"/>
      <c r="G63" s="155"/>
      <c r="H63" s="155"/>
      <c r="I63" s="155"/>
      <c r="J63" s="155"/>
      <c r="K63" s="155"/>
      <c r="L63" s="155"/>
      <c r="M63" s="156"/>
    </row>
    <row r="64" spans="1:13" s="145" customFormat="1" ht="12.75" hidden="1" x14ac:dyDescent="0.2">
      <c r="A64" s="140" t="str">
        <f>'PLAN ORÇAM VENCEDORA'!A40</f>
        <v>3.5.2</v>
      </c>
      <c r="B64" s="465" t="str">
        <f>'PLAN ORÇAM VENCEDORA'!B40</f>
        <v>GUIAS PARA INSTALAÇÃO E RETIRADA DAS BOMBAS COM 8,24m</v>
      </c>
      <c r="C64" s="466"/>
      <c r="D64" s="466"/>
      <c r="E64" s="466"/>
      <c r="F64" s="466"/>
      <c r="G64" s="466"/>
      <c r="H64" s="466"/>
      <c r="I64" s="466"/>
      <c r="J64" s="466"/>
      <c r="K64" s="166"/>
      <c r="L64" s="143">
        <f>L65</f>
        <v>0</v>
      </c>
      <c r="M64" s="144" t="str">
        <f>'PLAN ORÇAM VENCEDORA'!D40</f>
        <v>UN</v>
      </c>
    </row>
    <row r="65" spans="1:13" ht="12.75" hidden="1" x14ac:dyDescent="0.2">
      <c r="A65" s="146"/>
      <c r="B65" s="468"/>
      <c r="C65" s="469"/>
      <c r="D65" s="147">
        <f>'PLAN ORÇAM VENCEDORA'!E40</f>
        <v>4</v>
      </c>
      <c r="E65" s="147"/>
      <c r="F65" s="147"/>
      <c r="G65" s="147"/>
      <c r="H65" s="147"/>
      <c r="I65" s="147"/>
      <c r="J65" s="147"/>
      <c r="K65" s="147">
        <v>0</v>
      </c>
      <c r="L65" s="147">
        <f>ROUND(D65*K65,2)</f>
        <v>0</v>
      </c>
      <c r="M65" s="148"/>
    </row>
    <row r="66" spans="1:13" ht="12.75" hidden="1" x14ac:dyDescent="0.2">
      <c r="A66" s="163"/>
      <c r="B66" s="164"/>
      <c r="C66" s="164"/>
      <c r="D66" s="155"/>
      <c r="E66" s="155"/>
      <c r="F66" s="155"/>
      <c r="G66" s="155"/>
      <c r="H66" s="155"/>
      <c r="I66" s="155"/>
      <c r="J66" s="155"/>
      <c r="K66" s="155"/>
      <c r="L66" s="155"/>
      <c r="M66" s="156"/>
    </row>
    <row r="67" spans="1:13" s="145" customFormat="1" ht="12.75" hidden="1" x14ac:dyDescent="0.2">
      <c r="A67" s="140" t="str">
        <f>'PLAN ORÇAM VENCEDORA'!A41</f>
        <v>3.5.3</v>
      </c>
      <c r="B67" s="465" t="str">
        <f>'PLAN ORÇAM VENCEDORA'!B41</f>
        <v>TAMPA DE FERRO - CHAPA  3/16 DE ENTRADA 2,5 x 2,5 CAIXA DO REGISTRO DE ENTRADA</v>
      </c>
      <c r="C67" s="466"/>
      <c r="D67" s="466"/>
      <c r="E67" s="466"/>
      <c r="F67" s="466"/>
      <c r="G67" s="466"/>
      <c r="H67" s="466"/>
      <c r="I67" s="466"/>
      <c r="J67" s="466"/>
      <c r="K67" s="166"/>
      <c r="L67" s="143">
        <f>L68</f>
        <v>0</v>
      </c>
      <c r="M67" s="144" t="str">
        <f>'PLAN ORÇAM VENCEDORA'!D41</f>
        <v>M²</v>
      </c>
    </row>
    <row r="68" spans="1:13" ht="12.75" hidden="1" x14ac:dyDescent="0.2">
      <c r="A68" s="146"/>
      <c r="B68" s="468"/>
      <c r="C68" s="469"/>
      <c r="D68" s="147">
        <f>'PLAN ORÇAM VENCEDORA'!E41</f>
        <v>6.25</v>
      </c>
      <c r="E68" s="147"/>
      <c r="F68" s="147"/>
      <c r="G68" s="147"/>
      <c r="H68" s="147"/>
      <c r="I68" s="147"/>
      <c r="J68" s="147"/>
      <c r="K68" s="147">
        <v>0</v>
      </c>
      <c r="L68" s="147">
        <f>ROUND(D68*K68,2)</f>
        <v>0</v>
      </c>
      <c r="M68" s="148"/>
    </row>
    <row r="69" spans="1:13" ht="12.75" hidden="1" x14ac:dyDescent="0.2">
      <c r="A69" s="163"/>
      <c r="B69" s="164"/>
      <c r="C69" s="164"/>
      <c r="D69" s="155"/>
      <c r="E69" s="155"/>
      <c r="F69" s="155"/>
      <c r="G69" s="155"/>
      <c r="H69" s="155"/>
      <c r="I69" s="155"/>
      <c r="J69" s="155"/>
      <c r="K69" s="155"/>
      <c r="L69" s="155"/>
      <c r="M69" s="156"/>
    </row>
    <row r="70" spans="1:13" s="145" customFormat="1" ht="12.75" hidden="1" x14ac:dyDescent="0.2">
      <c r="A70" s="140" t="str">
        <f>'PLAN ORÇAM VENCEDORA'!A42</f>
        <v>3.5.4</v>
      </c>
      <c r="B70" s="465" t="str">
        <f>'PLAN ORÇAM VENCEDORA'!B42</f>
        <v>TAMPA DE FERRO - CHAPA  3/16 DE 0,7 x 0,7  POÇO DE SUCÇÃO</v>
      </c>
      <c r="C70" s="466"/>
      <c r="D70" s="466"/>
      <c r="E70" s="466"/>
      <c r="F70" s="466"/>
      <c r="G70" s="466"/>
      <c r="H70" s="466"/>
      <c r="I70" s="466"/>
      <c r="J70" s="466"/>
      <c r="K70" s="166"/>
      <c r="L70" s="143">
        <f>L71</f>
        <v>0</v>
      </c>
      <c r="M70" s="144" t="str">
        <f>'PLAN ORÇAM VENCEDORA'!D42</f>
        <v>M²</v>
      </c>
    </row>
    <row r="71" spans="1:13" ht="12.75" hidden="1" x14ac:dyDescent="0.2">
      <c r="A71" s="146"/>
      <c r="B71" s="468"/>
      <c r="C71" s="469"/>
      <c r="D71" s="147">
        <f>'PLAN ORÇAM VENCEDORA'!E42</f>
        <v>0.49</v>
      </c>
      <c r="E71" s="147"/>
      <c r="F71" s="147"/>
      <c r="G71" s="147"/>
      <c r="H71" s="147"/>
      <c r="I71" s="147"/>
      <c r="J71" s="147"/>
      <c r="K71" s="147">
        <v>0</v>
      </c>
      <c r="L71" s="147">
        <f>ROUND(D71*K71,2)</f>
        <v>0</v>
      </c>
      <c r="M71" s="148"/>
    </row>
    <row r="72" spans="1:13" ht="12.75" hidden="1" x14ac:dyDescent="0.2">
      <c r="A72" s="163"/>
      <c r="B72" s="164"/>
      <c r="C72" s="164"/>
      <c r="D72" s="155"/>
      <c r="E72" s="155"/>
      <c r="F72" s="155"/>
      <c r="G72" s="155"/>
      <c r="H72" s="155"/>
      <c r="I72" s="155"/>
      <c r="J72" s="155"/>
      <c r="K72" s="155"/>
      <c r="L72" s="155"/>
      <c r="M72" s="156"/>
    </row>
    <row r="73" spans="1:13" s="145" customFormat="1" ht="12.75" hidden="1" x14ac:dyDescent="0.2">
      <c r="A73" s="140" t="str">
        <f>'PLAN ORÇAM VENCEDORA'!A43</f>
        <v>3.5.5</v>
      </c>
      <c r="B73" s="465" t="str">
        <f>'PLAN ORÇAM VENCEDORA'!B43</f>
        <v>TAMPA DE FERRO - CHAPA  3/16 DE 1,5 x 1,5  POÇO DE SUCÇÃO</v>
      </c>
      <c r="C73" s="466"/>
      <c r="D73" s="466"/>
      <c r="E73" s="466"/>
      <c r="F73" s="466"/>
      <c r="G73" s="466"/>
      <c r="H73" s="466"/>
      <c r="I73" s="466"/>
      <c r="J73" s="466"/>
      <c r="K73" s="166"/>
      <c r="L73" s="143">
        <f>L74</f>
        <v>0</v>
      </c>
      <c r="M73" s="144" t="str">
        <f>'PLAN ORÇAM VENCEDORA'!D43</f>
        <v>M²</v>
      </c>
    </row>
    <row r="74" spans="1:13" ht="12.75" hidden="1" x14ac:dyDescent="0.2">
      <c r="A74" s="146"/>
      <c r="B74" s="468"/>
      <c r="C74" s="469"/>
      <c r="D74" s="147">
        <f>'PLAN ORÇAM VENCEDORA'!E43</f>
        <v>2.25</v>
      </c>
      <c r="E74" s="147"/>
      <c r="F74" s="147"/>
      <c r="G74" s="147"/>
      <c r="H74" s="147"/>
      <c r="I74" s="147"/>
      <c r="J74" s="147"/>
      <c r="K74" s="147">
        <v>0</v>
      </c>
      <c r="L74" s="147">
        <f>ROUND(D74*K74,2)</f>
        <v>0</v>
      </c>
      <c r="M74" s="148"/>
    </row>
    <row r="75" spans="1:13" ht="12.75" hidden="1" x14ac:dyDescent="0.2">
      <c r="A75" s="163"/>
      <c r="B75" s="164"/>
      <c r="C75" s="164"/>
      <c r="D75" s="155"/>
      <c r="E75" s="155"/>
      <c r="F75" s="155"/>
      <c r="G75" s="155"/>
      <c r="H75" s="155"/>
      <c r="I75" s="155"/>
      <c r="J75" s="155"/>
      <c r="K75" s="155"/>
      <c r="L75" s="155"/>
      <c r="M75" s="156"/>
    </row>
    <row r="76" spans="1:13" s="145" customFormat="1" ht="12.75" hidden="1" x14ac:dyDescent="0.2">
      <c r="A76" s="140" t="str">
        <f>'PLAN ORÇAM VENCEDORA'!A44</f>
        <v>3.5.6</v>
      </c>
      <c r="B76" s="465" t="str">
        <f>'PLAN ORÇAM VENCEDORA'!B44</f>
        <v>TAMPA DE FERRO - CHAPA  3/16 DE 1 x 1  CAIXA DO BARRILETE</v>
      </c>
      <c r="C76" s="466"/>
      <c r="D76" s="466"/>
      <c r="E76" s="466"/>
      <c r="F76" s="466"/>
      <c r="G76" s="466"/>
      <c r="H76" s="466"/>
      <c r="I76" s="466"/>
      <c r="J76" s="466"/>
      <c r="K76" s="166"/>
      <c r="L76" s="143">
        <f>L77</f>
        <v>0</v>
      </c>
      <c r="M76" s="144" t="str">
        <f>'PLAN ORÇAM VENCEDORA'!D44</f>
        <v>M²</v>
      </c>
    </row>
    <row r="77" spans="1:13" ht="12.75" hidden="1" x14ac:dyDescent="0.2">
      <c r="A77" s="146"/>
      <c r="B77" s="468"/>
      <c r="C77" s="469"/>
      <c r="D77" s="147">
        <f>'PLAN ORÇAM VENCEDORA'!E44</f>
        <v>1</v>
      </c>
      <c r="E77" s="147"/>
      <c r="F77" s="147"/>
      <c r="G77" s="147"/>
      <c r="H77" s="147"/>
      <c r="I77" s="147"/>
      <c r="J77" s="147"/>
      <c r="K77" s="147">
        <v>0</v>
      </c>
      <c r="L77" s="147">
        <f>ROUND(D77*K77,2)</f>
        <v>0</v>
      </c>
      <c r="M77" s="148"/>
    </row>
    <row r="78" spans="1:13" ht="12.75" hidden="1" x14ac:dyDescent="0.2">
      <c r="A78" s="163"/>
      <c r="B78" s="164"/>
      <c r="C78" s="164"/>
      <c r="D78" s="155"/>
      <c r="E78" s="155"/>
      <c r="F78" s="155"/>
      <c r="G78" s="155"/>
      <c r="H78" s="155"/>
      <c r="I78" s="155"/>
      <c r="J78" s="155"/>
      <c r="K78" s="155"/>
      <c r="L78" s="155"/>
      <c r="M78" s="156"/>
    </row>
    <row r="79" spans="1:13" s="145" customFormat="1" ht="12.75" hidden="1" x14ac:dyDescent="0.2">
      <c r="A79" s="140" t="str">
        <f>'PLAN ORÇAM VENCEDORA'!A45</f>
        <v>3.5.7</v>
      </c>
      <c r="B79" s="465" t="str">
        <f>'PLAN ORÇAM VENCEDORA'!B45</f>
        <v>GRADE DE BARRA CHATA 1.1/4'' x 3/8 e 1'' DE  2,3 x 2,6  m  CAIXA DA GRADE DE BARRAS</v>
      </c>
      <c r="C79" s="466"/>
      <c r="D79" s="466"/>
      <c r="E79" s="466"/>
      <c r="F79" s="466"/>
      <c r="G79" s="466"/>
      <c r="H79" s="466"/>
      <c r="I79" s="466"/>
      <c r="J79" s="466"/>
      <c r="K79" s="166"/>
      <c r="L79" s="143">
        <f>L80</f>
        <v>0</v>
      </c>
      <c r="M79" s="144" t="str">
        <f>'PLAN ORÇAM VENCEDORA'!D45</f>
        <v>M²</v>
      </c>
    </row>
    <row r="80" spans="1:13" ht="12.75" hidden="1" x14ac:dyDescent="0.2">
      <c r="A80" s="146"/>
      <c r="B80" s="468"/>
      <c r="C80" s="469"/>
      <c r="D80" s="147">
        <f>'PLAN ORÇAM VENCEDORA'!E45</f>
        <v>5.98</v>
      </c>
      <c r="E80" s="147"/>
      <c r="F80" s="147"/>
      <c r="G80" s="147"/>
      <c r="H80" s="147"/>
      <c r="I80" s="147"/>
      <c r="J80" s="147"/>
      <c r="K80" s="147">
        <v>0</v>
      </c>
      <c r="L80" s="147">
        <f>ROUND(D80*K80,2)</f>
        <v>0</v>
      </c>
      <c r="M80" s="148"/>
    </row>
    <row r="81" spans="1:13" ht="12.75" hidden="1" x14ac:dyDescent="0.2">
      <c r="A81" s="163"/>
      <c r="B81" s="164"/>
      <c r="C81" s="164"/>
      <c r="D81" s="155"/>
      <c r="E81" s="155"/>
      <c r="F81" s="155"/>
      <c r="G81" s="155"/>
      <c r="H81" s="155"/>
      <c r="I81" s="155"/>
      <c r="J81" s="155"/>
      <c r="K81" s="155"/>
      <c r="L81" s="155"/>
      <c r="M81" s="156"/>
    </row>
    <row r="82" spans="1:13" s="145" customFormat="1" ht="12.75" hidden="1" x14ac:dyDescent="0.2">
      <c r="A82" s="140" t="str">
        <f>'PLAN ORÇAM VENCEDORA'!A46</f>
        <v>3.5.8</v>
      </c>
      <c r="B82" s="465" t="str">
        <f>'PLAN ORÇAM VENCEDORA'!B46</f>
        <v>GRADE DE BARRAS EM FERRO INOX DE BARRAS de  1,3 x 1,6 m  P/ CAIXA DA GRADE</v>
      </c>
      <c r="C82" s="466"/>
      <c r="D82" s="466"/>
      <c r="E82" s="466"/>
      <c r="F82" s="466"/>
      <c r="G82" s="466"/>
      <c r="H82" s="466"/>
      <c r="I82" s="466"/>
      <c r="J82" s="466"/>
      <c r="K82" s="166"/>
      <c r="L82" s="143">
        <f>L83</f>
        <v>0</v>
      </c>
      <c r="M82" s="144" t="str">
        <f>'PLAN ORÇAM VENCEDORA'!D46</f>
        <v>M2</v>
      </c>
    </row>
    <row r="83" spans="1:13" ht="12.75" hidden="1" x14ac:dyDescent="0.2">
      <c r="A83" s="146"/>
      <c r="B83" s="468"/>
      <c r="C83" s="469"/>
      <c r="D83" s="147">
        <f>'PLAN ORÇAM VENCEDORA'!E46</f>
        <v>2.08</v>
      </c>
      <c r="E83" s="147"/>
      <c r="F83" s="147"/>
      <c r="G83" s="147"/>
      <c r="H83" s="147"/>
      <c r="I83" s="147"/>
      <c r="J83" s="147"/>
      <c r="K83" s="147">
        <v>0</v>
      </c>
      <c r="L83" s="147">
        <f>ROUND(D83*K83,2)</f>
        <v>0</v>
      </c>
      <c r="M83" s="148"/>
    </row>
    <row r="84" spans="1:13" ht="12.75" hidden="1" x14ac:dyDescent="0.2">
      <c r="A84" s="163"/>
      <c r="B84" s="164"/>
      <c r="C84" s="164"/>
      <c r="D84" s="155"/>
      <c r="E84" s="155"/>
      <c r="F84" s="155"/>
      <c r="G84" s="155"/>
      <c r="H84" s="155"/>
      <c r="I84" s="155"/>
      <c r="J84" s="155"/>
      <c r="K84" s="155"/>
      <c r="L84" s="155"/>
      <c r="M84" s="156"/>
    </row>
    <row r="85" spans="1:13" s="145" customFormat="1" ht="12.75" hidden="1" x14ac:dyDescent="0.2">
      <c r="A85" s="140" t="str">
        <f>'PLAN ORÇAM VENCEDORA'!A47</f>
        <v>3.5.9</v>
      </c>
      <c r="B85" s="465" t="str">
        <f>'PLAN ORÇAM VENCEDORA'!B47</f>
        <v>TIRANTES DE FERRO GALVANIZADO DN 1/2"</v>
      </c>
      <c r="C85" s="466"/>
      <c r="D85" s="466"/>
      <c r="E85" s="466"/>
      <c r="F85" s="466"/>
      <c r="G85" s="466"/>
      <c r="H85" s="466"/>
      <c r="I85" s="466"/>
      <c r="J85" s="466"/>
      <c r="K85" s="166"/>
      <c r="L85" s="143">
        <f>L86</f>
        <v>0</v>
      </c>
      <c r="M85" s="144" t="str">
        <f>'PLAN ORÇAM VENCEDORA'!D47</f>
        <v>UN</v>
      </c>
    </row>
    <row r="86" spans="1:13" ht="12.75" hidden="1" x14ac:dyDescent="0.2">
      <c r="A86" s="146"/>
      <c r="B86" s="468"/>
      <c r="C86" s="469"/>
      <c r="D86" s="147">
        <f>'PLAN ORÇAM VENCEDORA'!E47</f>
        <v>8</v>
      </c>
      <c r="E86" s="147"/>
      <c r="F86" s="147"/>
      <c r="G86" s="147"/>
      <c r="H86" s="147"/>
      <c r="I86" s="147"/>
      <c r="J86" s="147"/>
      <c r="K86" s="147">
        <v>0</v>
      </c>
      <c r="L86" s="147">
        <f>ROUND(D86*K86,2)</f>
        <v>0</v>
      </c>
      <c r="M86" s="148"/>
    </row>
    <row r="87" spans="1:13" ht="12.75" hidden="1" x14ac:dyDescent="0.2">
      <c r="A87" s="163"/>
      <c r="B87" s="164"/>
      <c r="C87" s="164"/>
      <c r="D87" s="155"/>
      <c r="E87" s="155"/>
      <c r="F87" s="155"/>
      <c r="G87" s="155"/>
      <c r="H87" s="155"/>
      <c r="I87" s="155"/>
      <c r="J87" s="155"/>
      <c r="K87" s="155"/>
      <c r="L87" s="155"/>
      <c r="M87" s="156"/>
    </row>
    <row r="88" spans="1:13" s="150" customFormat="1" ht="12.75" hidden="1" x14ac:dyDescent="0.2">
      <c r="A88" s="181" t="str">
        <f>'PLAN ORÇAM VENCEDORA'!A49</f>
        <v>3.6</v>
      </c>
      <c r="B88" s="471" t="str">
        <f>'PLAN ORÇAM VENCEDORA'!B49</f>
        <v>INSTALAÇÕES</v>
      </c>
      <c r="C88" s="471"/>
      <c r="D88" s="471"/>
      <c r="E88" s="471"/>
      <c r="F88" s="471"/>
      <c r="G88" s="471"/>
      <c r="H88" s="471"/>
      <c r="I88" s="471"/>
      <c r="J88" s="471"/>
      <c r="K88" s="471"/>
      <c r="L88" s="471"/>
      <c r="M88" s="472"/>
    </row>
    <row r="89" spans="1:13" s="145" customFormat="1" ht="12.75" hidden="1" x14ac:dyDescent="0.2">
      <c r="A89" s="140" t="str">
        <f>'PLAN ORÇAM VENCEDORA'!A50</f>
        <v>3.6.1</v>
      </c>
      <c r="B89" s="465" t="str">
        <f>'PLAN ORÇAM VENCEDORA'!B50</f>
        <v>MONTAGEM ELETRO-MECÂNICA</v>
      </c>
      <c r="C89" s="466"/>
      <c r="D89" s="466"/>
      <c r="E89" s="466"/>
      <c r="F89" s="466"/>
      <c r="G89" s="466"/>
      <c r="H89" s="466"/>
      <c r="I89" s="466"/>
      <c r="J89" s="466"/>
      <c r="K89" s="166"/>
      <c r="L89" s="143">
        <f>L90</f>
        <v>0</v>
      </c>
      <c r="M89" s="144" t="str">
        <f>'PLAN ORÇAM VENCEDORA'!D50</f>
        <v>UN</v>
      </c>
    </row>
    <row r="90" spans="1:13" ht="12.75" hidden="1" x14ac:dyDescent="0.2">
      <c r="A90" s="146"/>
      <c r="B90" s="468"/>
      <c r="C90" s="469"/>
      <c r="D90" s="147">
        <f>'PLAN ORÇAM VENCEDORA'!E50</f>
        <v>1</v>
      </c>
      <c r="E90" s="147"/>
      <c r="F90" s="147"/>
      <c r="G90" s="147"/>
      <c r="H90" s="147"/>
      <c r="I90" s="147"/>
      <c r="J90" s="147"/>
      <c r="K90" s="147">
        <v>0</v>
      </c>
      <c r="L90" s="147">
        <f>ROUND(D90*K90,2)</f>
        <v>0</v>
      </c>
      <c r="M90" s="148"/>
    </row>
    <row r="91" spans="1:13" ht="12.75" hidden="1" x14ac:dyDescent="0.2">
      <c r="A91" s="163"/>
      <c r="B91" s="164"/>
      <c r="C91" s="164"/>
      <c r="D91" s="155"/>
      <c r="E91" s="155"/>
      <c r="F91" s="155"/>
      <c r="G91" s="155"/>
      <c r="H91" s="155"/>
      <c r="I91" s="155"/>
      <c r="J91" s="155"/>
      <c r="K91" s="155"/>
      <c r="L91" s="155"/>
      <c r="M91" s="156"/>
    </row>
    <row r="92" spans="1:13" s="145" customFormat="1" ht="12.75" hidden="1" x14ac:dyDescent="0.2">
      <c r="A92" s="140" t="str">
        <f>'PLAN ORÇAM VENCEDORA'!A51</f>
        <v>3.6.2</v>
      </c>
      <c r="B92" s="465" t="str">
        <f>'PLAN ORÇAM VENCEDORA'!B51</f>
        <v>MONTAGEM DE GRUPO GERADOR</v>
      </c>
      <c r="C92" s="466"/>
      <c r="D92" s="466"/>
      <c r="E92" s="466"/>
      <c r="F92" s="466"/>
      <c r="G92" s="466"/>
      <c r="H92" s="466"/>
      <c r="I92" s="466"/>
      <c r="J92" s="466"/>
      <c r="K92" s="166"/>
      <c r="L92" s="143">
        <f>L93</f>
        <v>0</v>
      </c>
      <c r="M92" s="144" t="str">
        <f>'PLAN ORÇAM VENCEDORA'!D51</f>
        <v>UN</v>
      </c>
    </row>
    <row r="93" spans="1:13" ht="12.75" hidden="1" x14ac:dyDescent="0.2">
      <c r="A93" s="146"/>
      <c r="B93" s="468"/>
      <c r="C93" s="469"/>
      <c r="D93" s="147">
        <f>'PLAN ORÇAM VENCEDORA'!E51</f>
        <v>1</v>
      </c>
      <c r="E93" s="147"/>
      <c r="F93" s="147"/>
      <c r="G93" s="147"/>
      <c r="H93" s="147"/>
      <c r="I93" s="147"/>
      <c r="J93" s="147"/>
      <c r="K93" s="147">
        <v>0</v>
      </c>
      <c r="L93" s="147">
        <f>ROUND(D93*K93,2)</f>
        <v>0</v>
      </c>
      <c r="M93" s="148"/>
    </row>
    <row r="94" spans="1:13" ht="12.75" hidden="1" x14ac:dyDescent="0.2">
      <c r="A94" s="163"/>
      <c r="B94" s="164"/>
      <c r="C94" s="164"/>
      <c r="D94" s="155"/>
      <c r="E94" s="155"/>
      <c r="F94" s="155"/>
      <c r="G94" s="155"/>
      <c r="H94" s="155"/>
      <c r="I94" s="155"/>
      <c r="J94" s="155"/>
      <c r="K94" s="155"/>
      <c r="L94" s="155"/>
      <c r="M94" s="156"/>
    </row>
    <row r="95" spans="1:13" s="145" customFormat="1" ht="12.75" hidden="1" x14ac:dyDescent="0.2">
      <c r="A95" s="140" t="str">
        <f>'PLAN ORÇAM VENCEDORA'!A52</f>
        <v>3.6.3</v>
      </c>
      <c r="B95" s="465" t="str">
        <f>'PLAN ORÇAM VENCEDORA'!B52</f>
        <v>MONTAGEM DE BOMBA SUBMERSA P/ ESGOTAMENTO SANITÁRIO</v>
      </c>
      <c r="C95" s="466"/>
      <c r="D95" s="466"/>
      <c r="E95" s="466"/>
      <c r="F95" s="466"/>
      <c r="G95" s="466"/>
      <c r="H95" s="466"/>
      <c r="I95" s="466"/>
      <c r="J95" s="466"/>
      <c r="K95" s="166"/>
      <c r="L95" s="143">
        <f>L96</f>
        <v>0</v>
      </c>
      <c r="M95" s="144" t="str">
        <f>'PLAN ORÇAM VENCEDORA'!D52</f>
        <v>UN</v>
      </c>
    </row>
    <row r="96" spans="1:13" ht="12.75" hidden="1" x14ac:dyDescent="0.2">
      <c r="A96" s="146"/>
      <c r="B96" s="468"/>
      <c r="C96" s="469"/>
      <c r="D96" s="147">
        <f>'PLAN ORÇAM VENCEDORA'!E52</f>
        <v>1</v>
      </c>
      <c r="E96" s="147"/>
      <c r="F96" s="147"/>
      <c r="G96" s="147"/>
      <c r="H96" s="147"/>
      <c r="I96" s="147"/>
      <c r="J96" s="147"/>
      <c r="K96" s="147">
        <v>0</v>
      </c>
      <c r="L96" s="147">
        <f>ROUND(D96*K96,2)</f>
        <v>0</v>
      </c>
      <c r="M96" s="148"/>
    </row>
    <row r="97" spans="1:13" ht="12.75" hidden="1" x14ac:dyDescent="0.2">
      <c r="A97" s="163"/>
      <c r="B97" s="164"/>
      <c r="C97" s="164"/>
      <c r="D97" s="155"/>
      <c r="E97" s="155"/>
      <c r="F97" s="155"/>
      <c r="G97" s="155"/>
      <c r="H97" s="155"/>
      <c r="I97" s="155"/>
      <c r="J97" s="155"/>
      <c r="K97" s="155"/>
      <c r="L97" s="155"/>
      <c r="M97" s="156"/>
    </row>
    <row r="98" spans="1:13" s="150" customFormat="1" ht="12.75" hidden="1" customHeight="1" x14ac:dyDescent="0.2">
      <c r="A98" s="181" t="str">
        <f>'PLAN ORÇAM VENCEDORA'!A54</f>
        <v>3.7</v>
      </c>
      <c r="B98" s="471" t="str">
        <f>'PLAN ORÇAM VENCEDORA'!B54</f>
        <v>INSTALAÇÕES ELÉTRICAS</v>
      </c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2"/>
    </row>
    <row r="99" spans="1:13" s="145" customFormat="1" ht="36" hidden="1" customHeight="1" x14ac:dyDescent="0.2">
      <c r="A99" s="140" t="str">
        <f>'PLAN ORÇAM VENCEDORA'!A55</f>
        <v>3.7.1</v>
      </c>
      <c r="B99" s="465" t="str">
        <f>'PLAN ORÇAM VENCEDORA'!B55</f>
        <v>QUADRO DE COMANDO COM TENSÃO CHAVE E COM CHAVE GERAL REVERSÍVEL, COMANDO AUTOMÁTICO, COM FASES, DOIS AMPERÍMETOS, TRÊS LÂMPADAS PILOTOS, BOTÕES DE LIGAMENTO E DESLIGAMENTO DO TRANSFORMADOR DE 75 KVA</v>
      </c>
      <c r="C99" s="466"/>
      <c r="D99" s="466"/>
      <c r="E99" s="466"/>
      <c r="F99" s="466"/>
      <c r="G99" s="466"/>
      <c r="H99" s="466"/>
      <c r="I99" s="466"/>
      <c r="J99" s="466"/>
      <c r="K99" s="166"/>
      <c r="L99" s="143">
        <f>L100</f>
        <v>0</v>
      </c>
      <c r="M99" s="144" t="str">
        <f>'PLAN ORÇAM VENCEDORA'!D55</f>
        <v>und.</v>
      </c>
    </row>
    <row r="100" spans="1:13" ht="12.75" hidden="1" x14ac:dyDescent="0.2">
      <c r="A100" s="146"/>
      <c r="B100" s="468"/>
      <c r="C100" s="469"/>
      <c r="D100" s="147">
        <f>'PLAN ORÇAM VENCEDORA'!E55</f>
        <v>1</v>
      </c>
      <c r="E100" s="147"/>
      <c r="F100" s="147"/>
      <c r="G100" s="147"/>
      <c r="H100" s="147"/>
      <c r="I100" s="147"/>
      <c r="J100" s="147"/>
      <c r="K100" s="147">
        <v>0</v>
      </c>
      <c r="L100" s="147">
        <f>ROUND(D100*K100,2)</f>
        <v>0</v>
      </c>
      <c r="M100" s="148"/>
    </row>
    <row r="101" spans="1:13" ht="12.75" hidden="1" x14ac:dyDescent="0.2">
      <c r="A101" s="163"/>
      <c r="B101" s="164"/>
      <c r="C101" s="164"/>
      <c r="D101" s="155"/>
      <c r="E101" s="155"/>
      <c r="F101" s="155"/>
      <c r="G101" s="155"/>
      <c r="H101" s="155"/>
      <c r="I101" s="155"/>
      <c r="J101" s="155"/>
      <c r="K101" s="155"/>
      <c r="L101" s="155"/>
      <c r="M101" s="156"/>
    </row>
    <row r="102" spans="1:13" s="145" customFormat="1" ht="36" hidden="1" customHeight="1" x14ac:dyDescent="0.2">
      <c r="A102" s="140" t="str">
        <f>'PLAN ORÇAM VENCEDORA'!A56</f>
        <v>3.7.2</v>
      </c>
      <c r="B102" s="465" t="str">
        <f>'PLAN ORÇAM VENCEDORA'!B56</f>
        <v>SUBESTAÇÃO AÉREA DE 75 KVA/13.800-380/220V COM QUADRO DE MEDIÇÃO E PROTEÇÃO GERAL, INCLUSIVE MALHA DE ATERRAMENTO</v>
      </c>
      <c r="C102" s="466"/>
      <c r="D102" s="466"/>
      <c r="E102" s="466"/>
      <c r="F102" s="466"/>
      <c r="G102" s="466"/>
      <c r="H102" s="466"/>
      <c r="I102" s="466"/>
      <c r="J102" s="466"/>
      <c r="K102" s="166"/>
      <c r="L102" s="143">
        <f>L103</f>
        <v>0</v>
      </c>
      <c r="M102" s="144" t="str">
        <f>'PLAN ORÇAM VENCEDORA'!D56</f>
        <v>und.</v>
      </c>
    </row>
    <row r="103" spans="1:13" ht="12.75" hidden="1" x14ac:dyDescent="0.2">
      <c r="A103" s="146"/>
      <c r="B103" s="468"/>
      <c r="C103" s="469"/>
      <c r="D103" s="147">
        <f>'PLAN ORÇAM VENCEDORA'!E56</f>
        <v>1</v>
      </c>
      <c r="E103" s="147"/>
      <c r="F103" s="147"/>
      <c r="G103" s="147"/>
      <c r="H103" s="147"/>
      <c r="I103" s="147"/>
      <c r="J103" s="147"/>
      <c r="K103" s="147">
        <v>0</v>
      </c>
      <c r="L103" s="147">
        <f>ROUND(D103*K103,2)</f>
        <v>0</v>
      </c>
      <c r="M103" s="148"/>
    </row>
    <row r="104" spans="1:13" ht="12.75" hidden="1" x14ac:dyDescent="0.2">
      <c r="A104" s="163"/>
      <c r="B104" s="164"/>
      <c r="C104" s="164"/>
      <c r="D104" s="155"/>
      <c r="E104" s="155"/>
      <c r="F104" s="155"/>
      <c r="G104" s="155"/>
      <c r="H104" s="155"/>
      <c r="I104" s="155"/>
      <c r="J104" s="155"/>
      <c r="K104" s="155"/>
      <c r="L104" s="155"/>
      <c r="M104" s="156"/>
    </row>
    <row r="105" spans="1:13" s="150" customFormat="1" ht="18" hidden="1" customHeight="1" x14ac:dyDescent="0.2">
      <c r="A105" s="181" t="str">
        <f>'PLAN ORÇAM VENCEDORA'!A58</f>
        <v>3.8</v>
      </c>
      <c r="B105" s="471" t="str">
        <f>'PLAN ORÇAM VENCEDORA'!B58</f>
        <v>GRUPO GERADOR</v>
      </c>
      <c r="C105" s="471"/>
      <c r="D105" s="471"/>
      <c r="E105" s="471"/>
      <c r="F105" s="471"/>
      <c r="G105" s="471"/>
      <c r="H105" s="471"/>
      <c r="I105" s="471"/>
      <c r="J105" s="471"/>
      <c r="K105" s="471"/>
      <c r="L105" s="471"/>
      <c r="M105" s="472"/>
    </row>
    <row r="106" spans="1:13" s="145" customFormat="1" ht="36" hidden="1" customHeight="1" x14ac:dyDescent="0.2">
      <c r="A106" s="140" t="str">
        <f>'PLAN ORÇAM VENCEDORA'!A59</f>
        <v>3.8.1</v>
      </c>
      <c r="B106" s="465" t="str">
        <f>'PLAN ORÇAM VENCEDORA'!B59</f>
        <v>Grupo gerador com capacidade de 65KVA, com motor a diesel e alternador 220/380 volts, 60 ciclos, partida elétrica e quadro comando manual com chave reversora</v>
      </c>
      <c r="C106" s="466"/>
      <c r="D106" s="466"/>
      <c r="E106" s="466"/>
      <c r="F106" s="466"/>
      <c r="G106" s="466"/>
      <c r="H106" s="466"/>
      <c r="I106" s="466"/>
      <c r="J106" s="466"/>
      <c r="K106" s="166"/>
      <c r="L106" s="143">
        <f>L107</f>
        <v>0</v>
      </c>
      <c r="M106" s="144" t="str">
        <f>'PLAN ORÇAM VENCEDORA'!D59</f>
        <v>und.</v>
      </c>
    </row>
    <row r="107" spans="1:13" ht="12.75" hidden="1" x14ac:dyDescent="0.2">
      <c r="A107" s="146"/>
      <c r="B107" s="468"/>
      <c r="C107" s="469"/>
      <c r="D107" s="147">
        <f>'PLAN ORÇAM VENCEDORA'!E59</f>
        <v>1</v>
      </c>
      <c r="E107" s="147"/>
      <c r="F107" s="147"/>
      <c r="G107" s="147"/>
      <c r="H107" s="147"/>
      <c r="I107" s="147"/>
      <c r="J107" s="147"/>
      <c r="K107" s="147">
        <v>0</v>
      </c>
      <c r="L107" s="147">
        <f>ROUND(D107*K107,2)</f>
        <v>0</v>
      </c>
      <c r="M107" s="148"/>
    </row>
    <row r="108" spans="1:13" ht="12.75" hidden="1" x14ac:dyDescent="0.2">
      <c r="A108" s="163"/>
      <c r="B108" s="164"/>
      <c r="C108" s="164"/>
      <c r="D108" s="155"/>
      <c r="E108" s="155"/>
      <c r="F108" s="155"/>
      <c r="G108" s="155"/>
      <c r="H108" s="155"/>
      <c r="I108" s="155"/>
      <c r="J108" s="155"/>
      <c r="K108" s="155"/>
      <c r="L108" s="155"/>
      <c r="M108" s="156"/>
    </row>
    <row r="109" spans="1:13" ht="12.75" hidden="1" customHeight="1" x14ac:dyDescent="0.2">
      <c r="A109" s="478" t="str">
        <f>'PLAN ORÇAM VENCEDORA'!B61</f>
        <v>ESTAÇÃO DE TRATAMENTO DE ESGOTOS</v>
      </c>
      <c r="B109" s="479"/>
      <c r="C109" s="479"/>
      <c r="D109" s="479"/>
      <c r="E109" s="479"/>
      <c r="F109" s="479"/>
      <c r="G109" s="479"/>
      <c r="H109" s="479"/>
      <c r="I109" s="479"/>
      <c r="J109" s="479"/>
      <c r="K109" s="479"/>
      <c r="L109" s="479"/>
      <c r="M109" s="480"/>
    </row>
    <row r="110" spans="1:13" ht="13.5" hidden="1" thickBot="1" x14ac:dyDescent="0.25">
      <c r="A110" s="163"/>
      <c r="B110" s="164"/>
      <c r="C110" s="164"/>
      <c r="D110" s="155"/>
      <c r="E110" s="155"/>
      <c r="F110" s="155"/>
      <c r="G110" s="155"/>
      <c r="H110" s="155"/>
      <c r="I110" s="155"/>
      <c r="J110" s="155"/>
      <c r="K110" s="155"/>
      <c r="L110" s="155"/>
      <c r="M110" s="156"/>
    </row>
    <row r="111" spans="1:13" ht="13.5" hidden="1" thickBot="1" x14ac:dyDescent="0.25">
      <c r="A111" s="135" t="str">
        <f>'PLAN ORÇAM VENCEDORA'!A63</f>
        <v>1.0</v>
      </c>
      <c r="B111" s="136" t="str">
        <f>'PLAN ORÇAM VENCEDORA'!B63</f>
        <v>CAIXA DE AREIA</v>
      </c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7"/>
    </row>
    <row r="112" spans="1:13" s="167" customFormat="1" ht="12.75" hidden="1" x14ac:dyDescent="0.2">
      <c r="A112" s="154"/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4"/>
    </row>
    <row r="113" spans="1:13" s="150" customFormat="1" ht="12.75" hidden="1" customHeight="1" x14ac:dyDescent="0.2">
      <c r="A113" s="181" t="str">
        <f>'PLAN ORÇAM VENCEDORA'!A65</f>
        <v>1.1</v>
      </c>
      <c r="B113" s="471" t="str">
        <f>'PLAN ORÇAM VENCEDORA'!B65</f>
        <v>SERVIÇOS PRELIMINARES</v>
      </c>
      <c r="C113" s="471"/>
      <c r="D113" s="471"/>
      <c r="E113" s="471"/>
      <c r="F113" s="471"/>
      <c r="G113" s="471"/>
      <c r="H113" s="471"/>
      <c r="I113" s="471"/>
      <c r="J113" s="471"/>
      <c r="K113" s="471"/>
      <c r="L113" s="471"/>
      <c r="M113" s="472"/>
    </row>
    <row r="114" spans="1:13" s="145" customFormat="1" ht="12.75" hidden="1" x14ac:dyDescent="0.2">
      <c r="A114" s="140" t="str">
        <f>'PLAN ORÇAM VENCEDORA'!A66</f>
        <v>1.1.1</v>
      </c>
      <c r="B114" s="141" t="str">
        <f>'PLAN ORÇAM VENCEDORA'!B66</f>
        <v>LOCAÇÃO DA OBRA - EXECUÇÃO DE GABARITO</v>
      </c>
      <c r="C114" s="142"/>
      <c r="D114" s="142"/>
      <c r="E114" s="142"/>
      <c r="F114" s="142"/>
      <c r="G114" s="142"/>
      <c r="H114" s="142"/>
      <c r="I114" s="142"/>
      <c r="J114" s="142"/>
      <c r="K114" s="142"/>
      <c r="L114" s="143">
        <f>SUM(L115:L117)</f>
        <v>0</v>
      </c>
      <c r="M114" s="144" t="str">
        <f>'PLAN ORÇAM VENCEDORA'!D66</f>
        <v>M²</v>
      </c>
    </row>
    <row r="115" spans="1:13" ht="12.75" hidden="1" x14ac:dyDescent="0.2">
      <c r="A115" s="146"/>
      <c r="B115" s="468"/>
      <c r="C115" s="469"/>
      <c r="D115" s="147">
        <f>'PLAN ORÇAM VENCEDORA'!E66</f>
        <v>675.49</v>
      </c>
      <c r="E115" s="147"/>
      <c r="F115" s="147"/>
      <c r="G115" s="147"/>
      <c r="H115" s="147"/>
      <c r="I115" s="147"/>
      <c r="J115" s="147"/>
      <c r="K115" s="147">
        <v>0</v>
      </c>
      <c r="L115" s="147">
        <f>ROUND(D115*K115,2)</f>
        <v>0</v>
      </c>
      <c r="M115" s="148"/>
    </row>
    <row r="116" spans="1:13" ht="12.75" hidden="1" x14ac:dyDescent="0.2">
      <c r="A116" s="163"/>
      <c r="B116" s="182"/>
      <c r="C116" s="183"/>
      <c r="D116" s="184"/>
      <c r="E116" s="184"/>
      <c r="F116" s="184"/>
      <c r="G116" s="184"/>
      <c r="H116" s="184"/>
      <c r="I116" s="184"/>
      <c r="J116" s="184"/>
      <c r="K116" s="184"/>
      <c r="L116" s="184"/>
      <c r="M116" s="156"/>
    </row>
    <row r="117" spans="1:13" s="150" customFormat="1" ht="12.75" hidden="1" customHeight="1" x14ac:dyDescent="0.2">
      <c r="A117" s="181" t="str">
        <f>'PLAN ORÇAM VENCEDORA'!A68</f>
        <v>1.2</v>
      </c>
      <c r="B117" s="471" t="str">
        <f>'PLAN ORÇAM VENCEDORA'!B68</f>
        <v>TRABALHOS EM TERRA</v>
      </c>
      <c r="C117" s="471"/>
      <c r="D117" s="471"/>
      <c r="E117" s="471"/>
      <c r="F117" s="471"/>
      <c r="G117" s="471"/>
      <c r="H117" s="471"/>
      <c r="I117" s="471"/>
      <c r="J117" s="471"/>
      <c r="K117" s="471"/>
      <c r="L117" s="471"/>
      <c r="M117" s="472"/>
    </row>
    <row r="118" spans="1:13" s="145" customFormat="1" ht="26.25" hidden="1" customHeight="1" x14ac:dyDescent="0.2">
      <c r="A118" s="140" t="str">
        <f>'PLAN ORÇAM VENCEDORA'!A69</f>
        <v>1.2.1</v>
      </c>
      <c r="B118" s="465" t="str">
        <f>'PLAN ORÇAM VENCEDORA'!B69</f>
        <v>ESCAVAÇÃO MECANIZADA DE VALA COM PROF. MAIOR QUE 1,5 M ATÉ 3,0 MCOM ESCAVADEIRA HIDRÁULICA (0,8 M3/111 HP), LARGURA ATÉ 1,5 M, EM SOLO DE 1A CATEGORIA</v>
      </c>
      <c r="C118" s="466"/>
      <c r="D118" s="466"/>
      <c r="E118" s="466"/>
      <c r="F118" s="466"/>
      <c r="G118" s="466"/>
      <c r="H118" s="466"/>
      <c r="I118" s="466"/>
      <c r="J118" s="466"/>
      <c r="K118" s="467"/>
      <c r="L118" s="143">
        <f>L119</f>
        <v>0</v>
      </c>
      <c r="M118" s="144" t="str">
        <f>'PLAN ORÇAM VENCEDORA'!D69</f>
        <v>M³</v>
      </c>
    </row>
    <row r="119" spans="1:13" ht="12.75" hidden="1" x14ac:dyDescent="0.2">
      <c r="A119" s="146"/>
      <c r="B119" s="468"/>
      <c r="C119" s="469"/>
      <c r="D119" s="147">
        <f>'PLAN ORÇAM VENCEDORA'!E69</f>
        <v>39.82</v>
      </c>
      <c r="E119" s="147"/>
      <c r="F119" s="147"/>
      <c r="G119" s="147"/>
      <c r="H119" s="147"/>
      <c r="I119" s="147"/>
      <c r="J119" s="147"/>
      <c r="K119" s="147">
        <v>0</v>
      </c>
      <c r="L119" s="147">
        <f>ROUND(D119*K119,2)</f>
        <v>0</v>
      </c>
      <c r="M119" s="148"/>
    </row>
    <row r="120" spans="1:13" ht="15" hidden="1" customHeight="1" x14ac:dyDescent="0.2">
      <c r="A120" s="163"/>
      <c r="B120" s="468"/>
      <c r="C120" s="469"/>
      <c r="D120" s="147"/>
      <c r="E120" s="147"/>
      <c r="F120" s="147"/>
      <c r="G120" s="147"/>
      <c r="H120" s="147"/>
      <c r="I120" s="147"/>
      <c r="J120" s="147"/>
      <c r="K120" s="147"/>
      <c r="L120" s="147"/>
      <c r="M120" s="148"/>
    </row>
    <row r="121" spans="1:13" s="145" customFormat="1" ht="38.25" hidden="1" customHeight="1" x14ac:dyDescent="0.2">
      <c r="A121" s="140" t="str">
        <f>'PLAN ORÇAM VENCEDORA'!A70</f>
        <v>1.2.2</v>
      </c>
      <c r="B121" s="465" t="str">
        <f>'PLAN ORÇAM VENCEDORA'!B70</f>
        <v>REATERRO MECANIZADO DE VALA COM ESCAVADEIRA HIDRÁULICA (CAPACIDADE DA CAÇAMBA: 0,8 M³ / POTÊNCIA: 111 HP), LARGURA ATÉ 1,5 M, PROFUNDIDADE DE 1,5 A 3,0 M, COM SOLO DE 1ª CATEGORIA EM LOCAIS COM BAIXO NÍVEL DE INTERFERÊNCIA. AF_04/2016</v>
      </c>
      <c r="C121" s="466"/>
      <c r="D121" s="466"/>
      <c r="E121" s="466"/>
      <c r="F121" s="466"/>
      <c r="G121" s="466"/>
      <c r="H121" s="466"/>
      <c r="I121" s="466"/>
      <c r="J121" s="466"/>
      <c r="K121" s="467"/>
      <c r="L121" s="143">
        <f>L122</f>
        <v>0</v>
      </c>
      <c r="M121" s="144" t="str">
        <f>'PLAN ORÇAM VENCEDORA'!D70</f>
        <v>M³</v>
      </c>
    </row>
    <row r="122" spans="1:13" ht="12.75" hidden="1" x14ac:dyDescent="0.2">
      <c r="A122" s="146"/>
      <c r="B122" s="468"/>
      <c r="C122" s="469"/>
      <c r="D122" s="147">
        <f>'PLAN ORÇAM VENCEDORA'!E70</f>
        <v>11.95</v>
      </c>
      <c r="E122" s="147"/>
      <c r="F122" s="147"/>
      <c r="G122" s="147"/>
      <c r="H122" s="147"/>
      <c r="I122" s="147"/>
      <c r="J122" s="147"/>
      <c r="K122" s="147">
        <v>0</v>
      </c>
      <c r="L122" s="147">
        <f>ROUND(D122*K122,2)</f>
        <v>0</v>
      </c>
      <c r="M122" s="148"/>
    </row>
    <row r="123" spans="1:13" ht="12.75" hidden="1" x14ac:dyDescent="0.2">
      <c r="A123" s="163"/>
      <c r="B123" s="508"/>
      <c r="C123" s="509"/>
      <c r="D123" s="147"/>
      <c r="E123" s="147"/>
      <c r="F123" s="147"/>
      <c r="G123" s="147"/>
      <c r="H123" s="147"/>
      <c r="I123" s="147"/>
      <c r="J123" s="147"/>
      <c r="K123" s="147"/>
      <c r="L123" s="147"/>
      <c r="M123" s="148"/>
    </row>
    <row r="124" spans="1:13" s="145" customFormat="1" ht="12.75" hidden="1" x14ac:dyDescent="0.2">
      <c r="A124" s="140" t="str">
        <f>'PLAN ORÇAM VENCEDORA'!A71</f>
        <v>1.2.3</v>
      </c>
      <c r="B124" s="465" t="str">
        <f>'PLAN ORÇAM VENCEDORA'!B71</f>
        <v>EXPURGO DE ESCAVAÇÃO (MATERIAL VEGETAL, OU INSERVÍVEL, EXCETO LAMA)</v>
      </c>
      <c r="C124" s="466"/>
      <c r="D124" s="466"/>
      <c r="E124" s="466"/>
      <c r="F124" s="466"/>
      <c r="G124" s="466"/>
      <c r="H124" s="466"/>
      <c r="I124" s="466"/>
      <c r="J124" s="466"/>
      <c r="K124" s="467"/>
      <c r="L124" s="143">
        <f>L125</f>
        <v>0</v>
      </c>
      <c r="M124" s="144" t="str">
        <f>'PLAN ORÇAM VENCEDORA'!D71</f>
        <v>M³</v>
      </c>
    </row>
    <row r="125" spans="1:13" ht="12.75" hidden="1" x14ac:dyDescent="0.2">
      <c r="A125" s="146"/>
      <c r="B125" s="468"/>
      <c r="C125" s="469"/>
      <c r="D125" s="147">
        <f>'PLAN ORÇAM VENCEDORA'!E71</f>
        <v>27.87</v>
      </c>
      <c r="E125" s="147"/>
      <c r="F125" s="147"/>
      <c r="G125" s="147"/>
      <c r="H125" s="147"/>
      <c r="I125" s="147"/>
      <c r="J125" s="147"/>
      <c r="K125" s="147">
        <v>0</v>
      </c>
      <c r="L125" s="147">
        <f>ROUND(D125*K125,2)</f>
        <v>0</v>
      </c>
      <c r="M125" s="148"/>
    </row>
    <row r="126" spans="1:13" ht="13.5" hidden="1" customHeight="1" x14ac:dyDescent="0.2">
      <c r="A126" s="163"/>
      <c r="B126" s="168"/>
      <c r="C126" s="169"/>
      <c r="D126" s="147"/>
      <c r="E126" s="147"/>
      <c r="F126" s="147"/>
      <c r="G126" s="147"/>
      <c r="H126" s="147"/>
      <c r="I126" s="147"/>
      <c r="J126" s="147"/>
      <c r="K126" s="147"/>
      <c r="L126" s="147"/>
      <c r="M126" s="156"/>
    </row>
    <row r="127" spans="1:13" s="145" customFormat="1" ht="41.25" hidden="1" customHeight="1" x14ac:dyDescent="0.2">
      <c r="A127" s="140" t="str">
        <f>'PLAN ORÇAM VENCEDORA'!A72</f>
        <v>1.2.4</v>
      </c>
      <c r="B127" s="465" t="str">
        <f>'PLAN ORÇAM VENCEDORA'!B72</f>
        <v>ESCAVAÇÃO VERTICAL A CÉU ABERTO, EM OBRAS DE INFRAESTRUTURA, INCLUINDO CARGA, DESCARGA E TRANSPORTE, EM SOLO DE 1ª CATEGORIA COM ESCAVADEIRA HIDRÁULICA (CAÇAMBA: 0,8 M³ / 111HP), FROTA DE 10 CAMINHÕES BASCULANTES DE 10 M³, DMT DE 6 KM E VELOCIDADE MÉDIA22KM/H. AF_05/2020</v>
      </c>
      <c r="C127" s="466"/>
      <c r="D127" s="466"/>
      <c r="E127" s="466"/>
      <c r="F127" s="466"/>
      <c r="G127" s="466"/>
      <c r="H127" s="466"/>
      <c r="I127" s="466"/>
      <c r="J127" s="466"/>
      <c r="K127" s="467"/>
      <c r="L127" s="143">
        <f>L128</f>
        <v>0</v>
      </c>
      <c r="M127" s="144" t="str">
        <f>'PLAN ORÇAM VENCEDORA'!D72</f>
        <v>M³</v>
      </c>
    </row>
    <row r="128" spans="1:13" ht="12.75" hidden="1" x14ac:dyDescent="0.2">
      <c r="A128" s="146"/>
      <c r="B128" s="468"/>
      <c r="C128" s="469"/>
      <c r="D128" s="147">
        <f>'PLAN ORÇAM VENCEDORA'!E72</f>
        <v>1453.39</v>
      </c>
      <c r="E128" s="147"/>
      <c r="F128" s="147"/>
      <c r="G128" s="147"/>
      <c r="H128" s="147"/>
      <c r="I128" s="147"/>
      <c r="J128" s="147"/>
      <c r="K128" s="147">
        <v>0</v>
      </c>
      <c r="L128" s="147">
        <f>ROUND(D128*K128,2)</f>
        <v>0</v>
      </c>
      <c r="M128" s="148"/>
    </row>
    <row r="129" spans="1:13" ht="12.75" hidden="1" x14ac:dyDescent="0.2">
      <c r="A129" s="163"/>
      <c r="B129" s="468"/>
      <c r="C129" s="469"/>
      <c r="D129" s="147"/>
      <c r="E129" s="147"/>
      <c r="F129" s="147"/>
      <c r="G129" s="147"/>
      <c r="H129" s="147"/>
      <c r="I129" s="147"/>
      <c r="J129" s="147"/>
      <c r="K129" s="147"/>
      <c r="L129" s="147"/>
      <c r="M129" s="156"/>
    </row>
    <row r="130" spans="1:13" s="145" customFormat="1" ht="12.75" hidden="1" x14ac:dyDescent="0.2">
      <c r="A130" s="140" t="str">
        <f>'PLAN ORÇAM VENCEDORA'!A73</f>
        <v>1.2.5</v>
      </c>
      <c r="B130" s="465" t="str">
        <f>'PLAN ORÇAM VENCEDORA'!B73</f>
        <v>ATERRO MECANIZADO COM TRATOR DE ESTEIRA, INCLUSIVE COMPACTAÇÃO (MÃO DE OBRA, CAMINHÃO PIPA, E ROLO)</v>
      </c>
      <c r="C130" s="466"/>
      <c r="D130" s="466"/>
      <c r="E130" s="466"/>
      <c r="F130" s="466"/>
      <c r="G130" s="466"/>
      <c r="H130" s="466"/>
      <c r="I130" s="466"/>
      <c r="J130" s="466"/>
      <c r="K130" s="467"/>
      <c r="L130" s="143">
        <f>L131</f>
        <v>0</v>
      </c>
      <c r="M130" s="144" t="str">
        <f>'PLAN ORÇAM VENCEDORA'!D73</f>
        <v>M³</v>
      </c>
    </row>
    <row r="131" spans="1:13" ht="12.75" hidden="1" x14ac:dyDescent="0.2">
      <c r="A131" s="146"/>
      <c r="B131" s="468"/>
      <c r="C131" s="469"/>
      <c r="D131" s="147">
        <f>'PLAN ORÇAM VENCEDORA'!E73</f>
        <v>1453.39</v>
      </c>
      <c r="E131" s="147"/>
      <c r="F131" s="147"/>
      <c r="G131" s="147"/>
      <c r="H131" s="147"/>
      <c r="I131" s="147"/>
      <c r="J131" s="147"/>
      <c r="K131" s="147">
        <v>0</v>
      </c>
      <c r="L131" s="147">
        <f>ROUND(D131*K131,2)</f>
        <v>0</v>
      </c>
      <c r="M131" s="148"/>
    </row>
    <row r="132" spans="1:13" ht="12.75" hidden="1" x14ac:dyDescent="0.2">
      <c r="A132" s="163"/>
      <c r="B132" s="170"/>
      <c r="C132" s="171"/>
      <c r="D132" s="147"/>
      <c r="E132" s="147"/>
      <c r="F132" s="147"/>
      <c r="G132" s="147"/>
      <c r="H132" s="147"/>
      <c r="I132" s="147"/>
      <c r="J132" s="147"/>
      <c r="K132" s="147"/>
      <c r="L132" s="147"/>
      <c r="M132" s="156"/>
    </row>
    <row r="133" spans="1:13" s="145" customFormat="1" ht="26.25" hidden="1" customHeight="1" x14ac:dyDescent="0.2">
      <c r="A133" s="140" t="str">
        <f>'PLAN ORÇAM VENCEDORA'!A74</f>
        <v>1.2.6</v>
      </c>
      <c r="B133" s="465" t="str">
        <f>'PLAN ORÇAM VENCEDORA'!B74</f>
        <v>ESCAVACAO MECANICA PARA ACERTO DE TALUDES, EM MATERIAL DE 1A CATEGORIA  COM ESCAVADEIRA HIDRAULICA (REGULARIZAÇÃO DE TALUDES)</v>
      </c>
      <c r="C133" s="466"/>
      <c r="D133" s="466"/>
      <c r="E133" s="466"/>
      <c r="F133" s="466"/>
      <c r="G133" s="466"/>
      <c r="H133" s="466"/>
      <c r="I133" s="466"/>
      <c r="J133" s="466"/>
      <c r="K133" s="467"/>
      <c r="L133" s="143">
        <f>L134</f>
        <v>0</v>
      </c>
      <c r="M133" s="144" t="str">
        <f>'PLAN ORÇAM VENCEDORA'!D74</f>
        <v>M³</v>
      </c>
    </row>
    <row r="134" spans="1:13" ht="12.75" hidden="1" x14ac:dyDescent="0.2">
      <c r="A134" s="146"/>
      <c r="B134" s="468"/>
      <c r="C134" s="469"/>
      <c r="D134" s="147">
        <f>'PLAN ORÇAM VENCEDORA'!E74</f>
        <v>759.12</v>
      </c>
      <c r="E134" s="147"/>
      <c r="F134" s="147"/>
      <c r="G134" s="147"/>
      <c r="H134" s="147"/>
      <c r="I134" s="147"/>
      <c r="J134" s="147"/>
      <c r="K134" s="147">
        <v>0</v>
      </c>
      <c r="L134" s="147">
        <f>ROUND(D134*K134,2)</f>
        <v>0</v>
      </c>
      <c r="M134" s="148"/>
    </row>
    <row r="135" spans="1:13" ht="12.75" hidden="1" x14ac:dyDescent="0.2">
      <c r="A135" s="163"/>
      <c r="B135" s="164"/>
      <c r="C135" s="164"/>
      <c r="D135" s="155"/>
      <c r="E135" s="155"/>
      <c r="F135" s="155"/>
      <c r="G135" s="155"/>
      <c r="H135" s="155"/>
      <c r="I135" s="155"/>
      <c r="J135" s="155"/>
      <c r="K135" s="155"/>
      <c r="L135" s="155"/>
      <c r="M135" s="156"/>
    </row>
    <row r="136" spans="1:13" s="150" customFormat="1" ht="12.75" hidden="1" customHeight="1" x14ac:dyDescent="0.2">
      <c r="A136" s="181" t="str">
        <f>'PLAN ORÇAM VENCEDORA'!A76</f>
        <v>1.3</v>
      </c>
      <c r="B136" s="471" t="str">
        <f>'PLAN ORÇAM VENCEDORA'!B76</f>
        <v>ESGOTAMENTO E DRENAGEM</v>
      </c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  <c r="M136" s="472"/>
    </row>
    <row r="137" spans="1:13" s="145" customFormat="1" ht="12.75" hidden="1" x14ac:dyDescent="0.2">
      <c r="A137" s="140" t="str">
        <f>'PLAN ORÇAM VENCEDORA'!A77</f>
        <v>1.3.1</v>
      </c>
      <c r="B137" s="141" t="str">
        <f>'PLAN ORÇAM VENCEDORA'!B77</f>
        <v>DRENAGEM COM CALHA DE CONCRETO A CADA 25 M</v>
      </c>
      <c r="C137" s="142"/>
      <c r="D137" s="142"/>
      <c r="E137" s="142"/>
      <c r="F137" s="142"/>
      <c r="G137" s="142"/>
      <c r="H137" s="142"/>
      <c r="I137" s="142"/>
      <c r="J137" s="142"/>
      <c r="K137" s="142"/>
      <c r="L137" s="143">
        <f>L138</f>
        <v>0</v>
      </c>
      <c r="M137" s="144" t="str">
        <f>'PLAN ORÇAM VENCEDORA'!D77</f>
        <v>M</v>
      </c>
    </row>
    <row r="138" spans="1:13" ht="12.75" hidden="1" x14ac:dyDescent="0.2">
      <c r="A138" s="179"/>
      <c r="B138" s="521"/>
      <c r="C138" s="521"/>
      <c r="D138" s="180">
        <f>'PLAN ORÇAM VENCEDORA'!E77</f>
        <v>21.8</v>
      </c>
      <c r="E138" s="180"/>
      <c r="F138" s="180"/>
      <c r="G138" s="180"/>
      <c r="H138" s="180"/>
      <c r="I138" s="180"/>
      <c r="J138" s="180"/>
      <c r="K138" s="180">
        <v>0</v>
      </c>
      <c r="L138" s="180">
        <f>ROUND(D138*K138,2)</f>
        <v>0</v>
      </c>
      <c r="M138" s="148"/>
    </row>
    <row r="139" spans="1:13" ht="12.75" hidden="1" x14ac:dyDescent="0.2">
      <c r="A139" s="163"/>
      <c r="B139" s="172"/>
      <c r="C139" s="172"/>
      <c r="D139" s="155"/>
      <c r="E139" s="155"/>
      <c r="F139" s="155"/>
      <c r="G139" s="155"/>
      <c r="H139" s="155"/>
      <c r="I139" s="155"/>
      <c r="J139" s="155"/>
      <c r="K139" s="155"/>
      <c r="L139" s="155"/>
      <c r="M139" s="156"/>
    </row>
    <row r="140" spans="1:13" ht="12.75" hidden="1" x14ac:dyDescent="0.2">
      <c r="A140" s="181" t="str">
        <f>'PLAN ORÇAM VENCEDORA'!A79</f>
        <v>1.4</v>
      </c>
      <c r="B140" s="471" t="str">
        <f>'PLAN ORÇAM VENCEDORA'!B79</f>
        <v>ESTRUTURAS</v>
      </c>
      <c r="C140" s="471"/>
      <c r="D140" s="471"/>
      <c r="E140" s="471"/>
      <c r="F140" s="471"/>
      <c r="G140" s="471"/>
      <c r="H140" s="471"/>
      <c r="I140" s="471"/>
      <c r="J140" s="471"/>
      <c r="K140" s="471"/>
      <c r="L140" s="471"/>
      <c r="M140" s="472"/>
    </row>
    <row r="141" spans="1:13" s="145" customFormat="1" ht="12.75" hidden="1" x14ac:dyDescent="0.2">
      <c r="A141" s="140" t="str">
        <f>'PLAN ORÇAM VENCEDORA'!A80</f>
        <v>1.4.1</v>
      </c>
      <c r="B141" s="141" t="str">
        <f>'PLAN ORÇAM VENCEDORA'!B80</f>
        <v>CONCRETO ARMADO COM FORMAS DE MADEIRIT - FCK 20 MPA</v>
      </c>
      <c r="C141" s="142"/>
      <c r="D141" s="142"/>
      <c r="E141" s="142"/>
      <c r="F141" s="142"/>
      <c r="G141" s="142"/>
      <c r="H141" s="142"/>
      <c r="I141" s="142"/>
      <c r="J141" s="142"/>
      <c r="K141" s="142"/>
      <c r="L141" s="143">
        <f>L142</f>
        <v>0</v>
      </c>
      <c r="M141" s="144" t="str">
        <f>'PLAN ORÇAM VENCEDORA'!D80</f>
        <v>M³</v>
      </c>
    </row>
    <row r="142" spans="1:13" ht="12.75" hidden="1" x14ac:dyDescent="0.2">
      <c r="A142" s="146"/>
      <c r="B142" s="468"/>
      <c r="C142" s="469"/>
      <c r="D142" s="147">
        <f>'PLAN ORÇAM VENCEDORA'!E80</f>
        <v>20.239999999999998</v>
      </c>
      <c r="E142" s="147"/>
      <c r="F142" s="147"/>
      <c r="G142" s="147"/>
      <c r="H142" s="147"/>
      <c r="I142" s="147"/>
      <c r="J142" s="147"/>
      <c r="K142" s="147">
        <v>0</v>
      </c>
      <c r="L142" s="147">
        <f>ROUND(D142*K142,2)</f>
        <v>0</v>
      </c>
      <c r="M142" s="148"/>
    </row>
    <row r="143" spans="1:13" ht="12.75" hidden="1" x14ac:dyDescent="0.2">
      <c r="A143" s="163"/>
      <c r="B143" s="16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6"/>
    </row>
    <row r="144" spans="1:13" s="145" customFormat="1" ht="24.75" hidden="1" customHeight="1" x14ac:dyDescent="0.2">
      <c r="A144" s="140" t="str">
        <f>'PLAN ORÇAM VENCEDORA'!A81</f>
        <v>1.4.2</v>
      </c>
      <c r="B144" s="465" t="str">
        <f>'PLAN ORÇAM VENCEDORA'!B81</f>
        <v>CONCRETO MAGRO PARA LASTRO, TRAÇO 1:4,5:4,5 (CIMENTO/ AREIA MÉDIA/ BRITA 1) - PREPARO MECÂNICO COM BETONEIRA 400 L. AF_07/2016</v>
      </c>
      <c r="C144" s="466"/>
      <c r="D144" s="466"/>
      <c r="E144" s="466"/>
      <c r="F144" s="466"/>
      <c r="G144" s="466"/>
      <c r="H144" s="466"/>
      <c r="I144" s="466"/>
      <c r="J144" s="466"/>
      <c r="K144" s="467"/>
      <c r="L144" s="143">
        <f>SUM(L145)</f>
        <v>0</v>
      </c>
      <c r="M144" s="144" t="str">
        <f>'PLAN ORÇAM VENCEDORA'!D81</f>
        <v>M³</v>
      </c>
    </row>
    <row r="145" spans="1:13" ht="12.75" hidden="1" x14ac:dyDescent="0.2">
      <c r="A145" s="179"/>
      <c r="B145" s="521"/>
      <c r="C145" s="521"/>
      <c r="D145" s="180">
        <f>'PLAN ORÇAM VENCEDORA'!E81</f>
        <v>13.1</v>
      </c>
      <c r="E145" s="180"/>
      <c r="F145" s="180"/>
      <c r="G145" s="180"/>
      <c r="H145" s="180"/>
      <c r="I145" s="180"/>
      <c r="J145" s="180"/>
      <c r="K145" s="180">
        <v>0</v>
      </c>
      <c r="L145" s="180">
        <f t="shared" ref="L145" si="1">ROUND(D145*K145,2)</f>
        <v>0</v>
      </c>
      <c r="M145" s="148"/>
    </row>
    <row r="146" spans="1:13" ht="12.75" hidden="1" x14ac:dyDescent="0.2">
      <c r="A146" s="163"/>
      <c r="B146" s="16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6"/>
    </row>
    <row r="147" spans="1:13" s="145" customFormat="1" ht="12.75" hidden="1" x14ac:dyDescent="0.2">
      <c r="A147" s="140" t="str">
        <f>'PLAN ORÇAM VENCEDORA'!A82</f>
        <v>1.4.3</v>
      </c>
      <c r="B147" s="141" t="str">
        <f>'PLAN ORÇAM VENCEDORA'!B82</f>
        <v>CONCRETO SIMPLES FABRICADO NA OBRA, FCK = 15 MPA, LANÇADO E ADENSADO</v>
      </c>
      <c r="C147" s="142"/>
      <c r="D147" s="142"/>
      <c r="E147" s="142"/>
      <c r="F147" s="142"/>
      <c r="G147" s="142"/>
      <c r="H147" s="142"/>
      <c r="I147" s="142"/>
      <c r="J147" s="142"/>
      <c r="K147" s="142"/>
      <c r="L147" s="143">
        <f>SUM(L148:L148)</f>
        <v>0</v>
      </c>
      <c r="M147" s="144" t="str">
        <f>'PLAN ORÇAM VENCEDORA'!D82</f>
        <v>M³</v>
      </c>
    </row>
    <row r="148" spans="1:13" ht="12.75" hidden="1" x14ac:dyDescent="0.2">
      <c r="A148" s="179"/>
      <c r="B148" s="521"/>
      <c r="C148" s="521"/>
      <c r="D148" s="180">
        <f>'PLAN ORÇAM VENCEDORA'!E82</f>
        <v>1.51</v>
      </c>
      <c r="E148" s="180"/>
      <c r="F148" s="180"/>
      <c r="G148" s="180"/>
      <c r="H148" s="180"/>
      <c r="I148" s="180"/>
      <c r="J148" s="180"/>
      <c r="K148" s="180">
        <v>0</v>
      </c>
      <c r="L148" s="180">
        <f t="shared" ref="L148" si="2">ROUND(D148*K148,2)</f>
        <v>0</v>
      </c>
      <c r="M148" s="148"/>
    </row>
    <row r="149" spans="1:13" ht="12.75" hidden="1" x14ac:dyDescent="0.2">
      <c r="A149" s="163"/>
      <c r="B149" s="164"/>
      <c r="C149" s="164"/>
      <c r="D149" s="155"/>
      <c r="E149" s="155"/>
      <c r="F149" s="155"/>
      <c r="G149" s="155"/>
      <c r="H149" s="155"/>
      <c r="I149" s="155"/>
      <c r="J149" s="155"/>
      <c r="K149" s="155"/>
      <c r="L149" s="155"/>
      <c r="M149" s="156"/>
    </row>
    <row r="150" spans="1:13" ht="12.75" hidden="1" x14ac:dyDescent="0.2">
      <c r="A150" s="179" t="str">
        <f>'PLAN ORÇAM VENCEDORA'!A84</f>
        <v>1.5</v>
      </c>
      <c r="B150" s="496" t="str">
        <f>'PLAN ORÇAM VENCEDORA'!B84</f>
        <v>TRATAMENTOS</v>
      </c>
      <c r="C150" s="496"/>
      <c r="D150" s="496"/>
      <c r="E150" s="496"/>
      <c r="F150" s="496"/>
      <c r="G150" s="496"/>
      <c r="H150" s="496"/>
      <c r="I150" s="496"/>
      <c r="J150" s="496"/>
      <c r="K150" s="496"/>
      <c r="L150" s="496"/>
      <c r="M150" s="497"/>
    </row>
    <row r="151" spans="1:13" s="145" customFormat="1" ht="26.25" hidden="1" customHeight="1" x14ac:dyDescent="0.2">
      <c r="A151" s="140" t="str">
        <f>'PLAN ORÇAM VENCEDORA'!A85</f>
        <v>1.5.1</v>
      </c>
      <c r="B151" s="465" t="str">
        <f>'PLAN ORÇAM VENCEDORA'!B85</f>
        <v>PISO CIMENTADO, TRAÇO 1:3 (CIMENTO E AREIA), ACABAMENTO LISO, ESPESSURA 3,0 CM, PREPARO MECÂNICO DA ARGAMASSA. AF_06/2018</v>
      </c>
      <c r="C151" s="466"/>
      <c r="D151" s="466"/>
      <c r="E151" s="466"/>
      <c r="F151" s="466"/>
      <c r="G151" s="466"/>
      <c r="H151" s="466"/>
      <c r="I151" s="466"/>
      <c r="J151" s="466"/>
      <c r="K151" s="467"/>
      <c r="L151" s="143">
        <f>SUM(L152:L152)</f>
        <v>0</v>
      </c>
      <c r="M151" s="144" t="str">
        <f>'PLAN ORÇAM VENCEDORA'!D85</f>
        <v>M²</v>
      </c>
    </row>
    <row r="152" spans="1:13" ht="12.75" hidden="1" x14ac:dyDescent="0.2">
      <c r="A152" s="146"/>
      <c r="B152" s="468"/>
      <c r="C152" s="469"/>
      <c r="D152" s="147">
        <f>'PLAN ORÇAM VENCEDORA'!E85</f>
        <v>73.45</v>
      </c>
      <c r="E152" s="147"/>
      <c r="F152" s="147"/>
      <c r="G152" s="147"/>
      <c r="H152" s="147"/>
      <c r="I152" s="147"/>
      <c r="J152" s="147"/>
      <c r="K152" s="147">
        <v>0</v>
      </c>
      <c r="L152" s="147">
        <f>K152*D152</f>
        <v>0</v>
      </c>
      <c r="M152" s="148"/>
    </row>
    <row r="153" spans="1:13" ht="12.75" hidden="1" x14ac:dyDescent="0.2">
      <c r="A153" s="163"/>
      <c r="B153" s="16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6"/>
    </row>
    <row r="154" spans="1:13" s="145" customFormat="1" ht="26.25" hidden="1" customHeight="1" x14ac:dyDescent="0.2">
      <c r="A154" s="140" t="str">
        <f>'PLAN ORÇAM VENCEDORA'!A86</f>
        <v>1.5.2</v>
      </c>
      <c r="B154" s="465" t="str">
        <f>'PLAN ORÇAM VENCEDORA'!B86</f>
        <v>IMPERMEABILIZAÇÃO COM MANTA ASFÁLTICA, CLASSE B, ESTRUTURADA COM POLIESTER NÃO TECIDO, FACES EM POLIETILENO, TIPO IV, E=4MM</v>
      </c>
      <c r="C154" s="466"/>
      <c r="D154" s="466"/>
      <c r="E154" s="466"/>
      <c r="F154" s="466"/>
      <c r="G154" s="466"/>
      <c r="H154" s="466"/>
      <c r="I154" s="466"/>
      <c r="J154" s="466"/>
      <c r="K154" s="467"/>
      <c r="L154" s="143">
        <f>SUM(L155:L155)</f>
        <v>0</v>
      </c>
      <c r="M154" s="144" t="str">
        <f>'PLAN ORÇAM VENCEDORA'!D86</f>
        <v>M²</v>
      </c>
    </row>
    <row r="155" spans="1:13" ht="17.25" hidden="1" customHeight="1" x14ac:dyDescent="0.2">
      <c r="A155" s="146"/>
      <c r="B155" s="468"/>
      <c r="C155" s="469"/>
      <c r="D155" s="147">
        <f>'PLAN ORÇAM VENCEDORA'!E86</f>
        <v>136.63</v>
      </c>
      <c r="E155" s="147"/>
      <c r="F155" s="147"/>
      <c r="G155" s="147"/>
      <c r="H155" s="147"/>
      <c r="I155" s="147"/>
      <c r="J155" s="147"/>
      <c r="K155" s="147">
        <v>0</v>
      </c>
      <c r="L155" s="147">
        <f>ROUND(D155*K155,2)</f>
        <v>0</v>
      </c>
      <c r="M155" s="148"/>
    </row>
    <row r="156" spans="1:13" ht="12.75" hidden="1" customHeight="1" x14ac:dyDescent="0.2">
      <c r="A156" s="163"/>
      <c r="B156" s="173"/>
      <c r="C156" s="173"/>
      <c r="D156" s="155"/>
      <c r="E156" s="155"/>
      <c r="F156" s="155"/>
      <c r="G156" s="155"/>
      <c r="H156" s="155"/>
      <c r="I156" s="155"/>
      <c r="J156" s="155"/>
      <c r="K156" s="155"/>
      <c r="L156" s="155"/>
      <c r="M156" s="156"/>
    </row>
    <row r="157" spans="1:13" ht="14.25" hidden="1" customHeight="1" x14ac:dyDescent="0.2">
      <c r="A157" s="179" t="str">
        <f>'PLAN ORÇAM VENCEDORA'!A88</f>
        <v>1.6</v>
      </c>
      <c r="B157" s="496" t="str">
        <f>'PLAN ORÇAM VENCEDORA'!B88</f>
        <v>URBANIZAÇÃO</v>
      </c>
      <c r="C157" s="496"/>
      <c r="D157" s="496"/>
      <c r="E157" s="496"/>
      <c r="F157" s="496"/>
      <c r="G157" s="496"/>
      <c r="H157" s="496"/>
      <c r="I157" s="496"/>
      <c r="J157" s="496"/>
      <c r="K157" s="496"/>
      <c r="L157" s="496"/>
      <c r="M157" s="497"/>
    </row>
    <row r="158" spans="1:13" s="145" customFormat="1" ht="26.25" hidden="1" customHeight="1" x14ac:dyDescent="0.2">
      <c r="A158" s="140" t="str">
        <f>'PLAN ORÇAM VENCEDORA'!A89</f>
        <v>1.6.1</v>
      </c>
      <c r="B158" s="465" t="str">
        <f>'PLAN ORÇAM VENCEDORA'!B89</f>
        <v>EXECUÇÃO DE PAVIMENTO EM PARALELEPÍPEDOS, REJUNTAMENTO COM ARGAMASSA TRAÇO 1:3 (CIMENTO E AREIA). AF_05/2020</v>
      </c>
      <c r="C158" s="466"/>
      <c r="D158" s="466"/>
      <c r="E158" s="466"/>
      <c r="F158" s="466"/>
      <c r="G158" s="466"/>
      <c r="H158" s="466"/>
      <c r="I158" s="466"/>
      <c r="J158" s="466"/>
      <c r="K158" s="467"/>
      <c r="L158" s="143">
        <f>SUM(L159:L159)</f>
        <v>0</v>
      </c>
      <c r="M158" s="144" t="str">
        <f>'PLAN ORÇAM VENCEDORA'!D89</f>
        <v>M²</v>
      </c>
    </row>
    <row r="159" spans="1:13" ht="12.75" hidden="1" x14ac:dyDescent="0.2">
      <c r="A159" s="146"/>
      <c r="B159" s="468"/>
      <c r="C159" s="469"/>
      <c r="D159" s="147">
        <f>'PLAN ORÇAM VENCEDORA'!E89</f>
        <v>61.48</v>
      </c>
      <c r="E159" s="147"/>
      <c r="F159" s="147"/>
      <c r="G159" s="147"/>
      <c r="H159" s="147"/>
      <c r="I159" s="147"/>
      <c r="J159" s="147"/>
      <c r="K159" s="147">
        <v>0</v>
      </c>
      <c r="L159" s="147">
        <f>ROUND(D159*K159,2)</f>
        <v>0</v>
      </c>
      <c r="M159" s="148"/>
    </row>
    <row r="160" spans="1:13" ht="12.75" hidden="1" x14ac:dyDescent="0.2">
      <c r="A160" s="163"/>
      <c r="B160" s="164"/>
      <c r="C160" s="164"/>
      <c r="D160" s="155"/>
      <c r="E160" s="155"/>
      <c r="F160" s="155"/>
      <c r="G160" s="155"/>
      <c r="H160" s="155"/>
      <c r="I160" s="155"/>
      <c r="J160" s="155"/>
      <c r="K160" s="155"/>
      <c r="L160" s="155"/>
      <c r="M160" s="156"/>
    </row>
    <row r="161" spans="1:13" s="145" customFormat="1" ht="38.25" hidden="1" customHeight="1" x14ac:dyDescent="0.2">
      <c r="A161" s="140" t="str">
        <f>'PLAN ORÇAM VENCEDORA'!A90</f>
        <v>1.6.2</v>
      </c>
      <c r="B161" s="498" t="str">
        <f>'PLAN ORÇAM VENCEDORA'!B90</f>
        <v>ASSENTAMENTO DE GUIA (MEIO-FIO) EM TRECHO RETO, CONFECCIONADA EM CONCRETO PRÉ-FABRICADO, DIMENSÕES 80X08X08X25 CM (COMPRIMENTO X BASE INFERIOR X BASE SUPERIOR X ALTURA), PARA URBANIZAÇÃO INTERNA DE EMPREENDIMENTOS. AF_06/2016</v>
      </c>
      <c r="C161" s="499"/>
      <c r="D161" s="499"/>
      <c r="E161" s="499"/>
      <c r="F161" s="499"/>
      <c r="G161" s="499"/>
      <c r="H161" s="499"/>
      <c r="I161" s="499"/>
      <c r="J161" s="499"/>
      <c r="K161" s="500"/>
      <c r="L161" s="143">
        <f>SUM(L162:L162)</f>
        <v>0</v>
      </c>
      <c r="M161" s="144" t="str">
        <f>'PLAN ORÇAM VENCEDORA'!D90</f>
        <v>M</v>
      </c>
    </row>
    <row r="162" spans="1:13" ht="12.75" hidden="1" x14ac:dyDescent="0.2">
      <c r="A162" s="179"/>
      <c r="B162" s="496"/>
      <c r="C162" s="496"/>
      <c r="D162" s="180">
        <f>'PLAN ORÇAM VENCEDORA'!E90</f>
        <v>69</v>
      </c>
      <c r="E162" s="180"/>
      <c r="F162" s="180"/>
      <c r="G162" s="180"/>
      <c r="H162" s="180"/>
      <c r="I162" s="180"/>
      <c r="J162" s="180"/>
      <c r="K162" s="180">
        <v>0</v>
      </c>
      <c r="L162" s="180">
        <f t="shared" ref="L162" si="3">ROUND(D162*K162,2)</f>
        <v>0</v>
      </c>
      <c r="M162" s="148"/>
    </row>
    <row r="163" spans="1:13" ht="12.75" hidden="1" x14ac:dyDescent="0.2">
      <c r="A163" s="163"/>
      <c r="B163" s="164"/>
      <c r="C163" s="164"/>
      <c r="D163" s="155"/>
      <c r="E163" s="155"/>
      <c r="F163" s="155"/>
      <c r="G163" s="155"/>
      <c r="H163" s="155"/>
      <c r="I163" s="155"/>
      <c r="J163" s="155"/>
      <c r="K163" s="155"/>
      <c r="L163" s="155"/>
      <c r="M163" s="156"/>
    </row>
    <row r="164" spans="1:13" ht="18.75" hidden="1" customHeight="1" x14ac:dyDescent="0.2">
      <c r="A164" s="179" t="str">
        <f>'PLAN ORÇAM VENCEDORA'!A92</f>
        <v>1.7</v>
      </c>
      <c r="B164" s="496" t="str">
        <f>'PLAN ORÇAM VENCEDORA'!B92</f>
        <v>PEÇAS ESPECIAIS</v>
      </c>
      <c r="C164" s="496"/>
      <c r="D164" s="496"/>
      <c r="E164" s="496"/>
      <c r="F164" s="496"/>
      <c r="G164" s="496"/>
      <c r="H164" s="496"/>
      <c r="I164" s="496"/>
      <c r="J164" s="496"/>
      <c r="K164" s="496"/>
      <c r="L164" s="496"/>
      <c r="M164" s="497"/>
    </row>
    <row r="165" spans="1:13" s="145" customFormat="1" ht="12.75" hidden="1" x14ac:dyDescent="0.2">
      <c r="A165" s="140" t="str">
        <f>'PLAN ORÇAM VENCEDORA'!A93</f>
        <v>1.7.1</v>
      </c>
      <c r="B165" s="465" t="str">
        <f>'PLAN ORÇAM VENCEDORA'!B93</f>
        <v>STOP-LOG DE MADEIRA DE LEI, TRATADA COM ÓLEO DE LINHAÇA (0,60 x 0,85m)</v>
      </c>
      <c r="C165" s="466"/>
      <c r="D165" s="466"/>
      <c r="E165" s="466"/>
      <c r="F165" s="466"/>
      <c r="G165" s="466"/>
      <c r="H165" s="466"/>
      <c r="I165" s="466"/>
      <c r="J165" s="466"/>
      <c r="K165" s="467"/>
      <c r="L165" s="143">
        <f>SUM(L166:L166)</f>
        <v>0</v>
      </c>
      <c r="M165" s="144" t="str">
        <f>'PLAN ORÇAM VENCEDORA'!D93</f>
        <v>M²</v>
      </c>
    </row>
    <row r="166" spans="1:13" ht="12.75" hidden="1" x14ac:dyDescent="0.2">
      <c r="A166" s="146"/>
      <c r="B166" s="468"/>
      <c r="C166" s="469"/>
      <c r="D166" s="147">
        <f>'PLAN ORÇAM VENCEDORA'!E93</f>
        <v>1.02</v>
      </c>
      <c r="E166" s="147"/>
      <c r="F166" s="147"/>
      <c r="G166" s="147"/>
      <c r="H166" s="147"/>
      <c r="I166" s="147"/>
      <c r="J166" s="147"/>
      <c r="K166" s="147">
        <v>0</v>
      </c>
      <c r="L166" s="147">
        <f>ROUND(D166*K166,2)</f>
        <v>0</v>
      </c>
      <c r="M166" s="148"/>
    </row>
    <row r="167" spans="1:13" ht="12.75" hidden="1" x14ac:dyDescent="0.2">
      <c r="A167" s="163"/>
      <c r="B167" s="164"/>
      <c r="C167" s="164"/>
      <c r="D167" s="155"/>
      <c r="E167" s="155"/>
      <c r="F167" s="155"/>
      <c r="G167" s="155"/>
      <c r="H167" s="155"/>
      <c r="I167" s="155"/>
      <c r="J167" s="155"/>
      <c r="K167" s="155"/>
      <c r="L167" s="155"/>
      <c r="M167" s="156"/>
    </row>
    <row r="168" spans="1:13" s="145" customFormat="1" ht="12.75" hidden="1" x14ac:dyDescent="0.2">
      <c r="A168" s="140" t="str">
        <f>'PLAN ORÇAM VENCEDORA'!A94</f>
        <v>1.7.2</v>
      </c>
      <c r="B168" s="465" t="str">
        <f>'PLAN ORÇAM VENCEDORA'!B94</f>
        <v>STOP-LOG DE MADEIRA DE LEI, TRATADA COM ÓLEO DE LINHAÇA (1,00 x 1,00m)</v>
      </c>
      <c r="C168" s="466"/>
      <c r="D168" s="466"/>
      <c r="E168" s="466"/>
      <c r="F168" s="466"/>
      <c r="G168" s="466"/>
      <c r="H168" s="466"/>
      <c r="I168" s="466"/>
      <c r="J168" s="466"/>
      <c r="K168" s="467"/>
      <c r="L168" s="143">
        <f>SUM(L169:L169)</f>
        <v>0</v>
      </c>
      <c r="M168" s="144" t="str">
        <f>'PLAN ORÇAM VENCEDORA'!D93</f>
        <v>M²</v>
      </c>
    </row>
    <row r="169" spans="1:13" ht="12.75" hidden="1" x14ac:dyDescent="0.2">
      <c r="A169" s="146"/>
      <c r="B169" s="468"/>
      <c r="C169" s="469"/>
      <c r="D169" s="147">
        <f>'PLAN ORÇAM VENCEDORA'!E94</f>
        <v>2</v>
      </c>
      <c r="E169" s="147"/>
      <c r="F169" s="147"/>
      <c r="G169" s="147"/>
      <c r="H169" s="147"/>
      <c r="I169" s="147"/>
      <c r="J169" s="147"/>
      <c r="K169" s="147">
        <v>0</v>
      </c>
      <c r="L169" s="147">
        <f>ROUND(D169*K169,2)</f>
        <v>0</v>
      </c>
      <c r="M169" s="148"/>
    </row>
    <row r="170" spans="1:13" ht="12.75" hidden="1" x14ac:dyDescent="0.2">
      <c r="A170" s="163"/>
      <c r="B170" s="164"/>
      <c r="C170" s="164"/>
      <c r="D170" s="155"/>
      <c r="E170" s="155"/>
      <c r="F170" s="155"/>
      <c r="G170" s="155"/>
      <c r="H170" s="155"/>
      <c r="I170" s="155"/>
      <c r="J170" s="155"/>
      <c r="K170" s="155"/>
      <c r="L170" s="155"/>
      <c r="M170" s="156"/>
    </row>
    <row r="171" spans="1:13" s="145" customFormat="1" ht="12.75" hidden="1" x14ac:dyDescent="0.2">
      <c r="A171" s="140" t="str">
        <f>'PLAN ORÇAM VENCEDORA'!A95</f>
        <v>1.7.3</v>
      </c>
      <c r="B171" s="465" t="str">
        <f>'PLAN ORÇAM VENCEDORA'!B95</f>
        <v>STOP-LOG DE MADEIRA DE LEI, TRATADA COM ÓLEO DE LINHAÇA (1,15 x 1,00m)</v>
      </c>
      <c r="C171" s="466"/>
      <c r="D171" s="466"/>
      <c r="E171" s="466"/>
      <c r="F171" s="466"/>
      <c r="G171" s="466"/>
      <c r="H171" s="466"/>
      <c r="I171" s="466"/>
      <c r="J171" s="466"/>
      <c r="K171" s="467"/>
      <c r="L171" s="143">
        <f>SUM(L172:L172)</f>
        <v>0</v>
      </c>
      <c r="M171" s="144" t="str">
        <f>'PLAN ORÇAM VENCEDORA'!D95</f>
        <v>M²</v>
      </c>
    </row>
    <row r="172" spans="1:13" ht="12.75" hidden="1" x14ac:dyDescent="0.2">
      <c r="A172" s="146"/>
      <c r="B172" s="468"/>
      <c r="C172" s="469"/>
      <c r="D172" s="147">
        <f>'PLAN ORÇAM VENCEDORA'!E95</f>
        <v>4.5999999999999996</v>
      </c>
      <c r="E172" s="147"/>
      <c r="F172" s="147"/>
      <c r="G172" s="147"/>
      <c r="H172" s="147"/>
      <c r="I172" s="147"/>
      <c r="J172" s="147"/>
      <c r="K172" s="147">
        <v>0</v>
      </c>
      <c r="L172" s="147">
        <f>ROUND(D172*K172,2)</f>
        <v>0</v>
      </c>
      <c r="M172" s="148"/>
    </row>
    <row r="173" spans="1:13" ht="12.75" hidden="1" x14ac:dyDescent="0.2">
      <c r="A173" s="163"/>
      <c r="B173" s="164"/>
      <c r="C173" s="164"/>
      <c r="D173" s="155"/>
      <c r="E173" s="155"/>
      <c r="F173" s="155"/>
      <c r="G173" s="155"/>
      <c r="H173" s="155"/>
      <c r="I173" s="155"/>
      <c r="J173" s="155"/>
      <c r="K173" s="155"/>
      <c r="L173" s="155"/>
      <c r="M173" s="156"/>
    </row>
    <row r="174" spans="1:13" s="145" customFormat="1" ht="26.25" hidden="1" customHeight="1" x14ac:dyDescent="0.2">
      <c r="A174" s="140" t="str">
        <f>'PLAN ORÇAM VENCEDORA'!A96</f>
        <v>1.7.4</v>
      </c>
      <c r="B174" s="465" t="str">
        <f>'PLAN ORÇAM VENCEDORA'!B96</f>
        <v>ESCADA DE MARINHEIRO, EM AÇO CA-25, DIÂMETRO 3/4", PINTADOS COM EPOXI, INCLUINDO FORNECIMENTO E ASSENTAMENTO.</v>
      </c>
      <c r="C174" s="466"/>
      <c r="D174" s="466"/>
      <c r="E174" s="466"/>
      <c r="F174" s="466"/>
      <c r="G174" s="466"/>
      <c r="H174" s="466"/>
      <c r="I174" s="466"/>
      <c r="J174" s="466"/>
      <c r="K174" s="467"/>
      <c r="L174" s="143">
        <f>SUM(L175:L175)</f>
        <v>0</v>
      </c>
      <c r="M174" s="144" t="str">
        <f>'PLAN ORÇAM VENCEDORA'!D96</f>
        <v>M²</v>
      </c>
    </row>
    <row r="175" spans="1:13" ht="12.75" hidden="1" x14ac:dyDescent="0.2">
      <c r="A175" s="146"/>
      <c r="B175" s="468"/>
      <c r="C175" s="469"/>
      <c r="D175" s="147">
        <f>'PLAN ORÇAM VENCEDORA'!E96</f>
        <v>2</v>
      </c>
      <c r="E175" s="147"/>
      <c r="F175" s="147"/>
      <c r="G175" s="147"/>
      <c r="H175" s="147"/>
      <c r="I175" s="147"/>
      <c r="J175" s="147"/>
      <c r="K175" s="147">
        <v>0</v>
      </c>
      <c r="L175" s="147">
        <f>ROUND(D175*K175,2)</f>
        <v>0</v>
      </c>
      <c r="M175" s="148"/>
    </row>
    <row r="176" spans="1:13" ht="12.75" hidden="1" x14ac:dyDescent="0.2">
      <c r="A176" s="163"/>
      <c r="B176" s="164"/>
      <c r="C176" s="164"/>
      <c r="D176" s="155"/>
      <c r="E176" s="155"/>
      <c r="F176" s="155"/>
      <c r="G176" s="155"/>
      <c r="H176" s="155"/>
      <c r="I176" s="155"/>
      <c r="J176" s="155"/>
      <c r="K176" s="155"/>
      <c r="L176" s="155"/>
      <c r="M176" s="156"/>
    </row>
    <row r="177" spans="1:13" s="145" customFormat="1" ht="15.75" hidden="1" customHeight="1" x14ac:dyDescent="0.2">
      <c r="A177" s="140" t="str">
        <f>'PLAN ORÇAM VENCEDORA'!A97</f>
        <v>1.7.5</v>
      </c>
      <c r="B177" s="465" t="str">
        <f>'PLAN ORÇAM VENCEDORA'!B97</f>
        <v>TAMPA METÁLICA DE INSPEÇÃO 1,00 x 1,00 m</v>
      </c>
      <c r="C177" s="466"/>
      <c r="D177" s="466"/>
      <c r="E177" s="466"/>
      <c r="F177" s="466"/>
      <c r="G177" s="466"/>
      <c r="H177" s="466"/>
      <c r="I177" s="466"/>
      <c r="J177" s="466"/>
      <c r="K177" s="467"/>
      <c r="L177" s="143">
        <f>SUM(L178:L178)</f>
        <v>0</v>
      </c>
      <c r="M177" s="144" t="str">
        <f>'PLAN ORÇAM VENCEDORA'!D97</f>
        <v>UN</v>
      </c>
    </row>
    <row r="178" spans="1:13" ht="12.75" hidden="1" x14ac:dyDescent="0.2">
      <c r="A178" s="146"/>
      <c r="B178" s="468"/>
      <c r="C178" s="469"/>
      <c r="D178" s="147">
        <f>'PLAN ORÇAM VENCEDORA'!E97</f>
        <v>3</v>
      </c>
      <c r="E178" s="147"/>
      <c r="F178" s="147"/>
      <c r="G178" s="147"/>
      <c r="H178" s="147"/>
      <c r="I178" s="147"/>
      <c r="J178" s="147"/>
      <c r="K178" s="147">
        <v>0</v>
      </c>
      <c r="L178" s="147">
        <f>ROUND(D178*K178,2)</f>
        <v>0</v>
      </c>
      <c r="M178" s="148"/>
    </row>
    <row r="179" spans="1:13" ht="12.75" hidden="1" x14ac:dyDescent="0.2">
      <c r="A179" s="163"/>
      <c r="B179" s="164"/>
      <c r="C179" s="164"/>
      <c r="D179" s="155"/>
      <c r="E179" s="155"/>
      <c r="F179" s="155"/>
      <c r="G179" s="155"/>
      <c r="H179" s="155"/>
      <c r="I179" s="155"/>
      <c r="J179" s="155"/>
      <c r="K179" s="155"/>
      <c r="L179" s="155"/>
      <c r="M179" s="156"/>
    </row>
    <row r="180" spans="1:13" s="145" customFormat="1" ht="12.75" hidden="1" x14ac:dyDescent="0.2">
      <c r="A180" s="140" t="str">
        <f>'PLAN ORÇAM VENCEDORA'!A98</f>
        <v>1.7.6</v>
      </c>
      <c r="B180" s="465" t="str">
        <f>'PLAN ORÇAM VENCEDORA'!B98</f>
        <v>GRADE DE BARRAS EM AÇO INOX</v>
      </c>
      <c r="C180" s="466"/>
      <c r="D180" s="466"/>
      <c r="E180" s="466"/>
      <c r="F180" s="466"/>
      <c r="G180" s="466"/>
      <c r="H180" s="466"/>
      <c r="I180" s="466"/>
      <c r="J180" s="466"/>
      <c r="K180" s="467"/>
      <c r="L180" s="143">
        <f>SUM(L181:L181)</f>
        <v>0</v>
      </c>
      <c r="M180" s="144" t="str">
        <f>'PLAN ORÇAM VENCEDORA'!D98</f>
        <v>M²</v>
      </c>
    </row>
    <row r="181" spans="1:13" ht="12.75" hidden="1" x14ac:dyDescent="0.2">
      <c r="A181" s="146"/>
      <c r="B181" s="468"/>
      <c r="C181" s="469"/>
      <c r="D181" s="147">
        <f>'PLAN ORÇAM VENCEDORA'!E98</f>
        <v>1.52</v>
      </c>
      <c r="E181" s="147"/>
      <c r="F181" s="147"/>
      <c r="G181" s="147"/>
      <c r="H181" s="147"/>
      <c r="I181" s="147"/>
      <c r="J181" s="147"/>
      <c r="K181" s="147">
        <v>0</v>
      </c>
      <c r="L181" s="147">
        <f>ROUND(D181*K181,2)</f>
        <v>0</v>
      </c>
      <c r="M181" s="148"/>
    </row>
    <row r="182" spans="1:13" ht="13.5" hidden="1" thickBot="1" x14ac:dyDescent="0.25">
      <c r="A182" s="163"/>
      <c r="B182" s="164"/>
      <c r="C182" s="164"/>
      <c r="D182" s="155"/>
      <c r="E182" s="155"/>
      <c r="F182" s="155"/>
      <c r="G182" s="155"/>
      <c r="H182" s="155"/>
      <c r="I182" s="155"/>
      <c r="J182" s="155"/>
      <c r="K182" s="155"/>
      <c r="L182" s="155"/>
      <c r="M182" s="156"/>
    </row>
    <row r="183" spans="1:13" ht="13.5" hidden="1" thickBot="1" x14ac:dyDescent="0.25">
      <c r="A183" s="135" t="str">
        <f>'PLAN ORÇAM VENCEDORA'!A100</f>
        <v>2.0</v>
      </c>
      <c r="B183" s="136" t="str">
        <f>'PLAN ORÇAM VENCEDORA'!B100</f>
        <v>LAGOA ANAEROBIA</v>
      </c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7"/>
    </row>
    <row r="184" spans="1:13" s="167" customFormat="1" ht="12.75" hidden="1" x14ac:dyDescent="0.2">
      <c r="A184" s="154"/>
      <c r="B184" s="133"/>
      <c r="C184" s="133"/>
      <c r="D184" s="133"/>
      <c r="E184" s="133"/>
      <c r="F184" s="133"/>
      <c r="G184" s="133"/>
      <c r="H184" s="133"/>
      <c r="I184" s="133"/>
      <c r="J184" s="133"/>
      <c r="K184" s="133"/>
      <c r="L184" s="133"/>
      <c r="M184" s="134"/>
    </row>
    <row r="185" spans="1:13" ht="12.75" hidden="1" x14ac:dyDescent="0.2">
      <c r="A185" s="163" t="str">
        <f>'PLAN ORÇAM VENCEDORA'!A102</f>
        <v>2.1</v>
      </c>
      <c r="B185" s="507" t="str">
        <f>'PLAN ORÇAM VENCEDORA'!B102</f>
        <v>MOVIMENTO DE TERRA</v>
      </c>
      <c r="C185" s="507"/>
      <c r="D185" s="507"/>
      <c r="E185" s="155"/>
      <c r="F185" s="155"/>
      <c r="G185" s="155"/>
      <c r="H185" s="155"/>
      <c r="I185" s="155"/>
      <c r="J185" s="155"/>
      <c r="K185" s="155"/>
      <c r="L185" s="155"/>
      <c r="M185" s="156"/>
    </row>
    <row r="186" spans="1:13" s="145" customFormat="1" ht="24.75" hidden="1" customHeight="1" x14ac:dyDescent="0.2">
      <c r="A186" s="161" t="str">
        <f>'PLAN ORÇAM VENCEDORA'!A103</f>
        <v>2.1.1</v>
      </c>
      <c r="B186" s="490" t="str">
        <f>'PLAN ORÇAM VENCEDORA'!B103</f>
        <v>ESCAVAÇÃO MECANIZADA DE VALA COM PROF. MAIOR QUE 1,5 M ATÉ 3,0 MCOM ESCAVADEIRA HIDRÁULICA (0,8 M3/111 HP), LARGURA ATÉ 1,5 M, EM SOLO DE 1A CATEGORIA</v>
      </c>
      <c r="C186" s="491"/>
      <c r="D186" s="491"/>
      <c r="E186" s="491"/>
      <c r="F186" s="491"/>
      <c r="G186" s="491"/>
      <c r="H186" s="491"/>
      <c r="I186" s="491"/>
      <c r="J186" s="491"/>
      <c r="K186" s="492"/>
      <c r="L186" s="143">
        <f>SUM(L187:L187)</f>
        <v>0</v>
      </c>
      <c r="M186" s="144" t="str">
        <f>'PLAN ORÇAM VENCEDORA'!D103</f>
        <v>M³</v>
      </c>
    </row>
    <row r="187" spans="1:13" s="145" customFormat="1" ht="12.75" hidden="1" x14ac:dyDescent="0.2">
      <c r="A187" s="163"/>
      <c r="B187" s="164"/>
      <c r="C187" s="164"/>
      <c r="D187" s="147">
        <f>'PLAN ORÇAM VENCEDORA'!E103</f>
        <v>8280</v>
      </c>
      <c r="E187" s="147"/>
      <c r="F187" s="147"/>
      <c r="G187" s="147"/>
      <c r="H187" s="147"/>
      <c r="I187" s="147"/>
      <c r="J187" s="147"/>
      <c r="K187" s="147">
        <v>0</v>
      </c>
      <c r="L187" s="147">
        <f>ROUND(D187*K187,2)</f>
        <v>0</v>
      </c>
      <c r="M187" s="148"/>
    </row>
    <row r="188" spans="1:13" ht="12.75" hidden="1" x14ac:dyDescent="0.2">
      <c r="A188" s="163"/>
      <c r="B188" s="16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6"/>
    </row>
    <row r="189" spans="1:13" s="145" customFormat="1" ht="12.75" hidden="1" x14ac:dyDescent="0.2">
      <c r="A189" s="140" t="str">
        <f>'PLAN ORÇAM VENCEDORA'!A104</f>
        <v>2.1.2</v>
      </c>
      <c r="B189" s="465" t="str">
        <f>'PLAN ORÇAM VENCEDORA'!B104</f>
        <v>REATERRO MECANIZADO DE VALA COM ESCAVADEIRA HIDRÁULICA (CAPACIDADE DA CAÇAMBA: 0,8 M³ / POTÊNCIA: 111 HP), LARGURA ATÉ 1,5 M, PROFUNDIDADE DE 1,5 A 3,0 M, COM SOLO DE 1ª CATEGORIA EM LOCAIS COM BAIXO NÍVEL DE INTERFERÊNCIA. AF_04/2016</v>
      </c>
      <c r="C189" s="466"/>
      <c r="D189" s="466"/>
      <c r="E189" s="466"/>
      <c r="F189" s="466"/>
      <c r="G189" s="466"/>
      <c r="H189" s="466"/>
      <c r="I189" s="466"/>
      <c r="J189" s="466"/>
      <c r="K189" s="467"/>
      <c r="L189" s="143">
        <f>SUM(L190:L191)</f>
        <v>0</v>
      </c>
      <c r="M189" s="144" t="str">
        <f>'PLAN ORÇAM VENCEDORA'!D104</f>
        <v>M³</v>
      </c>
    </row>
    <row r="190" spans="1:13" ht="12.75" hidden="1" x14ac:dyDescent="0.2">
      <c r="A190" s="146"/>
      <c r="B190" s="468"/>
      <c r="C190" s="469"/>
      <c r="D190" s="147">
        <f>'PLAN ORÇAM VENCEDORA'!E104</f>
        <v>26.23</v>
      </c>
      <c r="E190" s="147"/>
      <c r="F190" s="147"/>
      <c r="G190" s="147"/>
      <c r="H190" s="147"/>
      <c r="I190" s="147"/>
      <c r="J190" s="147"/>
      <c r="K190" s="147">
        <v>0</v>
      </c>
      <c r="L190" s="147">
        <f>ROUND(D190*K190,2)</f>
        <v>0</v>
      </c>
      <c r="M190" s="148"/>
    </row>
    <row r="191" spans="1:13" ht="12.75" hidden="1" x14ac:dyDescent="0.2">
      <c r="A191" s="146"/>
      <c r="B191" s="468"/>
      <c r="C191" s="469"/>
      <c r="D191" s="147"/>
      <c r="E191" s="147"/>
      <c r="F191" s="147"/>
      <c r="G191" s="147"/>
      <c r="H191" s="147"/>
      <c r="I191" s="147"/>
      <c r="J191" s="147"/>
      <c r="K191" s="147"/>
      <c r="L191" s="147"/>
      <c r="M191" s="148"/>
    </row>
    <row r="192" spans="1:13" s="145" customFormat="1" ht="39" hidden="1" customHeight="1" x14ac:dyDescent="0.2">
      <c r="A192" s="140" t="str">
        <f>'PLAN ORÇAM VENCEDORA'!A105</f>
        <v>2.1.3</v>
      </c>
      <c r="B192" s="465" t="str">
        <f>'PLAN ORÇAM VENCEDORA'!B105</f>
        <v>ESCAVAÇÃO VERTICAL A CÉU ABERTO, EM OBRAS DE INFRAESTRUTURA, INCLUINDO CARGA, DESCARGA E TRANSPORTE, EM SOLO DE 1ª CATEGORIA COM ESCAVADEIRA HIDRÁULICA (CAÇAMBA: 0,8 M³ / 111HP), FROTA DE 10 CAMINHÕES BASCULANTES DE 10 M³, DMT DE 6 KM E VELOCIDADE MÉDIA22KM/H. AF_05/2020</v>
      </c>
      <c r="C192" s="466"/>
      <c r="D192" s="466"/>
      <c r="E192" s="466"/>
      <c r="F192" s="466"/>
      <c r="G192" s="466"/>
      <c r="H192" s="466"/>
      <c r="I192" s="466"/>
      <c r="J192" s="466"/>
      <c r="K192" s="467"/>
      <c r="L192" s="143">
        <f>SUM(L193:L193)</f>
        <v>0</v>
      </c>
      <c r="M192" s="144" t="str">
        <f>'PLAN ORÇAM VENCEDORA'!D105</f>
        <v>M³</v>
      </c>
    </row>
    <row r="193" spans="1:13" ht="12.75" hidden="1" x14ac:dyDescent="0.2">
      <c r="A193" s="146"/>
      <c r="B193" s="468"/>
      <c r="C193" s="469"/>
      <c r="D193" s="147">
        <f>'PLAN ORÇAM VENCEDORA'!E105</f>
        <v>12060.57</v>
      </c>
      <c r="E193" s="147"/>
      <c r="F193" s="147"/>
      <c r="G193" s="147"/>
      <c r="H193" s="147"/>
      <c r="I193" s="147"/>
      <c r="J193" s="147"/>
      <c r="K193" s="147">
        <v>0</v>
      </c>
      <c r="L193" s="147">
        <f>ROUND(D193*K193,2)</f>
        <v>0</v>
      </c>
      <c r="M193" s="148"/>
    </row>
    <row r="194" spans="1:13" ht="12.75" hidden="1" x14ac:dyDescent="0.2">
      <c r="A194" s="163"/>
      <c r="B194" s="16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6"/>
    </row>
    <row r="195" spans="1:13" s="145" customFormat="1" ht="18" hidden="1" customHeight="1" x14ac:dyDescent="0.2">
      <c r="A195" s="140" t="str">
        <f>'PLAN ORÇAM VENCEDORA'!A106</f>
        <v>2.1.4</v>
      </c>
      <c r="B195" s="465" t="str">
        <f>'PLAN ORÇAM VENCEDORA'!B106</f>
        <v>ATERRO MECANIZADO COM TRATOR DE ESTEIRA, INCLUSIVE COMPACTAÇÃO (MÃO DE OBRA, CAMINHÃO PIPA, E ROLO)</v>
      </c>
      <c r="C195" s="466"/>
      <c r="D195" s="466"/>
      <c r="E195" s="466"/>
      <c r="F195" s="466"/>
      <c r="G195" s="466"/>
      <c r="H195" s="466"/>
      <c r="I195" s="466"/>
      <c r="J195" s="466"/>
      <c r="K195" s="467"/>
      <c r="L195" s="143">
        <f>SUM(L196:L196)</f>
        <v>0</v>
      </c>
      <c r="M195" s="144" t="str">
        <f>'PLAN ORÇAM VENCEDORA'!D106</f>
        <v>M³</v>
      </c>
    </row>
    <row r="196" spans="1:13" ht="12.75" hidden="1" x14ac:dyDescent="0.2">
      <c r="A196" s="146"/>
      <c r="B196" s="468"/>
      <c r="C196" s="469"/>
      <c r="D196" s="147">
        <f>'PLAN ORÇAM VENCEDORA'!E106</f>
        <v>24121.13</v>
      </c>
      <c r="E196" s="147"/>
      <c r="F196" s="147"/>
      <c r="G196" s="147"/>
      <c r="H196" s="147"/>
      <c r="I196" s="147"/>
      <c r="J196" s="147"/>
      <c r="K196" s="147">
        <v>0</v>
      </c>
      <c r="L196" s="147">
        <f t="shared" ref="L196" si="4">ROUND(D196*K196,2)</f>
        <v>0</v>
      </c>
      <c r="M196" s="148"/>
    </row>
    <row r="197" spans="1:13" ht="12.75" hidden="1" x14ac:dyDescent="0.2">
      <c r="A197" s="163"/>
      <c r="B197" s="16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6"/>
    </row>
    <row r="198" spans="1:13" s="145" customFormat="1" ht="26.25" hidden="1" customHeight="1" x14ac:dyDescent="0.2">
      <c r="A198" s="140" t="str">
        <f>'PLAN ORÇAM VENCEDORA'!A107</f>
        <v>2.1.5</v>
      </c>
      <c r="B198" s="465" t="str">
        <f>'PLAN ORÇAM VENCEDORA'!B107</f>
        <v>ATERRO DE REGULARIZAÇÃO COM MATERIAL IMPERMEÁVEL NO FUNDO DA LAGOA, COM ESPESSURA DE 0,50 M, COMPACTADO A 100% DO PROCTOR NORMAL</v>
      </c>
      <c r="C198" s="466"/>
      <c r="D198" s="466"/>
      <c r="E198" s="466"/>
      <c r="F198" s="466"/>
      <c r="G198" s="466"/>
      <c r="H198" s="466"/>
      <c r="I198" s="466"/>
      <c r="J198" s="466"/>
      <c r="K198" s="467"/>
      <c r="L198" s="143">
        <f>SUM(L199:L199)</f>
        <v>0</v>
      </c>
      <c r="M198" s="144" t="str">
        <f>'PLAN ORÇAM VENCEDORA'!D107</f>
        <v>M³</v>
      </c>
    </row>
    <row r="199" spans="1:13" ht="12.75" hidden="1" x14ac:dyDescent="0.2">
      <c r="A199" s="146"/>
      <c r="B199" s="468"/>
      <c r="C199" s="469"/>
      <c r="D199" s="147">
        <f>'PLAN ORÇAM VENCEDORA'!E107</f>
        <v>8280</v>
      </c>
      <c r="E199" s="147"/>
      <c r="F199" s="147"/>
      <c r="G199" s="147"/>
      <c r="H199" s="147"/>
      <c r="I199" s="147"/>
      <c r="J199" s="147"/>
      <c r="K199" s="147">
        <v>0</v>
      </c>
      <c r="L199" s="147">
        <f t="shared" ref="L199" si="5">ROUND(D199*K199,2)</f>
        <v>0</v>
      </c>
      <c r="M199" s="148"/>
    </row>
    <row r="200" spans="1:13" ht="12.75" hidden="1" x14ac:dyDescent="0.2">
      <c r="A200" s="163"/>
      <c r="B200" s="16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6"/>
    </row>
    <row r="201" spans="1:13" s="145" customFormat="1" ht="28.5" hidden="1" customHeight="1" x14ac:dyDescent="0.2">
      <c r="A201" s="140" t="str">
        <f>'PLAN ORÇAM VENCEDORA'!A108</f>
        <v>2.1.6</v>
      </c>
      <c r="B201" s="465" t="str">
        <f>'PLAN ORÇAM VENCEDORA'!B108</f>
        <v>ESCAVACAO MECANICA PARA ACERTO DE TALUDES, EM MATERIAL DE 1A CATEGORIA  COM ESCAVADEIRA HIDRAULICA (REGULARIZAÇÃO DE TALUDES)</v>
      </c>
      <c r="C201" s="466"/>
      <c r="D201" s="466"/>
      <c r="E201" s="466"/>
      <c r="F201" s="466"/>
      <c r="G201" s="466"/>
      <c r="H201" s="466"/>
      <c r="I201" s="466"/>
      <c r="J201" s="466"/>
      <c r="K201" s="467"/>
      <c r="L201" s="143">
        <f>SUM(L202:L202)</f>
        <v>0</v>
      </c>
      <c r="M201" s="144" t="str">
        <f>'PLAN ORÇAM VENCEDORA'!D108</f>
        <v>M²</v>
      </c>
    </row>
    <row r="202" spans="1:13" ht="12.75" hidden="1" x14ac:dyDescent="0.2">
      <c r="A202" s="146"/>
      <c r="B202" s="468"/>
      <c r="C202" s="469"/>
      <c r="D202" s="147">
        <f>'PLAN ORÇAM VENCEDORA'!E108</f>
        <v>8935.33</v>
      </c>
      <c r="E202" s="147"/>
      <c r="F202" s="147"/>
      <c r="G202" s="147"/>
      <c r="H202" s="147"/>
      <c r="I202" s="147"/>
      <c r="J202" s="147"/>
      <c r="K202" s="147">
        <v>0</v>
      </c>
      <c r="L202" s="147">
        <f t="shared" ref="L202" si="6">ROUND(D202*K202,2)</f>
        <v>0</v>
      </c>
      <c r="M202" s="148"/>
    </row>
    <row r="203" spans="1:13" ht="12.75" hidden="1" x14ac:dyDescent="0.2">
      <c r="A203" s="163"/>
      <c r="B203" s="164"/>
      <c r="C203" s="164"/>
      <c r="D203" s="155"/>
      <c r="E203" s="155"/>
      <c r="F203" s="155"/>
      <c r="G203" s="155"/>
      <c r="H203" s="155"/>
      <c r="I203" s="155"/>
      <c r="J203" s="155"/>
      <c r="K203" s="155"/>
      <c r="L203" s="155"/>
      <c r="M203" s="156"/>
    </row>
    <row r="204" spans="1:13" ht="12.75" hidden="1" customHeight="1" x14ac:dyDescent="0.2">
      <c r="A204" s="181" t="str">
        <f>'PLAN ORÇAM VENCEDORA'!A110</f>
        <v>2.2</v>
      </c>
      <c r="B204" s="471" t="str">
        <f>'PLAN ORÇAM VENCEDORA'!B110</f>
        <v>ESGOTAMENTO E DRENAGEM</v>
      </c>
      <c r="C204" s="471"/>
      <c r="D204" s="471"/>
      <c r="E204" s="471"/>
      <c r="F204" s="471"/>
      <c r="G204" s="471"/>
      <c r="H204" s="471"/>
      <c r="I204" s="471"/>
      <c r="J204" s="471"/>
      <c r="K204" s="471"/>
      <c r="L204" s="471"/>
      <c r="M204" s="472"/>
    </row>
    <row r="205" spans="1:13" s="145" customFormat="1" ht="12.75" hidden="1" x14ac:dyDescent="0.2">
      <c r="A205" s="140" t="str">
        <f>'PLAN ORÇAM VENCEDORA'!A111</f>
        <v>2.2.1</v>
      </c>
      <c r="B205" s="465" t="str">
        <f>'PLAN ORÇAM VENCEDORA'!B111</f>
        <v>DRENAGEM COM CALHA DE CONCRETO A CADA 25 M</v>
      </c>
      <c r="C205" s="466"/>
      <c r="D205" s="466"/>
      <c r="E205" s="466"/>
      <c r="F205" s="466"/>
      <c r="G205" s="466"/>
      <c r="H205" s="466"/>
      <c r="I205" s="466"/>
      <c r="J205" s="466"/>
      <c r="K205" s="467"/>
      <c r="L205" s="143">
        <f>SUM(L206:L206)</f>
        <v>0</v>
      </c>
      <c r="M205" s="144" t="str">
        <f>'PLAN ORÇAM VENCEDORA'!D111</f>
        <v>M</v>
      </c>
    </row>
    <row r="206" spans="1:13" ht="12.75" hidden="1" x14ac:dyDescent="0.2">
      <c r="A206" s="146"/>
      <c r="B206" s="468"/>
      <c r="C206" s="469"/>
      <c r="D206" s="147">
        <f>'PLAN ORÇAM VENCEDORA'!E111</f>
        <v>132.69</v>
      </c>
      <c r="E206" s="147"/>
      <c r="F206" s="147"/>
      <c r="G206" s="147"/>
      <c r="H206" s="147"/>
      <c r="I206" s="147"/>
      <c r="J206" s="147"/>
      <c r="K206" s="147">
        <v>0</v>
      </c>
      <c r="L206" s="147">
        <f t="shared" ref="L206" si="7">ROUND(D206*K206,2)</f>
        <v>0</v>
      </c>
      <c r="M206" s="148"/>
    </row>
    <row r="207" spans="1:13" ht="12.75" hidden="1" x14ac:dyDescent="0.2">
      <c r="A207" s="163"/>
      <c r="B207" s="16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6"/>
    </row>
    <row r="208" spans="1:13" ht="14.25" hidden="1" customHeight="1" x14ac:dyDescent="0.2">
      <c r="A208" s="181" t="str">
        <f>'PLAN ORÇAM VENCEDORA'!A113</f>
        <v>2.3</v>
      </c>
      <c r="B208" s="471" t="str">
        <f>'PLAN ORÇAM VENCEDORA'!B113</f>
        <v>ESTRUTURAS</v>
      </c>
      <c r="C208" s="471"/>
      <c r="D208" s="471"/>
      <c r="E208" s="471"/>
      <c r="F208" s="471"/>
      <c r="G208" s="471"/>
      <c r="H208" s="471"/>
      <c r="I208" s="471"/>
      <c r="J208" s="471"/>
      <c r="K208" s="471"/>
      <c r="L208" s="471"/>
      <c r="M208" s="472"/>
    </row>
    <row r="209" spans="1:13" s="145" customFormat="1" ht="12.75" hidden="1" x14ac:dyDescent="0.2">
      <c r="A209" s="140" t="str">
        <f>'PLAN ORÇAM VENCEDORA'!A114</f>
        <v>2.3.1</v>
      </c>
      <c r="B209" s="465" t="str">
        <f>'PLAN ORÇAM VENCEDORA'!B114</f>
        <v>CONCRETO ARMADO COM FORMAS DE MADEIRIT - FCK 20 MPA</v>
      </c>
      <c r="C209" s="466"/>
      <c r="D209" s="466"/>
      <c r="E209" s="466"/>
      <c r="F209" s="466"/>
      <c r="G209" s="466"/>
      <c r="H209" s="466"/>
      <c r="I209" s="466"/>
      <c r="J209" s="466"/>
      <c r="K209" s="467"/>
      <c r="L209" s="143">
        <f>SUM(L210:L210)</f>
        <v>0</v>
      </c>
      <c r="M209" s="144" t="str">
        <f>'PLAN ORÇAM VENCEDORA'!D114</f>
        <v>M³</v>
      </c>
    </row>
    <row r="210" spans="1:13" ht="12.75" hidden="1" x14ac:dyDescent="0.2">
      <c r="A210" s="146"/>
      <c r="B210" s="468"/>
      <c r="C210" s="469"/>
      <c r="D210" s="147">
        <f>'PLAN ORÇAM VENCEDORA'!E114</f>
        <v>45.99</v>
      </c>
      <c r="E210" s="147"/>
      <c r="F210" s="147"/>
      <c r="G210" s="147"/>
      <c r="H210" s="147"/>
      <c r="I210" s="147"/>
      <c r="J210" s="147"/>
      <c r="K210" s="147">
        <v>0</v>
      </c>
      <c r="L210" s="147">
        <f t="shared" ref="L210" si="8">ROUND(D210*K210,2)</f>
        <v>0</v>
      </c>
      <c r="M210" s="148"/>
    </row>
    <row r="211" spans="1:13" ht="12.6" hidden="1" customHeight="1" x14ac:dyDescent="0.2">
      <c r="A211" s="127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9"/>
    </row>
    <row r="212" spans="1:13" ht="14.25" hidden="1" customHeight="1" x14ac:dyDescent="0.2">
      <c r="A212" s="181" t="str">
        <f>'PLAN ORÇAM VENCEDORA'!A116</f>
        <v>2.4</v>
      </c>
      <c r="B212" s="471" t="str">
        <f>'PLAN ORÇAM VENCEDORA'!B116</f>
        <v>TRATAMENTOS</v>
      </c>
      <c r="C212" s="471"/>
      <c r="D212" s="471"/>
      <c r="E212" s="471"/>
      <c r="F212" s="471"/>
      <c r="G212" s="471"/>
      <c r="H212" s="471"/>
      <c r="I212" s="471"/>
      <c r="J212" s="471"/>
      <c r="K212" s="471"/>
      <c r="L212" s="471"/>
      <c r="M212" s="472"/>
    </row>
    <row r="213" spans="1:13" s="145" customFormat="1" ht="12.75" hidden="1" x14ac:dyDescent="0.2">
      <c r="A213" s="140" t="str">
        <f>'PLAN ORÇAM VENCEDORA'!A117</f>
        <v>2.4.1</v>
      </c>
      <c r="B213" s="465" t="str">
        <f>'PLAN ORÇAM VENCEDORA'!B117</f>
        <v>ARGAMASSA DE CIMENTO 1:3,ESP=3,00cm (REGULARIZAÇÃO)</v>
      </c>
      <c r="C213" s="466"/>
      <c r="D213" s="466"/>
      <c r="E213" s="466"/>
      <c r="F213" s="466"/>
      <c r="G213" s="466"/>
      <c r="H213" s="466"/>
      <c r="I213" s="466"/>
      <c r="J213" s="466"/>
      <c r="K213" s="467"/>
      <c r="L213" s="143">
        <f>SUM(L214:L214)</f>
        <v>0</v>
      </c>
      <c r="M213" s="144" t="str">
        <f>'PLAN ORÇAM VENCEDORA'!D117</f>
        <v>M²</v>
      </c>
    </row>
    <row r="214" spans="1:13" ht="12.75" hidden="1" x14ac:dyDescent="0.2">
      <c r="A214" s="146"/>
      <c r="B214" s="468"/>
      <c r="C214" s="469"/>
      <c r="D214" s="147">
        <f>'PLAN ORÇAM VENCEDORA'!E117</f>
        <v>229.95</v>
      </c>
      <c r="E214" s="147"/>
      <c r="F214" s="147"/>
      <c r="G214" s="147"/>
      <c r="H214" s="147"/>
      <c r="I214" s="147"/>
      <c r="J214" s="147"/>
      <c r="K214" s="147">
        <v>0</v>
      </c>
      <c r="L214" s="147">
        <f t="shared" ref="L214" si="9">ROUND(D214*K214,2)</f>
        <v>0</v>
      </c>
      <c r="M214" s="148"/>
    </row>
    <row r="215" spans="1:13" ht="12.6" hidden="1" customHeight="1" x14ac:dyDescent="0.2">
      <c r="A215" s="127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9"/>
    </row>
    <row r="216" spans="1:13" s="145" customFormat="1" ht="26.25" hidden="1" customHeight="1" x14ac:dyDescent="0.2">
      <c r="A216" s="140" t="str">
        <f>'PLAN ORÇAM VENCEDORA'!A118</f>
        <v>2.4.2</v>
      </c>
      <c r="B216" s="465" t="str">
        <f>'PLAN ORÇAM VENCEDORA'!B118</f>
        <v>IMPERMEABILIZAÇÃO DE SUPERFÍCIE COM ARGAMASSA POLIMÉRICA / MEMBRANA ACRÍLICA, 4 DEMÃOS, REFORÇADA COM VÉU DE POLIÉSTER (MAV). AF_06/2018</v>
      </c>
      <c r="C216" s="466"/>
      <c r="D216" s="466"/>
      <c r="E216" s="466"/>
      <c r="F216" s="466"/>
      <c r="G216" s="466"/>
      <c r="H216" s="466"/>
      <c r="I216" s="466"/>
      <c r="J216" s="466"/>
      <c r="K216" s="467"/>
      <c r="L216" s="143">
        <f>SUM(L217:L217)</f>
        <v>0</v>
      </c>
      <c r="M216" s="144" t="str">
        <f>'PLAN ORÇAM VENCEDORA'!D118</f>
        <v>M²</v>
      </c>
    </row>
    <row r="217" spans="1:13" ht="12.75" hidden="1" x14ac:dyDescent="0.2">
      <c r="A217" s="146"/>
      <c r="B217" s="468"/>
      <c r="C217" s="469"/>
      <c r="D217" s="147">
        <f>'PLAN ORÇAM VENCEDORA'!E118</f>
        <v>229.95</v>
      </c>
      <c r="E217" s="147"/>
      <c r="F217" s="147"/>
      <c r="G217" s="147"/>
      <c r="H217" s="147"/>
      <c r="I217" s="147"/>
      <c r="J217" s="147"/>
      <c r="K217" s="147">
        <v>0</v>
      </c>
      <c r="L217" s="147">
        <f t="shared" ref="L217" si="10">ROUND(D217*K217,2)</f>
        <v>0</v>
      </c>
      <c r="M217" s="148"/>
    </row>
    <row r="218" spans="1:13" ht="12.6" hidden="1" customHeight="1" x14ac:dyDescent="0.2">
      <c r="A218" s="127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9"/>
    </row>
    <row r="219" spans="1:13" ht="14.25" hidden="1" customHeight="1" x14ac:dyDescent="0.2">
      <c r="A219" s="181" t="str">
        <f>'PLAN ORÇAM VENCEDORA'!A120</f>
        <v>2.5</v>
      </c>
      <c r="B219" s="471" t="str">
        <f>'PLAN ORÇAM VENCEDORA'!B120</f>
        <v>URBANIZAÇÃO</v>
      </c>
      <c r="C219" s="471"/>
      <c r="D219" s="471"/>
      <c r="E219" s="471"/>
      <c r="F219" s="471"/>
      <c r="G219" s="471"/>
      <c r="H219" s="471"/>
      <c r="I219" s="471"/>
      <c r="J219" s="471"/>
      <c r="K219" s="471"/>
      <c r="L219" s="471"/>
      <c r="M219" s="472"/>
    </row>
    <row r="220" spans="1:13" s="145" customFormat="1" ht="30.75" hidden="1" customHeight="1" x14ac:dyDescent="0.2">
      <c r="A220" s="140" t="str">
        <f>'PLAN ORÇAM VENCEDORA'!A121</f>
        <v>2.5.1</v>
      </c>
      <c r="B220" s="465" t="str">
        <f>'PLAN ORÇAM VENCEDORA'!B121</f>
        <v>PLACAS PRÉ-MOLDADAS DE CONCRETO ARMADO- PROTEÇÃO DE TALUDE INTERNO, TRACO1:3:5 (CIMENTO, AREIA, BRITA 1,2), NAS DIMENSÕES DE (0,55 X 1,00) X 0,07 M, INCLUINDO FORNECIMENTO E ASSENTAMENTO.</v>
      </c>
      <c r="C220" s="466"/>
      <c r="D220" s="466"/>
      <c r="E220" s="466"/>
      <c r="F220" s="466"/>
      <c r="G220" s="466"/>
      <c r="H220" s="466"/>
      <c r="I220" s="466"/>
      <c r="J220" s="466"/>
      <c r="K220" s="467"/>
      <c r="L220" s="143">
        <f>SUM(L221:L221)</f>
        <v>0</v>
      </c>
      <c r="M220" s="144" t="str">
        <f>'PLAN ORÇAM VENCEDORA'!D121</f>
        <v>M²</v>
      </c>
    </row>
    <row r="221" spans="1:13" ht="12.75" hidden="1" x14ac:dyDescent="0.2">
      <c r="A221" s="146"/>
      <c r="B221" s="468"/>
      <c r="C221" s="469"/>
      <c r="D221" s="147">
        <f>'PLAN ORÇAM VENCEDORA'!E121</f>
        <v>1124.8</v>
      </c>
      <c r="E221" s="147"/>
      <c r="F221" s="147"/>
      <c r="G221" s="147"/>
      <c r="H221" s="147"/>
      <c r="I221" s="147"/>
      <c r="J221" s="147"/>
      <c r="K221" s="147">
        <v>0</v>
      </c>
      <c r="L221" s="147">
        <f t="shared" ref="L221" si="11">ROUND(D221*K221,2)</f>
        <v>0</v>
      </c>
      <c r="M221" s="148"/>
    </row>
    <row r="222" spans="1:13" ht="12.6" hidden="1" customHeight="1" x14ac:dyDescent="0.2">
      <c r="A222" s="127"/>
      <c r="B222" s="128"/>
      <c r="C222" s="128"/>
      <c r="D222" s="128"/>
      <c r="E222" s="128"/>
      <c r="F222" s="128"/>
      <c r="G222" s="128"/>
      <c r="H222" s="128"/>
      <c r="I222" s="128"/>
      <c r="J222" s="128"/>
      <c r="K222" s="128"/>
      <c r="L222" s="128"/>
      <c r="M222" s="129"/>
    </row>
    <row r="223" spans="1:13" s="145" customFormat="1" ht="30.75" hidden="1" customHeight="1" x14ac:dyDescent="0.2">
      <c r="A223" s="140" t="str">
        <f>'PLAN ORÇAM VENCEDORA'!A122</f>
        <v>2.5.2</v>
      </c>
      <c r="B223" s="465" t="str">
        <f>'PLAN ORÇAM VENCEDORA'!B122</f>
        <v>EXECUÇÃO DE PAVIMENTO EM PARALELEPÍPEDOS, REJUNTAMENTO COM ARGAMASSA TRAÇO 1:3 (CIMENTO E AREIA). AF_05/2020</v>
      </c>
      <c r="C223" s="466"/>
      <c r="D223" s="466"/>
      <c r="E223" s="466"/>
      <c r="F223" s="466"/>
      <c r="G223" s="466"/>
      <c r="H223" s="466"/>
      <c r="I223" s="466"/>
      <c r="J223" s="466"/>
      <c r="K223" s="467"/>
      <c r="L223" s="143">
        <f>SUM(L224:L224)</f>
        <v>0</v>
      </c>
      <c r="M223" s="144" t="str">
        <f>'PLAN ORÇAM VENCEDORA'!D122</f>
        <v>M²</v>
      </c>
    </row>
    <row r="224" spans="1:13" ht="12.75" hidden="1" x14ac:dyDescent="0.2">
      <c r="A224" s="146"/>
      <c r="B224" s="468"/>
      <c r="C224" s="469"/>
      <c r="D224" s="147">
        <f>'PLAN ORÇAM VENCEDORA'!E122</f>
        <v>765.75</v>
      </c>
      <c r="E224" s="147"/>
      <c r="F224" s="147"/>
      <c r="G224" s="147"/>
      <c r="H224" s="147"/>
      <c r="I224" s="147"/>
      <c r="J224" s="147"/>
      <c r="K224" s="147">
        <v>0</v>
      </c>
      <c r="L224" s="147">
        <f t="shared" ref="L224" si="12">ROUND(D224*K224,2)</f>
        <v>0</v>
      </c>
      <c r="M224" s="148"/>
    </row>
    <row r="225" spans="1:13" ht="12.6" hidden="1" customHeight="1" x14ac:dyDescent="0.2">
      <c r="A225" s="127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9"/>
    </row>
    <row r="226" spans="1:13" s="145" customFormat="1" ht="42" hidden="1" customHeight="1" x14ac:dyDescent="0.2">
      <c r="A226" s="140" t="str">
        <f>'PLAN ORÇAM VENCEDORA'!A123</f>
        <v>2.5.3</v>
      </c>
      <c r="B226" s="465" t="str">
        <f>'PLAN ORÇAM VENCEDORA'!B123</f>
        <v>ASSENTAMENTO DE GUIA (MEIO-FIO) EM TRECHO RETO, CONFECCIONADA EM CONCRETO PRÉ-FABRICADO, DIMENSÕES 80X08X08X25 CM (COMPRIMENTO X BASE INFERIOR X BASE SUPERIOR X ALTURA), PARA URBANIZAÇÃO INTERNA DE EMPREENDIMENTOS. AF_06/2016</v>
      </c>
      <c r="C226" s="466"/>
      <c r="D226" s="466"/>
      <c r="E226" s="466"/>
      <c r="F226" s="466"/>
      <c r="G226" s="466"/>
      <c r="H226" s="466"/>
      <c r="I226" s="466"/>
      <c r="J226" s="466"/>
      <c r="K226" s="467"/>
      <c r="L226" s="143">
        <f>SUM(L227:L227)</f>
        <v>0</v>
      </c>
      <c r="M226" s="144" t="str">
        <f>'PLAN ORÇAM VENCEDORA'!D123</f>
        <v>M</v>
      </c>
    </row>
    <row r="227" spans="1:13" ht="12.75" hidden="1" x14ac:dyDescent="0.2">
      <c r="A227" s="146"/>
      <c r="B227" s="468"/>
      <c r="C227" s="469"/>
      <c r="D227" s="147">
        <f>'PLAN ORÇAM VENCEDORA'!E123</f>
        <v>1021</v>
      </c>
      <c r="E227" s="147"/>
      <c r="F227" s="147"/>
      <c r="G227" s="147"/>
      <c r="H227" s="147"/>
      <c r="I227" s="147"/>
      <c r="J227" s="147"/>
      <c r="K227" s="147">
        <v>0</v>
      </c>
      <c r="L227" s="147">
        <f t="shared" ref="L227" si="13">ROUND(D227*K227,2)</f>
        <v>0</v>
      </c>
      <c r="M227" s="148"/>
    </row>
    <row r="228" spans="1:13" ht="12.6" hidden="1" customHeight="1" x14ac:dyDescent="0.2">
      <c r="A228" s="127"/>
      <c r="B228" s="128"/>
      <c r="C228" s="128"/>
      <c r="D228" s="128"/>
      <c r="E228" s="128"/>
      <c r="F228" s="128"/>
      <c r="G228" s="128"/>
      <c r="H228" s="128"/>
      <c r="I228" s="128"/>
      <c r="J228" s="128"/>
      <c r="K228" s="128"/>
      <c r="L228" s="128"/>
      <c r="M228" s="129"/>
    </row>
    <row r="229" spans="1:13" ht="12.75" hidden="1" customHeight="1" x14ac:dyDescent="0.2">
      <c r="A229" s="181" t="str">
        <f>'PLAN ORÇAM VENCEDORA'!A125</f>
        <v>2.6</v>
      </c>
      <c r="B229" s="471" t="str">
        <f>'PLAN ORÇAM VENCEDORA'!B125</f>
        <v>MONTAGEM HIDRÁULICA</v>
      </c>
      <c r="C229" s="471"/>
      <c r="D229" s="471"/>
      <c r="E229" s="471"/>
      <c r="F229" s="471"/>
      <c r="G229" s="471"/>
      <c r="H229" s="471"/>
      <c r="I229" s="471"/>
      <c r="J229" s="471"/>
      <c r="K229" s="471"/>
      <c r="L229" s="471"/>
      <c r="M229" s="472"/>
    </row>
    <row r="230" spans="1:13" s="145" customFormat="1" ht="23.25" hidden="1" customHeight="1" x14ac:dyDescent="0.2">
      <c r="A230" s="140" t="str">
        <f>'PLAN ORÇAM VENCEDORA'!A126</f>
        <v>2.6.1</v>
      </c>
      <c r="B230" s="465" t="str">
        <f>'PLAN ORÇAM VENCEDORA'!B126</f>
        <v>MONTAGEM HIDRAULICA</v>
      </c>
      <c r="C230" s="466"/>
      <c r="D230" s="466"/>
      <c r="E230" s="466"/>
      <c r="F230" s="466"/>
      <c r="G230" s="466"/>
      <c r="H230" s="466"/>
      <c r="I230" s="466"/>
      <c r="J230" s="466"/>
      <c r="K230" s="467"/>
      <c r="L230" s="143">
        <f>SUM(L231:L231)</f>
        <v>0</v>
      </c>
      <c r="M230" s="144" t="str">
        <f>'PLAN ORÇAM VENCEDORA'!D126</f>
        <v>UN</v>
      </c>
    </row>
    <row r="231" spans="1:13" ht="12.75" hidden="1" x14ac:dyDescent="0.2">
      <c r="A231" s="146"/>
      <c r="B231" s="468"/>
      <c r="C231" s="469"/>
      <c r="D231" s="147">
        <f>'PLAN ORÇAM VENCEDORA'!E126</f>
        <v>1</v>
      </c>
      <c r="E231" s="147"/>
      <c r="F231" s="147"/>
      <c r="G231" s="147"/>
      <c r="H231" s="147"/>
      <c r="I231" s="147"/>
      <c r="J231" s="147"/>
      <c r="K231" s="147">
        <v>0</v>
      </c>
      <c r="L231" s="147">
        <f t="shared" ref="L231" si="14">ROUND(D231*K231,2)</f>
        <v>0</v>
      </c>
      <c r="M231" s="148"/>
    </row>
    <row r="232" spans="1:13" ht="12.6" hidden="1" customHeight="1" x14ac:dyDescent="0.2">
      <c r="A232" s="127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9"/>
    </row>
    <row r="233" spans="1:13" ht="14.25" hidden="1" customHeight="1" x14ac:dyDescent="0.2">
      <c r="A233" s="181" t="str">
        <f>'PLAN ORÇAM VENCEDORA'!A128</f>
        <v>2.7</v>
      </c>
      <c r="B233" s="471" t="str">
        <f>'PLAN ORÇAM VENCEDORA'!B128</f>
        <v>EQUIPAMENTOS</v>
      </c>
      <c r="C233" s="471"/>
      <c r="D233" s="471"/>
      <c r="E233" s="471"/>
      <c r="F233" s="471"/>
      <c r="G233" s="471"/>
      <c r="H233" s="471"/>
      <c r="I233" s="471"/>
      <c r="J233" s="471"/>
      <c r="K233" s="471"/>
      <c r="L233" s="471"/>
      <c r="M233" s="472"/>
    </row>
    <row r="234" spans="1:13" s="145" customFormat="1" ht="23.25" hidden="1" customHeight="1" x14ac:dyDescent="0.2">
      <c r="A234" s="140" t="str">
        <f>'PLAN ORÇAM VENCEDORA'!A129</f>
        <v>2.7.1</v>
      </c>
      <c r="B234" s="465" t="str">
        <f>'PLAN ORÇAM VENCEDORA'!B129</f>
        <v>STOP-LOG em fibra de vidro 1,50 x 0,80m</v>
      </c>
      <c r="C234" s="466"/>
      <c r="D234" s="466"/>
      <c r="E234" s="466"/>
      <c r="F234" s="466"/>
      <c r="G234" s="466"/>
      <c r="H234" s="466"/>
      <c r="I234" s="466"/>
      <c r="J234" s="466"/>
      <c r="K234" s="467"/>
      <c r="L234" s="143">
        <f>SUM(L235:L235)</f>
        <v>0</v>
      </c>
      <c r="M234" s="144" t="str">
        <f>'PLAN ORÇAM VENCEDORA'!D129</f>
        <v>M²</v>
      </c>
    </row>
    <row r="235" spans="1:13" ht="12.75" hidden="1" x14ac:dyDescent="0.2">
      <c r="A235" s="146"/>
      <c r="B235" s="468"/>
      <c r="C235" s="469"/>
      <c r="D235" s="147">
        <f>'PLAN ORÇAM VENCEDORA'!E129</f>
        <v>1.2</v>
      </c>
      <c r="E235" s="147"/>
      <c r="F235" s="147"/>
      <c r="G235" s="147"/>
      <c r="H235" s="147"/>
      <c r="I235" s="147"/>
      <c r="J235" s="147"/>
      <c r="K235" s="147">
        <v>0</v>
      </c>
      <c r="L235" s="147">
        <f t="shared" ref="L235" si="15">ROUND(D235*K235,2)</f>
        <v>0</v>
      </c>
      <c r="M235" s="148"/>
    </row>
    <row r="236" spans="1:13" ht="12.6" hidden="1" customHeight="1" x14ac:dyDescent="0.2">
      <c r="A236" s="127"/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  <c r="M236" s="129"/>
    </row>
    <row r="237" spans="1:13" s="145" customFormat="1" ht="23.25" hidden="1" customHeight="1" x14ac:dyDescent="0.2">
      <c r="A237" s="140" t="str">
        <f>'PLAN ORÇAM VENCEDORA'!A130</f>
        <v>2.7.2</v>
      </c>
      <c r="B237" s="465" t="str">
        <f>'PLAN ORÇAM VENCEDORA'!B130</f>
        <v>STOP-LOG em fibra de vidro 1,1 x 0,80m</v>
      </c>
      <c r="C237" s="466"/>
      <c r="D237" s="466"/>
      <c r="E237" s="466"/>
      <c r="F237" s="466"/>
      <c r="G237" s="466"/>
      <c r="H237" s="466"/>
      <c r="I237" s="466"/>
      <c r="J237" s="466"/>
      <c r="K237" s="467"/>
      <c r="L237" s="143">
        <f>SUM(L238:L238)</f>
        <v>0</v>
      </c>
      <c r="M237" s="144" t="str">
        <f>'PLAN ORÇAM VENCEDORA'!D130</f>
        <v>M²</v>
      </c>
    </row>
    <row r="238" spans="1:13" ht="12.75" hidden="1" x14ac:dyDescent="0.2">
      <c r="A238" s="146"/>
      <c r="B238" s="468"/>
      <c r="C238" s="469"/>
      <c r="D238" s="147">
        <f>'PLAN ORÇAM VENCEDORA'!E130</f>
        <v>1.76</v>
      </c>
      <c r="E238" s="147"/>
      <c r="F238" s="147"/>
      <c r="G238" s="147"/>
      <c r="H238" s="147"/>
      <c r="I238" s="147"/>
      <c r="J238" s="147"/>
      <c r="K238" s="147">
        <v>0</v>
      </c>
      <c r="L238" s="147">
        <f t="shared" ref="L238" si="16">ROUND(D238*K238,2)</f>
        <v>0</v>
      </c>
      <c r="M238" s="148"/>
    </row>
    <row r="239" spans="1:13" ht="12.6" hidden="1" customHeight="1" x14ac:dyDescent="0.2">
      <c r="A239" s="127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  <c r="M239" s="129"/>
    </row>
    <row r="240" spans="1:13" s="145" customFormat="1" ht="23.25" hidden="1" customHeight="1" x14ac:dyDescent="0.2">
      <c r="A240" s="140" t="str">
        <f>'PLAN ORÇAM VENCEDORA'!A131</f>
        <v>2.7.3</v>
      </c>
      <c r="B240" s="465" t="str">
        <f>'PLAN ORÇAM VENCEDORA'!B131</f>
        <v>STOP-LOG em fibra de vidro 1,30 x 0,80m</v>
      </c>
      <c r="C240" s="466"/>
      <c r="D240" s="466"/>
      <c r="E240" s="466"/>
      <c r="F240" s="466"/>
      <c r="G240" s="466"/>
      <c r="H240" s="466"/>
      <c r="I240" s="466"/>
      <c r="J240" s="466"/>
      <c r="K240" s="467"/>
      <c r="L240" s="143">
        <f>SUM(L241:L241)</f>
        <v>0</v>
      </c>
      <c r="M240" s="144" t="str">
        <f>'PLAN ORÇAM VENCEDORA'!D131</f>
        <v>M²</v>
      </c>
    </row>
    <row r="241" spans="1:15" ht="12.75" hidden="1" x14ac:dyDescent="0.2">
      <c r="A241" s="146"/>
      <c r="B241" s="468"/>
      <c r="C241" s="469"/>
      <c r="D241" s="147">
        <f>'PLAN ORÇAM VENCEDORA'!E131</f>
        <v>2.08</v>
      </c>
      <c r="E241" s="147"/>
      <c r="F241" s="147"/>
      <c r="G241" s="147"/>
      <c r="H241" s="147"/>
      <c r="I241" s="147"/>
      <c r="J241" s="147"/>
      <c r="K241" s="147">
        <v>0</v>
      </c>
      <c r="L241" s="147">
        <f t="shared" ref="L241" si="17">ROUND(D241*K241,2)</f>
        <v>0</v>
      </c>
      <c r="M241" s="148"/>
    </row>
    <row r="242" spans="1:15" ht="12.6" customHeight="1" thickBot="1" x14ac:dyDescent="0.25">
      <c r="A242" s="127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9"/>
    </row>
    <row r="243" spans="1:15" ht="13.5" thickBot="1" x14ac:dyDescent="0.25">
      <c r="A243" s="135" t="str">
        <f>'PLAN ORÇAM VENCEDORA'!A133</f>
        <v>3.0</v>
      </c>
      <c r="B243" s="136" t="str">
        <f>'PLAN ORÇAM VENCEDORA'!B133</f>
        <v>LAGOA FACULTATIVA</v>
      </c>
      <c r="C243" s="136"/>
      <c r="D243" s="136"/>
      <c r="E243" s="136"/>
      <c r="F243" s="136"/>
      <c r="G243" s="136"/>
      <c r="H243" s="136"/>
      <c r="I243" s="136"/>
      <c r="J243" s="136"/>
      <c r="K243" s="136"/>
      <c r="L243" s="136"/>
      <c r="M243" s="137"/>
    </row>
    <row r="244" spans="1:15" s="167" customFormat="1" ht="12.75" x14ac:dyDescent="0.2">
      <c r="A244" s="154"/>
      <c r="B244" s="133"/>
      <c r="C244" s="133"/>
      <c r="D244" s="133"/>
      <c r="E244" s="133"/>
      <c r="F244" s="133"/>
      <c r="G244" s="133"/>
      <c r="H244" s="133"/>
      <c r="I244" s="133"/>
      <c r="J244" s="133"/>
      <c r="K244" s="133"/>
      <c r="L244" s="133"/>
      <c r="M244" s="134"/>
    </row>
    <row r="245" spans="1:15" ht="12.75" customHeight="1" x14ac:dyDescent="0.2">
      <c r="A245" s="181" t="str">
        <f>'PLAN ORÇAM VENCEDORA'!A135</f>
        <v>3.1</v>
      </c>
      <c r="B245" s="471" t="str">
        <f>'PLAN ORÇAM VENCEDORA'!B135</f>
        <v>SERVIÇOS PRELIMINARES</v>
      </c>
      <c r="C245" s="471"/>
      <c r="D245" s="471"/>
      <c r="E245" s="471"/>
      <c r="F245" s="471"/>
      <c r="G245" s="471"/>
      <c r="H245" s="471"/>
      <c r="I245" s="471"/>
      <c r="J245" s="471"/>
      <c r="K245" s="471"/>
      <c r="L245" s="471"/>
      <c r="M245" s="472"/>
    </row>
    <row r="246" spans="1:15" s="145" customFormat="1" ht="24.75" customHeight="1" x14ac:dyDescent="0.2">
      <c r="A246" s="161" t="str">
        <f>'PLAN ORÇAM VENCEDORA'!A136</f>
        <v>3.1.1</v>
      </c>
      <c r="B246" s="490" t="str">
        <f>'PLAN ORÇAM VENCEDORA'!B136</f>
        <v>LIMPEZA MECANIZADA DE CAMADA VEGETAL, VEGETAÇÃO E PEQUENAS ÁRVORES (DIÂMETRO DE TRONCO MENOR QUE 0,20 M), COM TRATOR DE ESTEIRAS.AF_05/2018</v>
      </c>
      <c r="C246" s="491"/>
      <c r="D246" s="491"/>
      <c r="E246" s="491"/>
      <c r="F246" s="491"/>
      <c r="G246" s="491"/>
      <c r="H246" s="491"/>
      <c r="I246" s="491"/>
      <c r="J246" s="491"/>
      <c r="K246" s="492"/>
      <c r="L246" s="143">
        <f>SUM(L261:L261)</f>
        <v>67278.111971999999</v>
      </c>
      <c r="M246" s="144" t="str">
        <f>'PLAN ORÇAM VENCEDORA'!$D$136</f>
        <v>M²</v>
      </c>
    </row>
    <row r="247" spans="1:15" s="318" customFormat="1" ht="15" customHeight="1" x14ac:dyDescent="0.2">
      <c r="A247" s="323" t="s">
        <v>523</v>
      </c>
      <c r="B247" s="470" t="s">
        <v>614</v>
      </c>
      <c r="C247" s="470"/>
      <c r="D247" s="470"/>
      <c r="E247" s="324">
        <f>221.687</f>
        <v>221.68700000000001</v>
      </c>
      <c r="F247" s="324"/>
      <c r="G247" s="324">
        <f>162+2*14.5</f>
        <v>191</v>
      </c>
      <c r="H247" s="324"/>
      <c r="I247" s="324"/>
      <c r="J247" s="325"/>
      <c r="K247" s="325"/>
      <c r="L247" s="322">
        <f>E247*G247</f>
        <v>42342.217000000004</v>
      </c>
      <c r="M247" s="326" t="str">
        <f>'PLAN ORÇAM VENCEDORA'!$D$136</f>
        <v>M²</v>
      </c>
      <c r="N247" s="318" t="s">
        <v>605</v>
      </c>
    </row>
    <row r="248" spans="1:15" s="318" customFormat="1" ht="15" customHeight="1" x14ac:dyDescent="0.2">
      <c r="A248" s="331" t="s">
        <v>524</v>
      </c>
      <c r="B248" s="470" t="s">
        <v>609</v>
      </c>
      <c r="C248" s="470"/>
      <c r="D248" s="470"/>
      <c r="E248" s="324">
        <v>160</v>
      </c>
      <c r="F248" s="324"/>
      <c r="G248" s="324">
        <v>4.47</v>
      </c>
      <c r="H248" s="324"/>
      <c r="I248" s="324">
        <v>1</v>
      </c>
      <c r="J248" s="325"/>
      <c r="K248" s="325"/>
      <c r="L248" s="322">
        <f t="shared" ref="L248:L256" si="18">E248*G248*I248</f>
        <v>715.19999999999993</v>
      </c>
      <c r="M248" s="326" t="str">
        <f>'PLAN ORÇAM VENCEDORA'!$D$136</f>
        <v>M²</v>
      </c>
    </row>
    <row r="249" spans="1:15" s="318" customFormat="1" ht="15" customHeight="1" x14ac:dyDescent="0.2">
      <c r="A249" s="331" t="s">
        <v>525</v>
      </c>
      <c r="B249" s="470" t="s">
        <v>610</v>
      </c>
      <c r="C249" s="470"/>
      <c r="D249" s="470"/>
      <c r="E249" s="324">
        <v>272</v>
      </c>
      <c r="F249" s="324"/>
      <c r="G249" s="324">
        <v>3.94</v>
      </c>
      <c r="H249" s="324"/>
      <c r="I249" s="324">
        <v>1</v>
      </c>
      <c r="J249" s="325"/>
      <c r="K249" s="325"/>
      <c r="L249" s="322">
        <f t="shared" si="18"/>
        <v>1071.68</v>
      </c>
      <c r="M249" s="326" t="str">
        <f>'PLAN ORÇAM VENCEDORA'!$D$136</f>
        <v>M²</v>
      </c>
    </row>
    <row r="250" spans="1:15" s="318" customFormat="1" ht="15" customHeight="1" x14ac:dyDescent="0.2">
      <c r="A250" s="331" t="s">
        <v>526</v>
      </c>
      <c r="B250" s="470" t="s">
        <v>611</v>
      </c>
      <c r="C250" s="470"/>
      <c r="D250" s="470"/>
      <c r="E250" s="324">
        <v>191</v>
      </c>
      <c r="F250" s="324"/>
      <c r="G250" s="324">
        <v>4.47</v>
      </c>
      <c r="H250" s="324"/>
      <c r="I250" s="324">
        <v>1</v>
      </c>
      <c r="J250" s="325"/>
      <c r="K250" s="325"/>
      <c r="L250" s="322">
        <f t="shared" si="18"/>
        <v>853.77</v>
      </c>
      <c r="M250" s="326" t="str">
        <f>'PLAN ORÇAM VENCEDORA'!$D$136</f>
        <v>M²</v>
      </c>
    </row>
    <row r="251" spans="1:15" s="318" customFormat="1" ht="15" customHeight="1" x14ac:dyDescent="0.2">
      <c r="A251" s="331" t="s">
        <v>527</v>
      </c>
      <c r="B251" s="470" t="s">
        <v>612</v>
      </c>
      <c r="C251" s="470"/>
      <c r="D251" s="470"/>
      <c r="E251" s="324">
        <v>195</v>
      </c>
      <c r="F251" s="324"/>
      <c r="G251" s="324">
        <v>3.94</v>
      </c>
      <c r="H251" s="324"/>
      <c r="I251" s="324">
        <v>2</v>
      </c>
      <c r="J251" s="325"/>
      <c r="K251" s="325"/>
      <c r="L251" s="322">
        <f t="shared" si="18"/>
        <v>1536.6</v>
      </c>
      <c r="M251" s="326" t="str">
        <f>'PLAN ORÇAM VENCEDORA'!$D$136</f>
        <v>M²</v>
      </c>
    </row>
    <row r="252" spans="1:15" s="318" customFormat="1" ht="15" customHeight="1" x14ac:dyDescent="0.2">
      <c r="A252" s="331" t="s">
        <v>528</v>
      </c>
      <c r="B252" s="470" t="s">
        <v>606</v>
      </c>
      <c r="C252" s="470"/>
      <c r="D252" s="470"/>
      <c r="E252" s="324">
        <v>260</v>
      </c>
      <c r="F252" s="324"/>
      <c r="G252" s="324">
        <v>1.5</v>
      </c>
      <c r="H252" s="324"/>
      <c r="I252" s="324">
        <v>2</v>
      </c>
      <c r="J252" s="325"/>
      <c r="K252" s="325"/>
      <c r="L252" s="322">
        <f t="shared" si="18"/>
        <v>780</v>
      </c>
      <c r="M252" s="326" t="str">
        <f>'PLAN ORÇAM VENCEDORA'!$D$136</f>
        <v>M²</v>
      </c>
    </row>
    <row r="253" spans="1:15" s="318" customFormat="1" ht="15" customHeight="1" x14ac:dyDescent="0.2">
      <c r="A253" s="331" t="s">
        <v>529</v>
      </c>
      <c r="B253" s="470" t="s">
        <v>607</v>
      </c>
      <c r="C253" s="470"/>
      <c r="D253" s="470"/>
      <c r="E253" s="324">
        <v>191</v>
      </c>
      <c r="F253" s="324"/>
      <c r="G253" s="324">
        <v>1.5</v>
      </c>
      <c r="H253" s="324"/>
      <c r="I253" s="324">
        <v>2</v>
      </c>
      <c r="J253" s="325"/>
      <c r="K253" s="325"/>
      <c r="L253" s="322">
        <f>E253*G253*I253</f>
        <v>573</v>
      </c>
      <c r="M253" s="326" t="str">
        <f>'PLAN ORÇAM VENCEDORA'!$D$136</f>
        <v>M²</v>
      </c>
    </row>
    <row r="254" spans="1:15" s="318" customFormat="1" ht="15" customHeight="1" x14ac:dyDescent="0.2">
      <c r="A254" s="323" t="s">
        <v>530</v>
      </c>
      <c r="B254" s="470" t="s">
        <v>608</v>
      </c>
      <c r="C254" s="470"/>
      <c r="D254" s="470"/>
      <c r="E254" s="324">
        <v>191</v>
      </c>
      <c r="F254" s="324"/>
      <c r="G254" s="324">
        <v>15</v>
      </c>
      <c r="H254" s="324"/>
      <c r="I254" s="324">
        <v>1</v>
      </c>
      <c r="J254" s="325"/>
      <c r="K254" s="325"/>
      <c r="L254" s="322">
        <f t="shared" si="18"/>
        <v>2865</v>
      </c>
      <c r="M254" s="326" t="str">
        <f>'PLAN ORÇAM VENCEDORA'!$D$136</f>
        <v>M²</v>
      </c>
    </row>
    <row r="255" spans="1:15" s="318" customFormat="1" ht="15" customHeight="1" x14ac:dyDescent="0.2">
      <c r="A255" s="323" t="s">
        <v>531</v>
      </c>
      <c r="B255" s="470" t="s">
        <v>613</v>
      </c>
      <c r="C255" s="470"/>
      <c r="D255" s="470"/>
      <c r="E255" s="324">
        <v>60</v>
      </c>
      <c r="F255" s="324"/>
      <c r="G255" s="324">
        <v>191</v>
      </c>
      <c r="H255" s="324"/>
      <c r="I255" s="324">
        <v>1</v>
      </c>
      <c r="J255" s="325"/>
      <c r="K255" s="325"/>
      <c r="L255" s="322">
        <f t="shared" si="18"/>
        <v>11460</v>
      </c>
      <c r="M255" s="326" t="str">
        <f>'PLAN ORÇAM VENCEDORA'!$D$136</f>
        <v>M²</v>
      </c>
      <c r="O255" s="318" t="s">
        <v>623</v>
      </c>
    </row>
    <row r="256" spans="1:15" s="318" customFormat="1" ht="15" customHeight="1" x14ac:dyDescent="0.2">
      <c r="A256" s="336" t="s">
        <v>532</v>
      </c>
      <c r="B256" s="470" t="s">
        <v>622</v>
      </c>
      <c r="C256" s="470"/>
      <c r="D256" s="470"/>
      <c r="E256" s="324">
        <f>(3.14*(23.4*23.4))/4</f>
        <v>429.83459999999997</v>
      </c>
      <c r="F256" s="327"/>
      <c r="G256" s="324">
        <v>3.94</v>
      </c>
      <c r="H256" s="324"/>
      <c r="I256" s="324">
        <v>3</v>
      </c>
      <c r="J256" s="334"/>
      <c r="K256" s="334"/>
      <c r="L256" s="322">
        <f t="shared" si="18"/>
        <v>5080.6449720000001</v>
      </c>
      <c r="M256" s="326" t="str">
        <f>'[2]PLAN ORÇAM VENCEDORA'!$D$136</f>
        <v>M²</v>
      </c>
    </row>
    <row r="257" spans="1:15" s="318" customFormat="1" ht="15" customHeight="1" x14ac:dyDescent="0.2">
      <c r="A257" s="335"/>
      <c r="B257" s="332"/>
      <c r="C257" s="332"/>
      <c r="D257" s="332"/>
      <c r="E257" s="554"/>
      <c r="F257" s="555"/>
      <c r="G257" s="554"/>
      <c r="H257" s="554"/>
      <c r="I257" s="554"/>
      <c r="J257" s="333"/>
      <c r="K257" s="334"/>
      <c r="L257" s="322"/>
      <c r="M257" s="326"/>
    </row>
    <row r="258" spans="1:15" s="318" customFormat="1" ht="15" customHeight="1" x14ac:dyDescent="0.2">
      <c r="A258" s="335"/>
      <c r="B258" s="332"/>
      <c r="C258" s="332"/>
      <c r="D258" s="332"/>
      <c r="E258" s="554"/>
      <c r="F258" s="555"/>
      <c r="G258" s="554"/>
      <c r="H258" s="554"/>
      <c r="I258" s="554"/>
      <c r="J258" s="333"/>
      <c r="K258" s="334"/>
      <c r="L258" s="322"/>
      <c r="M258" s="326"/>
      <c r="O258" s="318">
        <f>'BM01'!K203</f>
        <v>50956.73</v>
      </c>
    </row>
    <row r="259" spans="1:15" s="318" customFormat="1" ht="15" customHeight="1" x14ac:dyDescent="0.2">
      <c r="A259" s="335"/>
      <c r="B259" s="332"/>
      <c r="C259" s="332"/>
      <c r="D259" s="332"/>
      <c r="E259" s="554"/>
      <c r="F259" s="555"/>
      <c r="G259" s="554"/>
      <c r="H259" s="554"/>
      <c r="I259" s="554"/>
      <c r="J259" s="333"/>
      <c r="K259" s="334"/>
      <c r="L259" s="322"/>
      <c r="M259" s="326"/>
    </row>
    <row r="260" spans="1:15" s="318" customFormat="1" ht="15" customHeight="1" x14ac:dyDescent="0.2">
      <c r="A260" s="335"/>
      <c r="B260" s="332"/>
      <c r="C260" s="332"/>
      <c r="D260" s="332"/>
      <c r="E260" s="554"/>
      <c r="F260" s="555"/>
      <c r="G260" s="554"/>
      <c r="H260" s="554"/>
      <c r="I260" s="554"/>
      <c r="J260" s="333"/>
      <c r="K260" s="334"/>
      <c r="L260" s="322"/>
      <c r="M260" s="326"/>
    </row>
    <row r="261" spans="1:15" s="318" customFormat="1" ht="15" customHeight="1" x14ac:dyDescent="0.2">
      <c r="A261" s="493"/>
      <c r="B261" s="494"/>
      <c r="C261" s="494"/>
      <c r="D261" s="494"/>
      <c r="E261" s="494"/>
      <c r="F261" s="494"/>
      <c r="G261" s="494"/>
      <c r="H261" s="494"/>
      <c r="I261" s="494"/>
      <c r="J261" s="495"/>
      <c r="K261" s="322" t="s">
        <v>533</v>
      </c>
      <c r="L261" s="322">
        <f>SUM(L247:L256)</f>
        <v>67278.111971999999</v>
      </c>
      <c r="M261" s="328"/>
    </row>
    <row r="262" spans="1:15" ht="12.75" hidden="1" x14ac:dyDescent="0.2">
      <c r="A262" s="163"/>
      <c r="B262" s="16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6"/>
    </row>
    <row r="263" spans="1:15" ht="12.75" hidden="1" customHeight="1" x14ac:dyDescent="0.2">
      <c r="A263" s="181" t="str">
        <f>'PLAN ORÇAM VENCEDORA'!A138</f>
        <v>3.2</v>
      </c>
      <c r="B263" s="471" t="str">
        <f>'PLAN ORÇAM VENCEDORA'!B138</f>
        <v>MOVIMENTO DE TERRA</v>
      </c>
      <c r="C263" s="471"/>
      <c r="D263" s="471"/>
      <c r="E263" s="471"/>
      <c r="F263" s="471"/>
      <c r="G263" s="471"/>
      <c r="H263" s="471"/>
      <c r="I263" s="471"/>
      <c r="J263" s="471"/>
      <c r="K263" s="471"/>
      <c r="L263" s="471"/>
      <c r="M263" s="472"/>
    </row>
    <row r="264" spans="1:15" s="145" customFormat="1" ht="25.5" hidden="1" customHeight="1" x14ac:dyDescent="0.2">
      <c r="A264" s="140" t="str">
        <f>'PLAN ORÇAM VENCEDORA'!A139</f>
        <v>3.2.1</v>
      </c>
      <c r="B264" s="465" t="str">
        <f>'PLAN ORÇAM VENCEDORA'!B139</f>
        <v>ESCAVAÇÃO MECANIZADA DE VALA COM PROF. MAIOR QUE 1,5 M ATÉ 3,0 MCOM ESCAVADEIRA HIDRÁULICA (0,8 M3/111 HP), LARGURA ATÉ 1,5 M, EM SOLO DE 1A CATEGORIA</v>
      </c>
      <c r="C264" s="466"/>
      <c r="D264" s="466"/>
      <c r="E264" s="466"/>
      <c r="F264" s="466"/>
      <c r="G264" s="466"/>
      <c r="H264" s="466"/>
      <c r="I264" s="466"/>
      <c r="J264" s="466"/>
      <c r="K264" s="467"/>
      <c r="L264" s="143">
        <f>SUM(L265:L266)</f>
        <v>0</v>
      </c>
      <c r="M264" s="144" t="str">
        <f>'PLAN ORÇAM VENCEDORA'!D140</f>
        <v>M³</v>
      </c>
    </row>
    <row r="265" spans="1:15" ht="12.75" hidden="1" x14ac:dyDescent="0.2">
      <c r="A265" s="146"/>
      <c r="B265" s="468"/>
      <c r="C265" s="469"/>
      <c r="D265" s="147">
        <f>'PLAN ORÇAM VENCEDORA'!E139</f>
        <v>389.64</v>
      </c>
      <c r="E265" s="147"/>
      <c r="F265" s="147"/>
      <c r="G265" s="147"/>
      <c r="H265" s="147"/>
      <c r="I265" s="147"/>
      <c r="J265" s="147"/>
      <c r="K265" s="147">
        <v>0</v>
      </c>
      <c r="L265" s="147">
        <f>ROUND(D265*K265,2)</f>
        <v>0</v>
      </c>
      <c r="M265" s="148"/>
    </row>
    <row r="266" spans="1:15" ht="12.75" hidden="1" x14ac:dyDescent="0.2">
      <c r="A266" s="146"/>
      <c r="B266" s="468"/>
      <c r="C266" s="469"/>
      <c r="D266" s="147"/>
      <c r="E266" s="147"/>
      <c r="F266" s="147"/>
      <c r="G266" s="147"/>
      <c r="H266" s="147"/>
      <c r="I266" s="147"/>
      <c r="J266" s="147"/>
      <c r="K266" s="147"/>
      <c r="L266" s="147"/>
      <c r="M266" s="148"/>
    </row>
    <row r="267" spans="1:15" s="145" customFormat="1" ht="39" hidden="1" customHeight="1" x14ac:dyDescent="0.2">
      <c r="A267" s="140" t="str">
        <f>'PLAN ORÇAM VENCEDORA'!A140</f>
        <v>3.2.2</v>
      </c>
      <c r="B267" s="465" t="str">
        <f>'PLAN ORÇAM VENCEDORA'!B140</f>
        <v>REATERRO MECANIZADO DE VALA COM ESCAVADEIRA HIDRÁULICA (CAPACIDADE DA CAÇAMBA: 0,8 M³ / POTÊNCIA: 111 HP), LARGURA ATÉ 1,5 M, PROFUNDIDADE DE 1,5 A 3,0 M, COM SOLO DE 1ª CATEGORIA EM LOCAIS COM BAIXO NÍVEL DE INTERFERÊNCIA. AF_04/2016</v>
      </c>
      <c r="C267" s="466"/>
      <c r="D267" s="466"/>
      <c r="E267" s="466"/>
      <c r="F267" s="466"/>
      <c r="G267" s="466"/>
      <c r="H267" s="466"/>
      <c r="I267" s="466"/>
      <c r="J267" s="466"/>
      <c r="K267" s="467"/>
      <c r="L267" s="143">
        <f>SUM(L268:L268)</f>
        <v>0</v>
      </c>
      <c r="M267" s="144" t="str">
        <f>'PLAN ORÇAM VENCEDORA'!D140</f>
        <v>M³</v>
      </c>
    </row>
    <row r="268" spans="1:15" ht="12.75" hidden="1" x14ac:dyDescent="0.2">
      <c r="A268" s="146"/>
      <c r="B268" s="468"/>
      <c r="C268" s="469"/>
      <c r="D268" s="147">
        <f>'PLAN ORÇAM VENCEDORA'!E140</f>
        <v>413.79</v>
      </c>
      <c r="E268" s="147"/>
      <c r="F268" s="147"/>
      <c r="G268" s="147"/>
      <c r="H268" s="147"/>
      <c r="I268" s="147"/>
      <c r="J268" s="147"/>
      <c r="K268" s="147">
        <v>0</v>
      </c>
      <c r="L268" s="147">
        <f>ROUND(D268*K268,2)</f>
        <v>0</v>
      </c>
      <c r="M268" s="148"/>
    </row>
    <row r="269" spans="1:15" ht="12.75" hidden="1" x14ac:dyDescent="0.2">
      <c r="A269" s="163"/>
      <c r="B269" s="16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6"/>
    </row>
    <row r="270" spans="1:15" s="145" customFormat="1" ht="18" hidden="1" customHeight="1" x14ac:dyDescent="0.2">
      <c r="A270" s="140" t="str">
        <f>'PLAN ORÇAM VENCEDORA'!A141</f>
        <v>3.2.3</v>
      </c>
      <c r="B270" s="465" t="str">
        <f>'PLAN ORÇAM VENCEDORA'!B141</f>
        <v>ATERRO MECANIZADO COM TRATOR DE ESTEIRA, INCLUSIVE COMPACTAÇÃO (MÃO DE OBRA, CAMINHÃO PIPA, E ROLO)</v>
      </c>
      <c r="C270" s="466"/>
      <c r="D270" s="466"/>
      <c r="E270" s="466"/>
      <c r="F270" s="466"/>
      <c r="G270" s="466"/>
      <c r="H270" s="466"/>
      <c r="I270" s="466"/>
      <c r="J270" s="466"/>
      <c r="K270" s="467"/>
      <c r="L270" s="143">
        <f>SUM(L271:L271)</f>
        <v>0</v>
      </c>
      <c r="M270" s="144" t="str">
        <f>'PLAN ORÇAM VENCEDORA'!D141</f>
        <v>M³</v>
      </c>
    </row>
    <row r="271" spans="1:15" ht="12.75" hidden="1" x14ac:dyDescent="0.2">
      <c r="A271" s="146"/>
      <c r="B271" s="468"/>
      <c r="C271" s="469"/>
      <c r="D271" s="147">
        <f>'PLAN ORÇAM VENCEDORA'!E141</f>
        <v>855.62</v>
      </c>
      <c r="E271" s="147"/>
      <c r="F271" s="147"/>
      <c r="G271" s="147"/>
      <c r="H271" s="147"/>
      <c r="I271" s="147"/>
      <c r="J271" s="147"/>
      <c r="K271" s="147">
        <v>0</v>
      </c>
      <c r="L271" s="147">
        <f t="shared" ref="L271" si="19">ROUND(D271*K271,2)</f>
        <v>0</v>
      </c>
      <c r="M271" s="148"/>
    </row>
    <row r="272" spans="1:15" ht="12.75" hidden="1" x14ac:dyDescent="0.2">
      <c r="A272" s="163"/>
      <c r="B272" s="16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6"/>
    </row>
    <row r="273" spans="1:13" s="145" customFormat="1" ht="26.25" hidden="1" customHeight="1" x14ac:dyDescent="0.2">
      <c r="A273" s="140" t="str">
        <f>'PLAN ORÇAM VENCEDORA'!A142</f>
        <v>3.2.4</v>
      </c>
      <c r="B273" s="465" t="str">
        <f>'PLAN ORÇAM VENCEDORA'!B142</f>
        <v>ATERRO DE REGULARIZAÇÃO COM MATERIAL IMPERMEÁVEL NO FUNDO DA LAGOA, COM ESPESSURA DE 0,50 M, COMPACTADO A 100% DO PROCTOR NORMAL</v>
      </c>
      <c r="C273" s="466"/>
      <c r="D273" s="466"/>
      <c r="E273" s="466"/>
      <c r="F273" s="466"/>
      <c r="G273" s="466"/>
      <c r="H273" s="466"/>
      <c r="I273" s="466"/>
      <c r="J273" s="466"/>
      <c r="K273" s="467"/>
      <c r="L273" s="143">
        <f>SUM(L274:L274)</f>
        <v>0</v>
      </c>
      <c r="M273" s="144" t="str">
        <f>'PLAN ORÇAM VENCEDORA'!D142</f>
        <v>M³</v>
      </c>
    </row>
    <row r="274" spans="1:13" ht="12.75" hidden="1" x14ac:dyDescent="0.2">
      <c r="A274" s="146"/>
      <c r="B274" s="468"/>
      <c r="C274" s="469"/>
      <c r="D274" s="147">
        <f>'PLAN ORÇAM VENCEDORA'!E142</f>
        <v>855.62</v>
      </c>
      <c r="E274" s="147"/>
      <c r="F274" s="147"/>
      <c r="G274" s="147"/>
      <c r="H274" s="147"/>
      <c r="I274" s="147"/>
      <c r="J274" s="147"/>
      <c r="K274" s="147">
        <v>0</v>
      </c>
      <c r="L274" s="147">
        <f t="shared" ref="L274" si="20">ROUND(D274*K274,2)</f>
        <v>0</v>
      </c>
      <c r="M274" s="148"/>
    </row>
    <row r="275" spans="1:13" ht="12.75" hidden="1" x14ac:dyDescent="0.2">
      <c r="A275" s="163"/>
      <c r="B275" s="16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6"/>
    </row>
    <row r="276" spans="1:13" s="145" customFormat="1" ht="28.5" hidden="1" customHeight="1" x14ac:dyDescent="0.2">
      <c r="A276" s="140" t="str">
        <f>'PLAN ORÇAM VENCEDORA'!A143</f>
        <v>3.2.5</v>
      </c>
      <c r="B276" s="465" t="str">
        <f>'PLAN ORÇAM VENCEDORA'!B143</f>
        <v>ESCAVACAO MECANICA PARA ACERTO DE TALUDES, EM MATERIAL DE 1A CATEGORIA  COM ESCAVADEIRA HIDRAULICA (REGULARIZAÇÃO DE TALUDES)</v>
      </c>
      <c r="C276" s="466"/>
      <c r="D276" s="466"/>
      <c r="E276" s="466"/>
      <c r="F276" s="466"/>
      <c r="G276" s="466"/>
      <c r="H276" s="466"/>
      <c r="I276" s="466"/>
      <c r="J276" s="466"/>
      <c r="K276" s="467"/>
      <c r="L276" s="143">
        <f>SUM(L277:L277)</f>
        <v>0</v>
      </c>
      <c r="M276" s="144" t="str">
        <f>'PLAN ORÇAM VENCEDORA'!D143</f>
        <v>M²</v>
      </c>
    </row>
    <row r="277" spans="1:13" ht="12.75" hidden="1" x14ac:dyDescent="0.2">
      <c r="A277" s="146"/>
      <c r="B277" s="468"/>
      <c r="C277" s="469"/>
      <c r="D277" s="147">
        <f>'PLAN ORÇAM VENCEDORA'!E143</f>
        <v>5520.58</v>
      </c>
      <c r="E277" s="147"/>
      <c r="F277" s="147"/>
      <c r="G277" s="147"/>
      <c r="H277" s="147"/>
      <c r="I277" s="147"/>
      <c r="J277" s="147"/>
      <c r="K277" s="147">
        <v>0</v>
      </c>
      <c r="L277" s="147">
        <f t="shared" ref="L277" si="21">ROUND(D277*K277,2)</f>
        <v>0</v>
      </c>
      <c r="M277" s="148"/>
    </row>
    <row r="278" spans="1:13" ht="12.75" hidden="1" x14ac:dyDescent="0.2">
      <c r="A278" s="163"/>
      <c r="B278" s="164"/>
      <c r="C278" s="164"/>
      <c r="D278" s="155"/>
      <c r="E278" s="155"/>
      <c r="F278" s="155"/>
      <c r="G278" s="155"/>
      <c r="H278" s="155"/>
      <c r="I278" s="155"/>
      <c r="J278" s="155"/>
      <c r="K278" s="155"/>
      <c r="L278" s="155"/>
      <c r="M278" s="156"/>
    </row>
    <row r="279" spans="1:13" ht="12.75" hidden="1" customHeight="1" x14ac:dyDescent="0.2">
      <c r="A279" s="181" t="str">
        <f>'PLAN ORÇAM VENCEDORA'!A145</f>
        <v>3.3</v>
      </c>
      <c r="B279" s="471" t="str">
        <f>'PLAN ORÇAM VENCEDORA'!B145</f>
        <v>ESGOTAMENTO E DRENAGEM</v>
      </c>
      <c r="C279" s="471"/>
      <c r="D279" s="471"/>
      <c r="E279" s="471"/>
      <c r="F279" s="471"/>
      <c r="G279" s="471"/>
      <c r="H279" s="471"/>
      <c r="I279" s="471"/>
      <c r="J279" s="471"/>
      <c r="K279" s="471"/>
      <c r="L279" s="471"/>
      <c r="M279" s="472"/>
    </row>
    <row r="280" spans="1:13" s="145" customFormat="1" ht="12.75" hidden="1" x14ac:dyDescent="0.2">
      <c r="A280" s="140" t="str">
        <f>'PLAN ORÇAM VENCEDORA'!A146</f>
        <v>3.3.1</v>
      </c>
      <c r="B280" s="465" t="str">
        <f>'PLAN ORÇAM VENCEDORA'!B146</f>
        <v>DRENAGEM COM CALHA DE CONCRETO A CADA 25 M</v>
      </c>
      <c r="C280" s="466"/>
      <c r="D280" s="466"/>
      <c r="E280" s="466"/>
      <c r="F280" s="466"/>
      <c r="G280" s="466"/>
      <c r="H280" s="466"/>
      <c r="I280" s="466"/>
      <c r="J280" s="466"/>
      <c r="K280" s="467"/>
      <c r="L280" s="143">
        <f>SUM(L281:L281)</f>
        <v>0</v>
      </c>
      <c r="M280" s="144" t="str">
        <f>'PLAN ORÇAM VENCEDORA'!D146</f>
        <v>M</v>
      </c>
    </row>
    <row r="281" spans="1:13" ht="12.75" hidden="1" x14ac:dyDescent="0.2">
      <c r="A281" s="146"/>
      <c r="B281" s="468"/>
      <c r="C281" s="469"/>
      <c r="D281" s="147">
        <f>'PLAN ORÇAM VENCEDORA'!E146</f>
        <v>180</v>
      </c>
      <c r="E281" s="147"/>
      <c r="F281" s="147"/>
      <c r="G281" s="147"/>
      <c r="H281" s="147"/>
      <c r="I281" s="147"/>
      <c r="J281" s="147"/>
      <c r="K281" s="147">
        <v>0</v>
      </c>
      <c r="L281" s="147">
        <f t="shared" ref="L281" si="22">ROUND(D281*K281,2)</f>
        <v>0</v>
      </c>
      <c r="M281" s="148"/>
    </row>
    <row r="282" spans="1:13" ht="12.75" hidden="1" x14ac:dyDescent="0.2">
      <c r="A282" s="163"/>
      <c r="B282" s="16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6"/>
    </row>
    <row r="283" spans="1:13" ht="14.25" hidden="1" customHeight="1" x14ac:dyDescent="0.2">
      <c r="A283" s="181" t="str">
        <f>'PLAN ORÇAM VENCEDORA'!A148</f>
        <v>3.4</v>
      </c>
      <c r="B283" s="471" t="str">
        <f>'PLAN ORÇAM VENCEDORA'!B148</f>
        <v>ESTRUTURAS</v>
      </c>
      <c r="C283" s="471"/>
      <c r="D283" s="471"/>
      <c r="E283" s="471"/>
      <c r="F283" s="471"/>
      <c r="G283" s="471"/>
      <c r="H283" s="471"/>
      <c r="I283" s="471"/>
      <c r="J283" s="471"/>
      <c r="K283" s="471"/>
      <c r="L283" s="471"/>
      <c r="M283" s="472"/>
    </row>
    <row r="284" spans="1:13" s="145" customFormat="1" ht="12.75" hidden="1" x14ac:dyDescent="0.2">
      <c r="A284" s="140" t="str">
        <f>'PLAN ORÇAM VENCEDORA'!A149</f>
        <v>3.4.1</v>
      </c>
      <c r="B284" s="465" t="str">
        <f>'PLAN ORÇAM VENCEDORA'!B149</f>
        <v>CONCRETO ARMADO COM FORMAS DE MADEIRIT - FCK 20 MPA</v>
      </c>
      <c r="C284" s="466"/>
      <c r="D284" s="466"/>
      <c r="E284" s="466"/>
      <c r="F284" s="466"/>
      <c r="G284" s="466"/>
      <c r="H284" s="466"/>
      <c r="I284" s="466"/>
      <c r="J284" s="466"/>
      <c r="K284" s="467"/>
      <c r="L284" s="143">
        <f>SUM(L285:L285)</f>
        <v>0</v>
      </c>
      <c r="M284" s="144" t="str">
        <f>'PLAN ORÇAM VENCEDORA'!D149</f>
        <v>M³</v>
      </c>
    </row>
    <row r="285" spans="1:13" ht="12.75" hidden="1" x14ac:dyDescent="0.2">
      <c r="A285" s="146"/>
      <c r="B285" s="468"/>
      <c r="C285" s="469"/>
      <c r="D285" s="147">
        <f>'PLAN ORÇAM VENCEDORA'!E149</f>
        <v>15.19</v>
      </c>
      <c r="E285" s="147"/>
      <c r="F285" s="147"/>
      <c r="G285" s="147"/>
      <c r="H285" s="147"/>
      <c r="I285" s="147"/>
      <c r="J285" s="147"/>
      <c r="K285" s="147">
        <v>0</v>
      </c>
      <c r="L285" s="147">
        <f t="shared" ref="L285" si="23">ROUND(D285*K285,2)</f>
        <v>0</v>
      </c>
      <c r="M285" s="148"/>
    </row>
    <row r="286" spans="1:13" ht="12.6" hidden="1" customHeight="1" x14ac:dyDescent="0.2">
      <c r="A286" s="127"/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9"/>
    </row>
    <row r="287" spans="1:13" ht="14.25" hidden="1" customHeight="1" x14ac:dyDescent="0.2">
      <c r="A287" s="181" t="str">
        <f>'PLAN ORÇAM VENCEDORA'!A151</f>
        <v>3.5</v>
      </c>
      <c r="B287" s="471" t="str">
        <f>'PLAN ORÇAM VENCEDORA'!B151</f>
        <v>TRATAMENTOS</v>
      </c>
      <c r="C287" s="471"/>
      <c r="D287" s="471"/>
      <c r="E287" s="471"/>
      <c r="F287" s="471"/>
      <c r="G287" s="471"/>
      <c r="H287" s="471"/>
      <c r="I287" s="471"/>
      <c r="J287" s="471"/>
      <c r="K287" s="471"/>
      <c r="L287" s="471"/>
      <c r="M287" s="472"/>
    </row>
    <row r="288" spans="1:13" s="145" customFormat="1" ht="12.75" hidden="1" x14ac:dyDescent="0.2">
      <c r="A288" s="140" t="str">
        <f>'PLAN ORÇAM VENCEDORA'!A152</f>
        <v>3.5.1</v>
      </c>
      <c r="B288" s="465" t="str">
        <f>'PLAN ORÇAM VENCEDORA'!B152</f>
        <v>ARGAMASSA DE CIMENTO 1:3,ESP=3,00cm (REGULARIZAÇÃO)</v>
      </c>
      <c r="C288" s="466"/>
      <c r="D288" s="466"/>
      <c r="E288" s="466"/>
      <c r="F288" s="466"/>
      <c r="G288" s="466"/>
      <c r="H288" s="466"/>
      <c r="I288" s="466"/>
      <c r="J288" s="466"/>
      <c r="K288" s="467"/>
      <c r="L288" s="143">
        <f>SUM(L289:L289)</f>
        <v>0</v>
      </c>
      <c r="M288" s="144" t="str">
        <f>'PLAN ORÇAM VENCEDORA'!D152</f>
        <v>M²</v>
      </c>
    </row>
    <row r="289" spans="1:13" ht="12.75" hidden="1" x14ac:dyDescent="0.2">
      <c r="A289" s="146"/>
      <c r="B289" s="468"/>
      <c r="C289" s="469"/>
      <c r="D289" s="147">
        <f>'PLAN ORÇAM VENCEDORA'!E152</f>
        <v>15.19</v>
      </c>
      <c r="E289" s="147"/>
      <c r="F289" s="147"/>
      <c r="G289" s="147"/>
      <c r="H289" s="147"/>
      <c r="I289" s="147"/>
      <c r="J289" s="147"/>
      <c r="K289" s="147">
        <v>0</v>
      </c>
      <c r="L289" s="147">
        <f t="shared" ref="L289" si="24">ROUND(D289*K289,2)</f>
        <v>0</v>
      </c>
      <c r="M289" s="148"/>
    </row>
    <row r="290" spans="1:13" ht="12.6" hidden="1" customHeight="1" x14ac:dyDescent="0.2">
      <c r="A290" s="127"/>
      <c r="B290" s="128"/>
      <c r="C290" s="128"/>
      <c r="D290" s="128"/>
      <c r="E290" s="128"/>
      <c r="F290" s="128"/>
      <c r="G290" s="128"/>
      <c r="H290" s="128"/>
      <c r="I290" s="128"/>
      <c r="J290" s="128"/>
      <c r="K290" s="128"/>
      <c r="L290" s="128"/>
      <c r="M290" s="129"/>
    </row>
    <row r="291" spans="1:13" s="145" customFormat="1" ht="26.25" hidden="1" customHeight="1" x14ac:dyDescent="0.2">
      <c r="A291" s="140" t="str">
        <f>'PLAN ORÇAM VENCEDORA'!A153</f>
        <v>3.5.2</v>
      </c>
      <c r="B291" s="465" t="str">
        <f>'PLAN ORÇAM VENCEDORA'!B153</f>
        <v>IMPERMEABILIZAÇÃO COM MANTA ASFÁLTICA, CLASSE B, ESTRUTURADA COM POLIESTER NÃO TECIDO, FACES EM POLIETILENO, TIPO IV, E=4MM</v>
      </c>
      <c r="C291" s="466"/>
      <c r="D291" s="466"/>
      <c r="E291" s="466"/>
      <c r="F291" s="466"/>
      <c r="G291" s="466"/>
      <c r="H291" s="466"/>
      <c r="I291" s="466"/>
      <c r="J291" s="466"/>
      <c r="K291" s="467"/>
      <c r="L291" s="143">
        <f>SUM(L292:L292)</f>
        <v>0</v>
      </c>
      <c r="M291" s="144" t="str">
        <f>'PLAN ORÇAM VENCEDORA'!D153</f>
        <v>M²</v>
      </c>
    </row>
    <row r="292" spans="1:13" ht="12.75" hidden="1" x14ac:dyDescent="0.2">
      <c r="A292" s="146"/>
      <c r="B292" s="468"/>
      <c r="C292" s="469"/>
      <c r="D292" s="147">
        <f>'PLAN ORÇAM VENCEDORA'!E153</f>
        <v>15.19</v>
      </c>
      <c r="E292" s="147"/>
      <c r="F292" s="147"/>
      <c r="G292" s="147"/>
      <c r="H292" s="147"/>
      <c r="I292" s="147"/>
      <c r="J292" s="147"/>
      <c r="K292" s="147">
        <v>0</v>
      </c>
      <c r="L292" s="147">
        <f t="shared" ref="L292" si="25">ROUND(D292*K292,2)</f>
        <v>0</v>
      </c>
      <c r="M292" s="148"/>
    </row>
    <row r="293" spans="1:13" ht="12.6" hidden="1" customHeight="1" x14ac:dyDescent="0.2">
      <c r="A293" s="127"/>
      <c r="B293" s="128"/>
      <c r="C293" s="128"/>
      <c r="D293" s="128"/>
      <c r="E293" s="128"/>
      <c r="F293" s="128"/>
      <c r="G293" s="128"/>
      <c r="H293" s="128"/>
      <c r="I293" s="128"/>
      <c r="J293" s="128"/>
      <c r="K293" s="128"/>
      <c r="L293" s="128"/>
      <c r="M293" s="129"/>
    </row>
    <row r="294" spans="1:13" ht="14.25" hidden="1" customHeight="1" x14ac:dyDescent="0.2">
      <c r="A294" s="181" t="str">
        <f>'PLAN ORÇAM VENCEDORA'!A155</f>
        <v>3.6</v>
      </c>
      <c r="B294" s="471" t="str">
        <f>'PLAN ORÇAM VENCEDORA'!B155</f>
        <v>URBANIZAÇÃO</v>
      </c>
      <c r="C294" s="471"/>
      <c r="D294" s="471"/>
      <c r="E294" s="471"/>
      <c r="F294" s="471"/>
      <c r="G294" s="471"/>
      <c r="H294" s="471"/>
      <c r="I294" s="471"/>
      <c r="J294" s="471"/>
      <c r="K294" s="471"/>
      <c r="L294" s="471"/>
      <c r="M294" s="472"/>
    </row>
    <row r="295" spans="1:13" s="145" customFormat="1" ht="39.75" hidden="1" customHeight="1" x14ac:dyDescent="0.2">
      <c r="A295" s="140" t="str">
        <f>'PLAN ORÇAM VENCEDORA'!A156</f>
        <v>3.6.1</v>
      </c>
      <c r="B295" s="465" t="str">
        <f>'PLAN ORÇAM VENCEDORA'!B156</f>
        <v>ASSENTAMENTO DE GUIA (MEIO-FIO) EM TRECHO RETO, CONFECCIONADA EM CONCRETO PRÉ-FABRICADO, DIMENSÕES 80X08X08X25 CM (COMPRIMENTO X BASE INFERIOR X BASE SUPERIOR X ALTURA), PARA URBANIZAÇÃO INTERNA DE EMPREENDIMENTOS. AF_06/2016</v>
      </c>
      <c r="C295" s="466"/>
      <c r="D295" s="466"/>
      <c r="E295" s="466"/>
      <c r="F295" s="466"/>
      <c r="G295" s="466"/>
      <c r="H295" s="466"/>
      <c r="I295" s="466"/>
      <c r="J295" s="466"/>
      <c r="K295" s="467"/>
      <c r="L295" s="143">
        <f>SUM(L296:L296)</f>
        <v>0</v>
      </c>
      <c r="M295" s="144" t="str">
        <f>'PLAN ORÇAM VENCEDORA'!D156</f>
        <v>M</v>
      </c>
    </row>
    <row r="296" spans="1:13" ht="12.75" hidden="1" x14ac:dyDescent="0.2">
      <c r="A296" s="146"/>
      <c r="B296" s="468"/>
      <c r="C296" s="469"/>
      <c r="D296" s="147">
        <f>'PLAN ORÇAM VENCEDORA'!E156</f>
        <v>1828.8</v>
      </c>
      <c r="E296" s="147"/>
      <c r="F296" s="147"/>
      <c r="G296" s="147"/>
      <c r="H296" s="147"/>
      <c r="I296" s="147"/>
      <c r="J296" s="147"/>
      <c r="K296" s="147">
        <v>0</v>
      </c>
      <c r="L296" s="147">
        <f t="shared" ref="L296" si="26">ROUND(D296*K296,2)</f>
        <v>0</v>
      </c>
      <c r="M296" s="148"/>
    </row>
    <row r="297" spans="1:13" ht="12.6" hidden="1" customHeight="1" x14ac:dyDescent="0.2">
      <c r="A297" s="127"/>
      <c r="B297" s="128"/>
      <c r="C297" s="128"/>
      <c r="D297" s="128"/>
      <c r="E297" s="128"/>
      <c r="F297" s="128"/>
      <c r="G297" s="128"/>
      <c r="H297" s="128"/>
      <c r="I297" s="128"/>
      <c r="J297" s="128"/>
      <c r="K297" s="128"/>
      <c r="L297" s="128"/>
      <c r="M297" s="129"/>
    </row>
    <row r="298" spans="1:13" s="145" customFormat="1" ht="12.75" hidden="1" x14ac:dyDescent="0.2">
      <c r="A298" s="140" t="str">
        <f>'PLAN ORÇAM VENCEDORA'!A157</f>
        <v>3.6.2</v>
      </c>
      <c r="B298" s="465" t="str">
        <f>'PLAN ORÇAM VENCEDORA'!B157</f>
        <v>PLANTIO DE GRAMA EM PLACAS. AF_05/2018</v>
      </c>
      <c r="C298" s="466"/>
      <c r="D298" s="466"/>
      <c r="E298" s="466"/>
      <c r="F298" s="466"/>
      <c r="G298" s="466"/>
      <c r="H298" s="466"/>
      <c r="I298" s="466"/>
      <c r="J298" s="466"/>
      <c r="K298" s="467"/>
      <c r="L298" s="143">
        <f>SUM(L299:L299)</f>
        <v>0</v>
      </c>
      <c r="M298" s="144" t="str">
        <f>'PLAN ORÇAM VENCEDORA'!D157</f>
        <v>M²</v>
      </c>
    </row>
    <row r="299" spans="1:13" ht="12.75" hidden="1" x14ac:dyDescent="0.2">
      <c r="A299" s="146"/>
      <c r="B299" s="468"/>
      <c r="C299" s="469"/>
      <c r="D299" s="147">
        <f>'PLAN ORÇAM VENCEDORA'!E157</f>
        <v>3897.73</v>
      </c>
      <c r="E299" s="147"/>
      <c r="F299" s="147"/>
      <c r="G299" s="147"/>
      <c r="H299" s="147"/>
      <c r="I299" s="147"/>
      <c r="J299" s="147"/>
      <c r="K299" s="147">
        <v>0</v>
      </c>
      <c r="L299" s="147">
        <f t="shared" ref="L299" si="27">ROUND(D299*K299,2)</f>
        <v>0</v>
      </c>
      <c r="M299" s="148"/>
    </row>
    <row r="300" spans="1:13" ht="12.75" hidden="1" x14ac:dyDescent="0.2">
      <c r="A300" s="163"/>
      <c r="B300" s="164"/>
      <c r="C300" s="164"/>
      <c r="D300" s="155"/>
      <c r="E300" s="155"/>
      <c r="F300" s="155"/>
      <c r="G300" s="155"/>
      <c r="H300" s="155"/>
      <c r="I300" s="155"/>
      <c r="J300" s="155"/>
      <c r="K300" s="155"/>
      <c r="L300" s="155"/>
      <c r="M300" s="156"/>
    </row>
    <row r="301" spans="1:13" ht="14.25" hidden="1" customHeight="1" x14ac:dyDescent="0.2">
      <c r="A301" s="181" t="str">
        <f>'PLAN ORÇAM VENCEDORA'!A159</f>
        <v>3.7</v>
      </c>
      <c r="B301" s="471" t="str">
        <f>'PLAN ORÇAM VENCEDORA'!B159</f>
        <v>EQUIPAMENTOS</v>
      </c>
      <c r="C301" s="471"/>
      <c r="D301" s="471"/>
      <c r="E301" s="471"/>
      <c r="F301" s="471"/>
      <c r="G301" s="471"/>
      <c r="H301" s="471"/>
      <c r="I301" s="471"/>
      <c r="J301" s="471"/>
      <c r="K301" s="471"/>
      <c r="L301" s="471"/>
      <c r="M301" s="472"/>
    </row>
    <row r="302" spans="1:13" s="145" customFormat="1" ht="12.75" hidden="1" x14ac:dyDescent="0.2">
      <c r="A302" s="140" t="str">
        <f>'PLAN ORÇAM VENCEDORA'!A160</f>
        <v>3.7.1</v>
      </c>
      <c r="B302" s="465" t="str">
        <f>'PLAN ORÇAM VENCEDORA'!B160</f>
        <v>STOP-LOG em fibra de vidro 1,70 x 0,80m</v>
      </c>
      <c r="C302" s="466"/>
      <c r="D302" s="466"/>
      <c r="E302" s="466"/>
      <c r="F302" s="466"/>
      <c r="G302" s="466"/>
      <c r="H302" s="466"/>
      <c r="I302" s="466"/>
      <c r="J302" s="466"/>
      <c r="K302" s="467"/>
      <c r="L302" s="143">
        <f>SUM(L303:L303)</f>
        <v>0</v>
      </c>
      <c r="M302" s="144" t="str">
        <f>'PLAN ORÇAM VENCEDORA'!D160</f>
        <v>M²</v>
      </c>
    </row>
    <row r="303" spans="1:13" ht="12.75" hidden="1" x14ac:dyDescent="0.2">
      <c r="A303" s="146"/>
      <c r="B303" s="468"/>
      <c r="C303" s="469"/>
      <c r="D303" s="147">
        <f>'PLAN ORÇAM VENCEDORA'!E160</f>
        <v>2.72</v>
      </c>
      <c r="E303" s="147"/>
      <c r="F303" s="147"/>
      <c r="G303" s="147"/>
      <c r="H303" s="147"/>
      <c r="I303" s="147"/>
      <c r="J303" s="147"/>
      <c r="K303" s="147">
        <v>0</v>
      </c>
      <c r="L303" s="147">
        <f t="shared" ref="L303" si="28">ROUND(D303*K303,2)</f>
        <v>0</v>
      </c>
      <c r="M303" s="148"/>
    </row>
    <row r="304" spans="1:13" ht="12.6" customHeight="1" x14ac:dyDescent="0.2">
      <c r="A304" s="127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  <c r="M304" s="129"/>
    </row>
    <row r="305" spans="1:13" s="177" customFormat="1" ht="15" customHeight="1" x14ac:dyDescent="0.2">
      <c r="A305" s="176" t="str">
        <f>'PLAN ORÇAM VENCEDORA'!A162</f>
        <v>4.0</v>
      </c>
      <c r="B305" s="473" t="str">
        <f>'PLAN ORÇAM VENCEDORA'!B162</f>
        <v>LAGOA DE MATURAÇÃO</v>
      </c>
      <c r="C305" s="474"/>
      <c r="D305" s="474"/>
      <c r="E305" s="474"/>
      <c r="F305" s="474"/>
      <c r="G305" s="474"/>
      <c r="H305" s="474"/>
      <c r="I305" s="474"/>
      <c r="J305" s="474"/>
      <c r="K305" s="475"/>
      <c r="L305" s="143"/>
      <c r="M305" s="144"/>
    </row>
    <row r="306" spans="1:13" ht="12.6" customHeight="1" x14ac:dyDescent="0.2">
      <c r="A306" s="127"/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  <c r="M306" s="129"/>
    </row>
    <row r="307" spans="1:13" ht="12.75" customHeight="1" x14ac:dyDescent="0.2">
      <c r="A307" s="181" t="str">
        <f>'PLAN ORÇAM VENCEDORA'!A164</f>
        <v>4.1</v>
      </c>
      <c r="B307" s="471" t="str">
        <f>'PLAN ORÇAM VENCEDORA'!B164</f>
        <v>SERVIÇOS PRELIMINARES</v>
      </c>
      <c r="C307" s="471"/>
      <c r="D307" s="471"/>
      <c r="E307" s="471"/>
      <c r="F307" s="471"/>
      <c r="G307" s="471"/>
      <c r="H307" s="471"/>
      <c r="I307" s="471"/>
      <c r="J307" s="471"/>
      <c r="K307" s="471"/>
      <c r="L307" s="471"/>
      <c r="M307" s="472"/>
    </row>
    <row r="308" spans="1:13" s="145" customFormat="1" ht="27.75" customHeight="1" x14ac:dyDescent="0.2">
      <c r="A308" s="140" t="str">
        <f>'PLAN ORÇAM VENCEDORA'!A165</f>
        <v>4.1.1</v>
      </c>
      <c r="B308" s="465" t="str">
        <f>'PLAN ORÇAM VENCEDORA'!B165</f>
        <v>LIMPEZA MECANIZADA DE CAMADA VEGETAL, VEGETAÇÃO E PEQUENAS ÁRVORES (DIÂMETRO DE TRONCO MENOR QUE 0,20 M), COM TRATOR DE ESTEIRAS.AF_05/2018</v>
      </c>
      <c r="C308" s="466"/>
      <c r="D308" s="466"/>
      <c r="E308" s="466"/>
      <c r="F308" s="466"/>
      <c r="G308" s="466"/>
      <c r="H308" s="466"/>
      <c r="I308" s="466"/>
      <c r="J308" s="466"/>
      <c r="K308" s="467"/>
      <c r="L308" s="143">
        <f>L319</f>
        <v>73157.279999999999</v>
      </c>
      <c r="M308" s="144" t="str">
        <f>'PLAN ORÇAM VENCEDORA'!D165</f>
        <v>M²</v>
      </c>
    </row>
    <row r="309" spans="1:13" s="318" customFormat="1" ht="15" customHeight="1" x14ac:dyDescent="0.2">
      <c r="A309" s="323" t="s">
        <v>534</v>
      </c>
      <c r="B309" s="470" t="s">
        <v>614</v>
      </c>
      <c r="C309" s="470"/>
      <c r="D309" s="470"/>
      <c r="E309" s="324">
        <v>260</v>
      </c>
      <c r="F309" s="324"/>
      <c r="G309" s="324">
        <v>160</v>
      </c>
      <c r="H309" s="324"/>
      <c r="I309" s="324"/>
      <c r="J309" s="325"/>
      <c r="K309" s="325"/>
      <c r="L309" s="322">
        <f>E309*G309</f>
        <v>41600</v>
      </c>
      <c r="M309" s="326" t="str">
        <f>'PLAN ORÇAM VENCEDORA'!$D$165</f>
        <v>M²</v>
      </c>
    </row>
    <row r="310" spans="1:13" s="318" customFormat="1" ht="15" customHeight="1" x14ac:dyDescent="0.2">
      <c r="A310" s="323" t="s">
        <v>535</v>
      </c>
      <c r="B310" s="470" t="s">
        <v>609</v>
      </c>
      <c r="C310" s="470"/>
      <c r="D310" s="470"/>
      <c r="E310" s="324">
        <v>260</v>
      </c>
      <c r="F310" s="324"/>
      <c r="G310" s="324">
        <v>4.47</v>
      </c>
      <c r="H310" s="324"/>
      <c r="I310" s="324">
        <v>2</v>
      </c>
      <c r="J310" s="325"/>
      <c r="K310" s="325"/>
      <c r="L310" s="322">
        <f t="shared" ref="L310:L318" si="29">E310*G310*I310</f>
        <v>2324.4</v>
      </c>
      <c r="M310" s="326" t="str">
        <f>'PLAN ORÇAM VENCEDORA'!$D$165</f>
        <v>M²</v>
      </c>
    </row>
    <row r="311" spans="1:13" s="318" customFormat="1" ht="15" customHeight="1" x14ac:dyDescent="0.2">
      <c r="A311" s="323" t="s">
        <v>536</v>
      </c>
      <c r="B311" s="470" t="s">
        <v>610</v>
      </c>
      <c r="C311" s="470"/>
      <c r="D311" s="470"/>
      <c r="E311" s="324">
        <v>260</v>
      </c>
      <c r="F311" s="324"/>
      <c r="G311" s="324">
        <v>3.94</v>
      </c>
      <c r="H311" s="324"/>
      <c r="I311" s="324">
        <v>1</v>
      </c>
      <c r="J311" s="325"/>
      <c r="K311" s="325"/>
      <c r="L311" s="322">
        <f t="shared" si="29"/>
        <v>1024.4000000000001</v>
      </c>
      <c r="M311" s="326" t="str">
        <f>'PLAN ORÇAM VENCEDORA'!$D$165</f>
        <v>M²</v>
      </c>
    </row>
    <row r="312" spans="1:13" s="318" customFormat="1" ht="15" customHeight="1" x14ac:dyDescent="0.2">
      <c r="A312" s="323" t="s">
        <v>537</v>
      </c>
      <c r="B312" s="470" t="s">
        <v>611</v>
      </c>
      <c r="C312" s="470"/>
      <c r="D312" s="470"/>
      <c r="E312" s="324">
        <v>160</v>
      </c>
      <c r="F312" s="324"/>
      <c r="G312" s="324">
        <v>4.47</v>
      </c>
      <c r="H312" s="324"/>
      <c r="I312" s="324">
        <v>2</v>
      </c>
      <c r="J312" s="325"/>
      <c r="K312" s="325"/>
      <c r="L312" s="322">
        <f t="shared" si="29"/>
        <v>1430.3999999999999</v>
      </c>
      <c r="M312" s="326" t="str">
        <f>'PLAN ORÇAM VENCEDORA'!$D$165</f>
        <v>M²</v>
      </c>
    </row>
    <row r="313" spans="1:13" s="318" customFormat="1" ht="15" customHeight="1" x14ac:dyDescent="0.2">
      <c r="A313" s="323" t="s">
        <v>538</v>
      </c>
      <c r="B313" s="470" t="s">
        <v>617</v>
      </c>
      <c r="C313" s="470"/>
      <c r="D313" s="470"/>
      <c r="E313" s="324">
        <v>166</v>
      </c>
      <c r="F313" s="324"/>
      <c r="G313" s="324">
        <v>3.94</v>
      </c>
      <c r="H313" s="324"/>
      <c r="I313" s="324">
        <v>2</v>
      </c>
      <c r="J313" s="325"/>
      <c r="K313" s="325"/>
      <c r="L313" s="322">
        <f t="shared" si="29"/>
        <v>1308.08</v>
      </c>
      <c r="M313" s="326" t="str">
        <f>'PLAN ORÇAM VENCEDORA'!$D$165</f>
        <v>M²</v>
      </c>
    </row>
    <row r="314" spans="1:13" s="318" customFormat="1" ht="15" customHeight="1" x14ac:dyDescent="0.2">
      <c r="A314" s="323" t="s">
        <v>539</v>
      </c>
      <c r="B314" s="470" t="s">
        <v>615</v>
      </c>
      <c r="C314" s="470"/>
      <c r="D314" s="470"/>
      <c r="E314" s="324">
        <v>260</v>
      </c>
      <c r="F314" s="324"/>
      <c r="G314" s="324">
        <v>1.5</v>
      </c>
      <c r="H314" s="324"/>
      <c r="I314" s="324">
        <v>1</v>
      </c>
      <c r="J314" s="325"/>
      <c r="K314" s="325"/>
      <c r="L314" s="322">
        <f t="shared" si="29"/>
        <v>390</v>
      </c>
      <c r="M314" s="326" t="str">
        <f>'PLAN ORÇAM VENCEDORA'!$D$165</f>
        <v>M²</v>
      </c>
    </row>
    <row r="315" spans="1:13" s="318" customFormat="1" ht="15" customHeight="1" x14ac:dyDescent="0.2">
      <c r="A315" s="323" t="s">
        <v>540</v>
      </c>
      <c r="B315" s="470" t="s">
        <v>616</v>
      </c>
      <c r="C315" s="470"/>
      <c r="D315" s="470"/>
      <c r="E315" s="324">
        <v>160</v>
      </c>
      <c r="F315" s="324"/>
      <c r="G315" s="324">
        <v>1.5</v>
      </c>
      <c r="H315" s="324"/>
      <c r="I315" s="324">
        <v>2</v>
      </c>
      <c r="J315" s="325"/>
      <c r="K315" s="325"/>
      <c r="L315" s="322">
        <f t="shared" si="29"/>
        <v>480</v>
      </c>
      <c r="M315" s="326" t="str">
        <f>'PLAN ORÇAM VENCEDORA'!$D$165</f>
        <v>M²</v>
      </c>
    </row>
    <row r="316" spans="1:13" s="318" customFormat="1" ht="15" customHeight="1" x14ac:dyDescent="0.2">
      <c r="A316" s="323" t="s">
        <v>541</v>
      </c>
      <c r="B316" s="470" t="s">
        <v>618</v>
      </c>
      <c r="C316" s="470"/>
      <c r="D316" s="470"/>
      <c r="E316" s="324">
        <v>260</v>
      </c>
      <c r="F316" s="324"/>
      <c r="G316" s="324">
        <v>30</v>
      </c>
      <c r="H316" s="324"/>
      <c r="I316" s="324">
        <v>1</v>
      </c>
      <c r="J316" s="325"/>
      <c r="K316" s="325"/>
      <c r="L316" s="322">
        <f t="shared" si="29"/>
        <v>7800</v>
      </c>
      <c r="M316" s="326" t="str">
        <f>'PLAN ORÇAM VENCEDORA'!$D$165</f>
        <v>M²</v>
      </c>
    </row>
    <row r="317" spans="1:13" s="318" customFormat="1" ht="15" customHeight="1" x14ac:dyDescent="0.2">
      <c r="A317" s="323" t="s">
        <v>542</v>
      </c>
      <c r="B317" s="470" t="s">
        <v>613</v>
      </c>
      <c r="C317" s="470"/>
      <c r="D317" s="470"/>
      <c r="E317" s="324">
        <v>160</v>
      </c>
      <c r="F317" s="324"/>
      <c r="G317" s="324">
        <v>60</v>
      </c>
      <c r="H317" s="324"/>
      <c r="I317" s="324">
        <v>1</v>
      </c>
      <c r="J317" s="325"/>
      <c r="K317" s="325"/>
      <c r="L317" s="322">
        <f t="shared" si="29"/>
        <v>9600</v>
      </c>
      <c r="M317" s="326" t="str">
        <f>'PLAN ORÇAM VENCEDORA'!$D$165</f>
        <v>M²</v>
      </c>
    </row>
    <row r="318" spans="1:13" s="318" customFormat="1" ht="15" customHeight="1" x14ac:dyDescent="0.2">
      <c r="A318" s="323" t="s">
        <v>543</v>
      </c>
      <c r="B318" s="470" t="s">
        <v>619</v>
      </c>
      <c r="C318" s="470"/>
      <c r="D318" s="470"/>
      <c r="E318" s="324">
        <v>160</v>
      </c>
      <c r="F318" s="327"/>
      <c r="G318" s="324">
        <v>15</v>
      </c>
      <c r="H318" s="324"/>
      <c r="I318" s="324">
        <v>3</v>
      </c>
      <c r="J318" s="325"/>
      <c r="K318" s="325"/>
      <c r="L318" s="322">
        <f t="shared" si="29"/>
        <v>7200</v>
      </c>
      <c r="M318" s="326" t="str">
        <f>'PLAN ORÇAM VENCEDORA'!$D$165</f>
        <v>M²</v>
      </c>
    </row>
    <row r="319" spans="1:13" s="318" customFormat="1" ht="15" customHeight="1" thickBot="1" x14ac:dyDescent="0.25">
      <c r="A319" s="487"/>
      <c r="B319" s="488"/>
      <c r="C319" s="488"/>
      <c r="D319" s="488"/>
      <c r="E319" s="488"/>
      <c r="F319" s="488"/>
      <c r="G319" s="488"/>
      <c r="H319" s="488"/>
      <c r="I319" s="488"/>
      <c r="J319" s="489"/>
      <c r="K319" s="329" t="s">
        <v>533</v>
      </c>
      <c r="L319" s="329">
        <f>SUM(L309:L318)</f>
        <v>73157.279999999999</v>
      </c>
      <c r="M319" s="330" t="str">
        <f>'PLAN ORÇAM VENCEDORA'!$D$165</f>
        <v>M²</v>
      </c>
    </row>
    <row r="320" spans="1:13" ht="12.75" hidden="1" x14ac:dyDescent="0.2">
      <c r="A320" s="163"/>
      <c r="B320" s="164"/>
      <c r="C320" s="164"/>
      <c r="D320" s="155"/>
      <c r="E320" s="155"/>
      <c r="F320" s="155"/>
      <c r="G320" s="155"/>
      <c r="H320" s="155"/>
      <c r="I320" s="155"/>
      <c r="J320" s="155"/>
      <c r="K320" s="155"/>
      <c r="L320" s="155"/>
      <c r="M320" s="156"/>
    </row>
    <row r="321" spans="1:13" ht="12.75" hidden="1" customHeight="1" x14ac:dyDescent="0.2">
      <c r="A321" s="181" t="str">
        <f>'PLAN ORÇAM VENCEDORA'!A167</f>
        <v>4.2</v>
      </c>
      <c r="B321" s="471" t="str">
        <f>'PLAN ORÇAM VENCEDORA'!B167</f>
        <v>MOVIMENTO DE TERRA</v>
      </c>
      <c r="C321" s="471"/>
      <c r="D321" s="471"/>
      <c r="E321" s="471"/>
      <c r="F321" s="471"/>
      <c r="G321" s="471"/>
      <c r="H321" s="471"/>
      <c r="I321" s="471"/>
      <c r="J321" s="471"/>
      <c r="K321" s="471"/>
      <c r="L321" s="471"/>
      <c r="M321" s="472"/>
    </row>
    <row r="322" spans="1:13" s="145" customFormat="1" ht="27" hidden="1" customHeight="1" x14ac:dyDescent="0.2">
      <c r="A322" s="140" t="str">
        <f>'PLAN ORÇAM VENCEDORA'!A168</f>
        <v>4.2.1</v>
      </c>
      <c r="B322" s="465" t="str">
        <f>'PLAN ORÇAM VENCEDORA'!B168</f>
        <v>ESCAVAÇÃO MECANIZADA DE VALA COM PROF. MAIOR QUE 1,5 M ATÉ 3,0 MCOM ESCAVADEIRA HIDRÁULICA (0,8 M3/111 HP), LARGURA ATÉ 1,5 M, EM SOLO DE 1A CATEGORIA</v>
      </c>
      <c r="C322" s="466"/>
      <c r="D322" s="466"/>
      <c r="E322" s="466"/>
      <c r="F322" s="466"/>
      <c r="G322" s="466"/>
      <c r="H322" s="466"/>
      <c r="I322" s="466"/>
      <c r="J322" s="466"/>
      <c r="K322" s="467"/>
      <c r="L322" s="143">
        <f>SUM(L323:L323)</f>
        <v>0</v>
      </c>
      <c r="M322" s="144" t="str">
        <f>'PLAN ORÇAM VENCEDORA'!D168</f>
        <v>M³</v>
      </c>
    </row>
    <row r="323" spans="1:13" ht="12.75" hidden="1" x14ac:dyDescent="0.2">
      <c r="A323" s="146"/>
      <c r="B323" s="468"/>
      <c r="C323" s="469"/>
      <c r="D323" s="147">
        <f>'PLAN ORÇAM VENCEDORA'!E168</f>
        <v>238.95</v>
      </c>
      <c r="E323" s="147"/>
      <c r="F323" s="147"/>
      <c r="G323" s="147"/>
      <c r="H323" s="147"/>
      <c r="I323" s="147"/>
      <c r="J323" s="147"/>
      <c r="K323" s="147">
        <v>0</v>
      </c>
      <c r="L323" s="147">
        <f t="shared" ref="L323" si="30">ROUND(D323*K323,2)</f>
        <v>0</v>
      </c>
      <c r="M323" s="148"/>
    </row>
    <row r="324" spans="1:13" ht="12.6" hidden="1" customHeight="1" x14ac:dyDescent="0.2">
      <c r="A324" s="127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  <c r="M324" s="129"/>
    </row>
    <row r="325" spans="1:13" s="145" customFormat="1" ht="39" hidden="1" customHeight="1" x14ac:dyDescent="0.2">
      <c r="A325" s="140" t="str">
        <f>'PLAN ORÇAM VENCEDORA'!A169</f>
        <v>4.2.2</v>
      </c>
      <c r="B325" s="465" t="str">
        <f>'PLAN ORÇAM VENCEDORA'!B169</f>
        <v>REATERRO MECANIZADO DE VALA COM ESCAVADEIRA HIDRÁULICA (CAPACIDADE DA CAÇAMBA: 0,8 M³ / POTÊNCIA: 111 HP), LARGURA ATÉ 1,5 M, PROFUNDIDADE DE 1,5 A 3,0 M, COM SOLO DE 1ª CATEGORIA EM LOCAIS COM BAIXO NÍVEL DE INTERFERÊNCIA. AF_04/2016</v>
      </c>
      <c r="C325" s="466"/>
      <c r="D325" s="466"/>
      <c r="E325" s="466"/>
      <c r="F325" s="466"/>
      <c r="G325" s="466"/>
      <c r="H325" s="466"/>
      <c r="I325" s="466"/>
      <c r="J325" s="466"/>
      <c r="K325" s="467"/>
      <c r="L325" s="143">
        <f>SUM(L326:L326)</f>
        <v>0</v>
      </c>
      <c r="M325" s="144" t="str">
        <f>'PLAN ORÇAM VENCEDORA'!D169</f>
        <v>M³</v>
      </c>
    </row>
    <row r="326" spans="1:13" ht="12.75" hidden="1" x14ac:dyDescent="0.2">
      <c r="A326" s="146"/>
      <c r="B326" s="468"/>
      <c r="C326" s="469"/>
      <c r="D326" s="147">
        <f>'PLAN ORÇAM VENCEDORA'!E169</f>
        <v>95.58</v>
      </c>
      <c r="E326" s="147"/>
      <c r="F326" s="147"/>
      <c r="G326" s="147"/>
      <c r="H326" s="147"/>
      <c r="I326" s="147"/>
      <c r="J326" s="147"/>
      <c r="K326" s="147">
        <v>0</v>
      </c>
      <c r="L326" s="147">
        <f t="shared" ref="L326" si="31">ROUND(D326*K326,2)</f>
        <v>0</v>
      </c>
      <c r="M326" s="148"/>
    </row>
    <row r="327" spans="1:13" ht="12.6" hidden="1" customHeight="1" x14ac:dyDescent="0.2">
      <c r="A327" s="127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9"/>
    </row>
    <row r="328" spans="1:13" s="145" customFormat="1" ht="36.75" hidden="1" customHeight="1" x14ac:dyDescent="0.2">
      <c r="A328" s="140" t="str">
        <f>'PLAN ORÇAM VENCEDORA'!A170</f>
        <v>4.2.3</v>
      </c>
      <c r="B328" s="465" t="str">
        <f>'PLAN ORÇAM VENCEDORA'!B170</f>
        <v>ESCAVAÇÃO VERTICAL A CÉU ABERTO, EM OBRAS DE INFRAESTRUTURA, INCLUINDO CARGA, DESCARGA E TRANSPORTE, EM SOLO DE 1ª CATEGORIA COM ESCAVADEIRA HIDRÁULICA (CAÇAMBA: 0,8 M³ / 111HP), FROTA DE 10 CAMINHÕES BASCULANTES DE 10 M³, DMT DE 6 KM E VELOCIDADE MÉDIA22KM/H. AF_05/2020</v>
      </c>
      <c r="C328" s="466"/>
      <c r="D328" s="466"/>
      <c r="E328" s="466"/>
      <c r="F328" s="466"/>
      <c r="G328" s="466"/>
      <c r="H328" s="466"/>
      <c r="I328" s="466"/>
      <c r="J328" s="466"/>
      <c r="K328" s="467"/>
      <c r="L328" s="143">
        <f>SUM(L329:L329)</f>
        <v>0</v>
      </c>
      <c r="M328" s="144" t="str">
        <f>'PLAN ORÇAM VENCEDORA'!D170</f>
        <v>M³</v>
      </c>
    </row>
    <row r="329" spans="1:13" ht="12.75" hidden="1" x14ac:dyDescent="0.2">
      <c r="A329" s="146"/>
      <c r="B329" s="468"/>
      <c r="C329" s="469"/>
      <c r="D329" s="147">
        <f>'PLAN ORÇAM VENCEDORA'!E170</f>
        <v>13196.75</v>
      </c>
      <c r="E329" s="147"/>
      <c r="F329" s="147"/>
      <c r="G329" s="147"/>
      <c r="H329" s="147"/>
      <c r="I329" s="147"/>
      <c r="J329" s="147"/>
      <c r="K329" s="147">
        <v>0</v>
      </c>
      <c r="L329" s="147">
        <f t="shared" ref="L329" si="32">ROUND(D329*K329,2)</f>
        <v>0</v>
      </c>
      <c r="M329" s="148"/>
    </row>
    <row r="330" spans="1:13" ht="12.6" hidden="1" customHeight="1" x14ac:dyDescent="0.2">
      <c r="A330" s="127"/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  <c r="M330" s="129"/>
    </row>
    <row r="331" spans="1:13" s="145" customFormat="1" ht="21" hidden="1" customHeight="1" x14ac:dyDescent="0.2">
      <c r="A331" s="140" t="str">
        <f>'PLAN ORÇAM VENCEDORA'!A171</f>
        <v>4.2.4</v>
      </c>
      <c r="B331" s="465" t="str">
        <f>'PLAN ORÇAM VENCEDORA'!B171</f>
        <v>ATERRO MECANIZADO COM TRATOR DE ESTEIRA, INCLUSIVE COMPACTAÇÃO (MÃO DE OBRA, CAMINHÃO PIPA, E ROLO)</v>
      </c>
      <c r="C331" s="466"/>
      <c r="D331" s="466"/>
      <c r="E331" s="466"/>
      <c r="F331" s="466"/>
      <c r="G331" s="466"/>
      <c r="H331" s="466"/>
      <c r="I331" s="466"/>
      <c r="J331" s="466"/>
      <c r="K331" s="467"/>
      <c r="L331" s="143">
        <f>SUM(L332:L332)</f>
        <v>0</v>
      </c>
      <c r="M331" s="144" t="str">
        <f>'PLAN ORÇAM VENCEDORA'!D171</f>
        <v>M³</v>
      </c>
    </row>
    <row r="332" spans="1:13" ht="12.75" hidden="1" x14ac:dyDescent="0.2">
      <c r="A332" s="146"/>
      <c r="B332" s="468"/>
      <c r="C332" s="469"/>
      <c r="D332" s="147">
        <f>'PLAN ORÇAM VENCEDORA'!E171</f>
        <v>10193.629999999999</v>
      </c>
      <c r="E332" s="147"/>
      <c r="F332" s="147"/>
      <c r="G332" s="147"/>
      <c r="H332" s="147"/>
      <c r="I332" s="147"/>
      <c r="J332" s="147"/>
      <c r="K332" s="147">
        <v>0</v>
      </c>
      <c r="L332" s="147">
        <f t="shared" ref="L332" si="33">ROUND(D332*K332,2)</f>
        <v>0</v>
      </c>
      <c r="M332" s="148"/>
    </row>
    <row r="333" spans="1:13" ht="12.6" hidden="1" customHeight="1" x14ac:dyDescent="0.2">
      <c r="A333" s="127"/>
      <c r="B333" s="128"/>
      <c r="C333" s="128"/>
      <c r="D333" s="128"/>
      <c r="E333" s="128"/>
      <c r="F333" s="128"/>
      <c r="G333" s="128"/>
      <c r="H333" s="128"/>
      <c r="I333" s="128"/>
      <c r="J333" s="128"/>
      <c r="K333" s="128"/>
      <c r="L333" s="128"/>
      <c r="M333" s="129"/>
    </row>
    <row r="334" spans="1:13" s="145" customFormat="1" ht="26.25" hidden="1" customHeight="1" x14ac:dyDescent="0.2">
      <c r="A334" s="140" t="str">
        <f>'PLAN ORÇAM VENCEDORA'!A172</f>
        <v>4.2.5</v>
      </c>
      <c r="B334" s="465" t="str">
        <f>'PLAN ORÇAM VENCEDORA'!B172</f>
        <v>ATERRO DE REGULARIZAÇÃO COM MATERIAL IMPERMEÁVEL NO FUNDO DA LAGOA, COM ESPESSURA DE 0,50 M, COMPACTADO A 100% DO PROCTOR NORMAL</v>
      </c>
      <c r="C334" s="466"/>
      <c r="D334" s="466"/>
      <c r="E334" s="466"/>
      <c r="F334" s="466"/>
      <c r="G334" s="466"/>
      <c r="H334" s="466"/>
      <c r="I334" s="466"/>
      <c r="J334" s="466"/>
      <c r="K334" s="467"/>
      <c r="L334" s="143">
        <f>SUM(L335:L335)</f>
        <v>0</v>
      </c>
      <c r="M334" s="144" t="str">
        <f>'PLAN ORÇAM VENCEDORA'!D172</f>
        <v>M³</v>
      </c>
    </row>
    <row r="335" spans="1:13" ht="12.75" hidden="1" x14ac:dyDescent="0.2">
      <c r="A335" s="146"/>
      <c r="B335" s="468"/>
      <c r="C335" s="469"/>
      <c r="D335" s="147">
        <f>'PLAN ORÇAM VENCEDORA'!E172</f>
        <v>26393.4</v>
      </c>
      <c r="E335" s="147"/>
      <c r="F335" s="147"/>
      <c r="G335" s="147"/>
      <c r="H335" s="147"/>
      <c r="I335" s="147"/>
      <c r="J335" s="147"/>
      <c r="K335" s="147">
        <v>0</v>
      </c>
      <c r="L335" s="147">
        <f t="shared" ref="L335" si="34">ROUND(D335*K335,2)</f>
        <v>0</v>
      </c>
      <c r="M335" s="148"/>
    </row>
    <row r="336" spans="1:13" ht="12.6" hidden="1" customHeight="1" x14ac:dyDescent="0.2">
      <c r="A336" s="127"/>
      <c r="B336" s="128"/>
      <c r="C336" s="128"/>
      <c r="D336" s="128"/>
      <c r="E336" s="128"/>
      <c r="F336" s="128"/>
      <c r="G336" s="128"/>
      <c r="H336" s="128"/>
      <c r="I336" s="128"/>
      <c r="J336" s="128"/>
      <c r="K336" s="128"/>
      <c r="L336" s="128"/>
      <c r="M336" s="129"/>
    </row>
    <row r="337" spans="1:13" s="145" customFormat="1" ht="28.5" hidden="1" customHeight="1" x14ac:dyDescent="0.2">
      <c r="A337" s="140" t="str">
        <f>'PLAN ORÇAM VENCEDORA'!A173</f>
        <v>4.2.6</v>
      </c>
      <c r="B337" s="465" t="str">
        <f>'PLAN ORÇAM VENCEDORA'!B173</f>
        <v>ESCAVACAO MECANICA PARA ACERTO DE TALUDES, EM MATERIAL DE 1A CATEGORIA  COM ESCAVADEIRA HIDRAULICA (REGULARIZAÇÃO DE TALUDES)</v>
      </c>
      <c r="C337" s="466"/>
      <c r="D337" s="466"/>
      <c r="E337" s="466"/>
      <c r="F337" s="466"/>
      <c r="G337" s="466"/>
      <c r="H337" s="466"/>
      <c r="I337" s="466"/>
      <c r="J337" s="466"/>
      <c r="K337" s="467"/>
      <c r="L337" s="143">
        <f>SUM(L338:L338)</f>
        <v>0</v>
      </c>
      <c r="M337" s="144" t="str">
        <f>'PLAN ORÇAM VENCEDORA'!D173</f>
        <v>M²</v>
      </c>
    </row>
    <row r="338" spans="1:13" ht="12.75" hidden="1" x14ac:dyDescent="0.2">
      <c r="A338" s="146"/>
      <c r="B338" s="468"/>
      <c r="C338" s="469"/>
      <c r="D338" s="147">
        <f>'PLAN ORÇAM VENCEDORA'!E173</f>
        <v>6771.61</v>
      </c>
      <c r="E338" s="147"/>
      <c r="F338" s="147"/>
      <c r="G338" s="147"/>
      <c r="H338" s="147"/>
      <c r="I338" s="147"/>
      <c r="J338" s="147"/>
      <c r="K338" s="147">
        <v>0</v>
      </c>
      <c r="L338" s="147">
        <f t="shared" ref="L338" si="35">ROUND(D338*K338,2)</f>
        <v>0</v>
      </c>
      <c r="M338" s="148"/>
    </row>
    <row r="339" spans="1:13" ht="12.6" hidden="1" customHeight="1" x14ac:dyDescent="0.2">
      <c r="A339" s="127"/>
      <c r="B339" s="128"/>
      <c r="C339" s="128"/>
      <c r="D339" s="128"/>
      <c r="E339" s="128"/>
      <c r="F339" s="128"/>
      <c r="G339" s="128"/>
      <c r="H339" s="128"/>
      <c r="I339" s="128"/>
      <c r="J339" s="128"/>
      <c r="K339" s="128"/>
      <c r="L339" s="128"/>
      <c r="M339" s="129"/>
    </row>
    <row r="340" spans="1:13" ht="12.75" hidden="1" customHeight="1" x14ac:dyDescent="0.2">
      <c r="A340" s="181" t="str">
        <f>'PLAN ORÇAM VENCEDORA'!A175</f>
        <v>4.3</v>
      </c>
      <c r="B340" s="471" t="str">
        <f>'PLAN ORÇAM VENCEDORA'!B175</f>
        <v>ESGOTAMENTO E DRENAGEM</v>
      </c>
      <c r="C340" s="471"/>
      <c r="D340" s="471"/>
      <c r="E340" s="471"/>
      <c r="F340" s="471"/>
      <c r="G340" s="471"/>
      <c r="H340" s="471"/>
      <c r="I340" s="471"/>
      <c r="J340" s="471"/>
      <c r="K340" s="471"/>
      <c r="L340" s="471"/>
      <c r="M340" s="472"/>
    </row>
    <row r="341" spans="1:13" s="145" customFormat="1" ht="12.75" hidden="1" x14ac:dyDescent="0.2">
      <c r="A341" s="140" t="str">
        <f>'PLAN ORÇAM VENCEDORA'!A176</f>
        <v>4.3.1</v>
      </c>
      <c r="B341" s="465" t="str">
        <f>'PLAN ORÇAM VENCEDORA'!B176</f>
        <v>DRENAGEM COM CALHA DE CONCRETO A CADA 25 M</v>
      </c>
      <c r="C341" s="466"/>
      <c r="D341" s="466"/>
      <c r="E341" s="466"/>
      <c r="F341" s="466"/>
      <c r="G341" s="466"/>
      <c r="H341" s="466"/>
      <c r="I341" s="466"/>
      <c r="J341" s="466"/>
      <c r="K341" s="467"/>
      <c r="L341" s="143">
        <f>SUM(L342:L342)</f>
        <v>0</v>
      </c>
      <c r="M341" s="144" t="str">
        <f>'PLAN ORÇAM VENCEDORA'!D176</f>
        <v>M</v>
      </c>
    </row>
    <row r="342" spans="1:13" ht="12.75" hidden="1" x14ac:dyDescent="0.2">
      <c r="A342" s="146"/>
      <c r="B342" s="468"/>
      <c r="C342" s="469"/>
      <c r="D342" s="147">
        <f>'PLAN ORÇAM VENCEDORA'!E176</f>
        <v>174</v>
      </c>
      <c r="E342" s="147"/>
      <c r="F342" s="147"/>
      <c r="G342" s="147"/>
      <c r="H342" s="147"/>
      <c r="I342" s="147"/>
      <c r="J342" s="147"/>
      <c r="K342" s="147">
        <v>0</v>
      </c>
      <c r="L342" s="147">
        <f t="shared" ref="L342" si="36">ROUND(D342*K342,2)</f>
        <v>0</v>
      </c>
      <c r="M342" s="148"/>
    </row>
    <row r="343" spans="1:13" ht="12.75" hidden="1" x14ac:dyDescent="0.2">
      <c r="A343" s="163"/>
      <c r="B343" s="16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6"/>
    </row>
    <row r="344" spans="1:13" ht="14.25" hidden="1" customHeight="1" x14ac:dyDescent="0.2">
      <c r="A344" s="181" t="str">
        <f>'PLAN ORÇAM VENCEDORA'!A178</f>
        <v>4.4</v>
      </c>
      <c r="B344" s="471" t="str">
        <f>'PLAN ORÇAM VENCEDORA'!B178</f>
        <v>ESTRUTURAS</v>
      </c>
      <c r="C344" s="471"/>
      <c r="D344" s="471"/>
      <c r="E344" s="471"/>
      <c r="F344" s="471"/>
      <c r="G344" s="471"/>
      <c r="H344" s="471"/>
      <c r="I344" s="471"/>
      <c r="J344" s="471"/>
      <c r="K344" s="471"/>
      <c r="L344" s="471"/>
      <c r="M344" s="472"/>
    </row>
    <row r="345" spans="1:13" s="145" customFormat="1" ht="12.75" hidden="1" x14ac:dyDescent="0.2">
      <c r="A345" s="140" t="str">
        <f>'PLAN ORÇAM VENCEDORA'!A179</f>
        <v>4.4.1</v>
      </c>
      <c r="B345" s="465" t="str">
        <f>'PLAN ORÇAM VENCEDORA'!B179</f>
        <v>CONCRETO ARMADO 20MPA</v>
      </c>
      <c r="C345" s="466"/>
      <c r="D345" s="466"/>
      <c r="E345" s="466"/>
      <c r="F345" s="466"/>
      <c r="G345" s="466"/>
      <c r="H345" s="466"/>
      <c r="I345" s="466"/>
      <c r="J345" s="466"/>
      <c r="K345" s="467"/>
      <c r="L345" s="143">
        <f>SUM(L346:L346)</f>
        <v>0</v>
      </c>
      <c r="M345" s="144" t="str">
        <f>'PLAN ORÇAM VENCEDORA'!D182</f>
        <v>M²</v>
      </c>
    </row>
    <row r="346" spans="1:13" ht="12.75" hidden="1" x14ac:dyDescent="0.2">
      <c r="A346" s="146"/>
      <c r="B346" s="468"/>
      <c r="C346" s="469"/>
      <c r="D346" s="147">
        <f>'PLAN ORÇAM VENCEDORA'!E179</f>
        <v>33.28</v>
      </c>
      <c r="E346" s="147"/>
      <c r="F346" s="147"/>
      <c r="G346" s="147"/>
      <c r="H346" s="147"/>
      <c r="I346" s="147"/>
      <c r="J346" s="147"/>
      <c r="K346" s="147">
        <v>0</v>
      </c>
      <c r="L346" s="147">
        <f t="shared" ref="L346" si="37">ROUND(D346*K346,2)</f>
        <v>0</v>
      </c>
      <c r="M346" s="148"/>
    </row>
    <row r="347" spans="1:13" ht="12.6" hidden="1" customHeight="1" x14ac:dyDescent="0.2">
      <c r="A347" s="127"/>
      <c r="B347" s="128"/>
      <c r="C347" s="128"/>
      <c r="D347" s="128"/>
      <c r="E347" s="128"/>
      <c r="F347" s="128"/>
      <c r="G347" s="128"/>
      <c r="H347" s="128"/>
      <c r="I347" s="128"/>
      <c r="J347" s="128"/>
      <c r="K347" s="128"/>
      <c r="L347" s="128"/>
      <c r="M347" s="129"/>
    </row>
    <row r="348" spans="1:13" ht="14.25" hidden="1" customHeight="1" x14ac:dyDescent="0.2">
      <c r="A348" s="181" t="str">
        <f>'PLAN ORÇAM VENCEDORA'!A181</f>
        <v>4.5</v>
      </c>
      <c r="B348" s="471" t="str">
        <f>'PLAN ORÇAM VENCEDORA'!B181</f>
        <v>TRATAMENTOS</v>
      </c>
      <c r="C348" s="471"/>
      <c r="D348" s="471"/>
      <c r="E348" s="471"/>
      <c r="F348" s="471"/>
      <c r="G348" s="471"/>
      <c r="H348" s="471"/>
      <c r="I348" s="471"/>
      <c r="J348" s="471"/>
      <c r="K348" s="471"/>
      <c r="L348" s="471"/>
      <c r="M348" s="472"/>
    </row>
    <row r="349" spans="1:13" s="145" customFormat="1" ht="12.75" hidden="1" x14ac:dyDescent="0.2">
      <c r="A349" s="140" t="str">
        <f>'PLAN ORÇAM VENCEDORA'!A182</f>
        <v>4.5.1</v>
      </c>
      <c r="B349" s="465" t="str">
        <f>'PLAN ORÇAM VENCEDORA'!B182</f>
        <v>ARGAMASSA DE CIMENTO 1:3,ESP=3,00cm (REGULARIZAÇÃO)</v>
      </c>
      <c r="C349" s="466"/>
      <c r="D349" s="466"/>
      <c r="E349" s="466"/>
      <c r="F349" s="466"/>
      <c r="G349" s="466"/>
      <c r="H349" s="466"/>
      <c r="I349" s="466"/>
      <c r="J349" s="466"/>
      <c r="K349" s="467"/>
      <c r="L349" s="143">
        <f>SUM(L350:L350)</f>
        <v>0</v>
      </c>
      <c r="M349" s="144" t="str">
        <f>'PLAN ORÇAM VENCEDORA'!D182</f>
        <v>M²</v>
      </c>
    </row>
    <row r="350" spans="1:13" ht="12.75" hidden="1" x14ac:dyDescent="0.2">
      <c r="A350" s="146"/>
      <c r="B350" s="468"/>
      <c r="C350" s="469"/>
      <c r="D350" s="147">
        <f>'PLAN ORÇAM VENCEDORA'!E182</f>
        <v>84.41</v>
      </c>
      <c r="E350" s="147"/>
      <c r="F350" s="147"/>
      <c r="G350" s="147"/>
      <c r="H350" s="147"/>
      <c r="I350" s="147"/>
      <c r="J350" s="147"/>
      <c r="K350" s="147">
        <v>0</v>
      </c>
      <c r="L350" s="147">
        <f t="shared" ref="L350" si="38">ROUND(D350*K350,2)</f>
        <v>0</v>
      </c>
      <c r="M350" s="148"/>
    </row>
    <row r="351" spans="1:13" ht="12.6" hidden="1" customHeight="1" x14ac:dyDescent="0.2">
      <c r="A351" s="127"/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  <c r="M351" s="129"/>
    </row>
    <row r="352" spans="1:13" s="145" customFormat="1" ht="26.25" hidden="1" customHeight="1" x14ac:dyDescent="0.2">
      <c r="A352" s="140" t="str">
        <f>'PLAN ORÇAM VENCEDORA'!A183</f>
        <v>4.5.2</v>
      </c>
      <c r="B352" s="465" t="str">
        <f>'PLAN ORÇAM VENCEDORA'!B183</f>
        <v>IMPERMEABILIZAÇÃO COM MANTA ASFÁLTICA, CLASSE B, ESTRUTURADA COM POLIESTER NÃO TECIDO, FACES EM POLIETILENO, TIPO IV, E=4MM</v>
      </c>
      <c r="C352" s="466"/>
      <c r="D352" s="466"/>
      <c r="E352" s="466"/>
      <c r="F352" s="466"/>
      <c r="G352" s="466"/>
      <c r="H352" s="466"/>
      <c r="I352" s="466"/>
      <c r="J352" s="466"/>
      <c r="K352" s="467"/>
      <c r="L352" s="143">
        <f>SUM(L353:L353)</f>
        <v>0</v>
      </c>
      <c r="M352" s="144" t="str">
        <f>'PLAN ORÇAM VENCEDORA'!D183</f>
        <v>M²</v>
      </c>
    </row>
    <row r="353" spans="1:13" ht="12.75" hidden="1" x14ac:dyDescent="0.2">
      <c r="A353" s="146"/>
      <c r="B353" s="468"/>
      <c r="C353" s="469"/>
      <c r="D353" s="147">
        <f>'PLAN ORÇAM VENCEDORA'!E183</f>
        <v>84.41</v>
      </c>
      <c r="E353" s="147"/>
      <c r="F353" s="147"/>
      <c r="G353" s="147"/>
      <c r="H353" s="147"/>
      <c r="I353" s="147"/>
      <c r="J353" s="147"/>
      <c r="K353" s="147">
        <v>0</v>
      </c>
      <c r="L353" s="147">
        <f t="shared" ref="L353" si="39">ROUND(D353*K353,2)</f>
        <v>0</v>
      </c>
      <c r="M353" s="148"/>
    </row>
    <row r="354" spans="1:13" ht="12.6" hidden="1" customHeight="1" x14ac:dyDescent="0.2">
      <c r="A354" s="127"/>
      <c r="B354" s="128"/>
      <c r="C354" s="128"/>
      <c r="D354" s="128"/>
      <c r="E354" s="128"/>
      <c r="F354" s="128"/>
      <c r="G354" s="128"/>
      <c r="H354" s="128"/>
      <c r="I354" s="128"/>
      <c r="J354" s="128"/>
      <c r="K354" s="128"/>
      <c r="L354" s="128"/>
      <c r="M354" s="129"/>
    </row>
    <row r="355" spans="1:13" ht="12.75" hidden="1" x14ac:dyDescent="0.2">
      <c r="A355" s="181" t="str">
        <f>'PLAN ORÇAM VENCEDORA'!A185</f>
        <v>4.6</v>
      </c>
      <c r="B355" s="484" t="str">
        <f>'PLAN ORÇAM VENCEDORA'!B185</f>
        <v>URBANIZAÇÃO</v>
      </c>
      <c r="C355" s="471"/>
      <c r="D355" s="471"/>
      <c r="E355" s="180"/>
      <c r="F355" s="180"/>
      <c r="G355" s="180"/>
      <c r="H355" s="180"/>
      <c r="I355" s="180"/>
      <c r="J355" s="180"/>
      <c r="K355" s="180"/>
      <c r="L355" s="180"/>
      <c r="M355" s="148"/>
    </row>
    <row r="356" spans="1:13" s="145" customFormat="1" ht="39.75" hidden="1" customHeight="1" x14ac:dyDescent="0.2">
      <c r="A356" s="140" t="str">
        <f>'PLAN ORÇAM VENCEDORA'!A186</f>
        <v>4.6.1</v>
      </c>
      <c r="B356" s="465" t="str">
        <f>'PLAN ORÇAM VENCEDORA'!B186</f>
        <v>PLACAS PRÉ-MOLDADAS DE CONCRETO ARMADO- PROTEÇÃO DE TALUDE INTERNO, TRACO1:3:5 (CIMENTO, AREIA, BRITA 1,2), NAS DIMENSÕES DE (0,55 X 1,00) X 0,07 M, INCLUINDO FORNECIMENTO E ASSENTAMENTO.</v>
      </c>
      <c r="C356" s="466"/>
      <c r="D356" s="466"/>
      <c r="E356" s="466"/>
      <c r="F356" s="466"/>
      <c r="G356" s="466"/>
      <c r="H356" s="466"/>
      <c r="I356" s="466"/>
      <c r="J356" s="466"/>
      <c r="K356" s="467"/>
      <c r="L356" s="143">
        <f>SUM(L357:L357)</f>
        <v>0</v>
      </c>
      <c r="M356" s="144" t="str">
        <f>'PLAN ORÇAM VENCEDORA'!D186</f>
        <v>M²</v>
      </c>
    </row>
    <row r="357" spans="1:13" ht="12.75" hidden="1" x14ac:dyDescent="0.2">
      <c r="A357" s="146"/>
      <c r="B357" s="468"/>
      <c r="C357" s="469"/>
      <c r="D357" s="147">
        <f>'PLAN ORÇAM VENCEDORA'!E186</f>
        <v>1667.96</v>
      </c>
      <c r="E357" s="147"/>
      <c r="F357" s="147"/>
      <c r="G357" s="147"/>
      <c r="H357" s="147"/>
      <c r="I357" s="147"/>
      <c r="J357" s="147"/>
      <c r="K357" s="147">
        <v>0</v>
      </c>
      <c r="L357" s="147">
        <f t="shared" ref="L357" si="40">ROUND(D357*K357,2)</f>
        <v>0</v>
      </c>
      <c r="M357" s="148"/>
    </row>
    <row r="358" spans="1:13" ht="12.6" hidden="1" customHeight="1" x14ac:dyDescent="0.2">
      <c r="A358" s="127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  <c r="M358" s="129"/>
    </row>
    <row r="359" spans="1:13" s="145" customFormat="1" ht="30.75" hidden="1" customHeight="1" x14ac:dyDescent="0.2">
      <c r="A359" s="140" t="str">
        <f>'PLAN ORÇAM VENCEDORA'!A187</f>
        <v>4.6.2</v>
      </c>
      <c r="B359" s="465" t="str">
        <f>'PLAN ORÇAM VENCEDORA'!B187</f>
        <v>EXECUÇÃO DE PAVIMENTO EM PARALELEPÍPEDOS, REJUNTAMENTO COM ARGAMASSA TRAÇO 1:3 (CIMENTO E AREIA). AF_05/2020</v>
      </c>
      <c r="C359" s="466"/>
      <c r="D359" s="466"/>
      <c r="E359" s="466"/>
      <c r="F359" s="466"/>
      <c r="G359" s="466"/>
      <c r="H359" s="466"/>
      <c r="I359" s="466"/>
      <c r="J359" s="466"/>
      <c r="K359" s="467"/>
      <c r="L359" s="143">
        <f>SUM(L360:L360)</f>
        <v>0</v>
      </c>
      <c r="M359" s="144" t="str">
        <f>'PLAN ORÇAM VENCEDORA'!D187</f>
        <v>M²</v>
      </c>
    </row>
    <row r="360" spans="1:13" ht="12.75" hidden="1" x14ac:dyDescent="0.2">
      <c r="A360" s="146"/>
      <c r="B360" s="468"/>
      <c r="C360" s="469"/>
      <c r="D360" s="147">
        <f>'PLAN ORÇAM VENCEDORA'!E187</f>
        <v>916.2</v>
      </c>
      <c r="E360" s="147"/>
      <c r="F360" s="147"/>
      <c r="G360" s="147"/>
      <c r="H360" s="147"/>
      <c r="I360" s="147"/>
      <c r="J360" s="147"/>
      <c r="K360" s="147">
        <v>0</v>
      </c>
      <c r="L360" s="147">
        <f t="shared" ref="L360" si="41">ROUND(D360*K360,2)</f>
        <v>0</v>
      </c>
      <c r="M360" s="148"/>
    </row>
    <row r="361" spans="1:13" ht="12.6" hidden="1" customHeight="1" x14ac:dyDescent="0.2">
      <c r="A361" s="127"/>
      <c r="B361" s="128"/>
      <c r="C361" s="128"/>
      <c r="D361" s="128"/>
      <c r="E361" s="128"/>
      <c r="F361" s="128"/>
      <c r="G361" s="128"/>
      <c r="H361" s="128"/>
      <c r="I361" s="128"/>
      <c r="J361" s="128"/>
      <c r="K361" s="128"/>
      <c r="L361" s="128"/>
      <c r="M361" s="129"/>
    </row>
    <row r="362" spans="1:13" s="145" customFormat="1" ht="41.25" hidden="1" customHeight="1" x14ac:dyDescent="0.2">
      <c r="A362" s="140" t="str">
        <f>'PLAN ORÇAM VENCEDORA'!A188</f>
        <v>4.6.3</v>
      </c>
      <c r="B362" s="465" t="str">
        <f>'PLAN ORÇAM VENCEDORA'!B188</f>
        <v>ASSENTAMENTO DE GUIA (MEIO-FIO) EM TRECHO RETO, CONFECCIONADA EM CONCRETO PRÉ-FABRICADO, DIMENSÕES 80X08X08X25 CM (COMPRIMENTO X BASE INFERIOR X BASE SUPERIOR X ALTURA), PARA URBANIZAÇÃO INTERNA DE EMPREENDIMENTOS. AF_06/2016</v>
      </c>
      <c r="C362" s="466"/>
      <c r="D362" s="466"/>
      <c r="E362" s="466"/>
      <c r="F362" s="466"/>
      <c r="G362" s="466"/>
      <c r="H362" s="466"/>
      <c r="I362" s="466"/>
      <c r="J362" s="466"/>
      <c r="K362" s="467"/>
      <c r="L362" s="143">
        <f>SUM(L363:L363)</f>
        <v>0</v>
      </c>
      <c r="M362" s="144" t="str">
        <f>'PLAN ORÇAM VENCEDORA'!D188</f>
        <v>M</v>
      </c>
    </row>
    <row r="363" spans="1:13" ht="12.75" hidden="1" x14ac:dyDescent="0.2">
      <c r="A363" s="146"/>
      <c r="B363" s="468"/>
      <c r="C363" s="469"/>
      <c r="D363" s="147">
        <f>'PLAN ORÇAM VENCEDORA'!E188</f>
        <v>1221.5999999999999</v>
      </c>
      <c r="E363" s="147"/>
      <c r="F363" s="147"/>
      <c r="G363" s="147"/>
      <c r="H363" s="147"/>
      <c r="I363" s="147"/>
      <c r="J363" s="147"/>
      <c r="K363" s="147">
        <v>0</v>
      </c>
      <c r="L363" s="147">
        <f t="shared" ref="L363" si="42">ROUND(D363*K363,2)</f>
        <v>0</v>
      </c>
      <c r="M363" s="148"/>
    </row>
    <row r="364" spans="1:13" ht="12.6" hidden="1" customHeight="1" x14ac:dyDescent="0.2">
      <c r="A364" s="127"/>
      <c r="B364" s="128"/>
      <c r="C364" s="128"/>
      <c r="D364" s="128"/>
      <c r="E364" s="128"/>
      <c r="F364" s="128"/>
      <c r="G364" s="128"/>
      <c r="H364" s="128"/>
      <c r="I364" s="128"/>
      <c r="J364" s="128"/>
      <c r="K364" s="128"/>
      <c r="L364" s="128"/>
      <c r="M364" s="129"/>
    </row>
    <row r="365" spans="1:13" s="145" customFormat="1" ht="20.25" hidden="1" customHeight="1" x14ac:dyDescent="0.2">
      <c r="A365" s="140" t="str">
        <f>'PLAN ORÇAM VENCEDORA'!A189</f>
        <v>4.6.4</v>
      </c>
      <c r="B365" s="465" t="str">
        <f>'PLAN ORÇAM VENCEDORA'!B189</f>
        <v>PLANTIO DE GRAMA EM PLACAS. AF_05/2018</v>
      </c>
      <c r="C365" s="466"/>
      <c r="D365" s="466"/>
      <c r="E365" s="466"/>
      <c r="F365" s="466"/>
      <c r="G365" s="466"/>
      <c r="H365" s="466"/>
      <c r="I365" s="466"/>
      <c r="J365" s="466"/>
      <c r="K365" s="467"/>
      <c r="L365" s="143">
        <f>SUM(L366:L366)</f>
        <v>0</v>
      </c>
      <c r="M365" s="144" t="str">
        <f>'PLAN ORÇAM VENCEDORA'!D189</f>
        <v>M²</v>
      </c>
    </row>
    <row r="366" spans="1:13" ht="12.75" hidden="1" x14ac:dyDescent="0.2">
      <c r="A366" s="146"/>
      <c r="B366" s="468"/>
      <c r="C366" s="469"/>
      <c r="D366" s="147">
        <f>'PLAN ORÇAM VENCEDORA'!E189</f>
        <v>916.2</v>
      </c>
      <c r="E366" s="147"/>
      <c r="F366" s="147"/>
      <c r="G366" s="147"/>
      <c r="H366" s="147"/>
      <c r="I366" s="147"/>
      <c r="J366" s="147"/>
      <c r="K366" s="147">
        <v>0</v>
      </c>
      <c r="L366" s="147">
        <f t="shared" ref="L366" si="43">ROUND(D366*K366,2)</f>
        <v>0</v>
      </c>
      <c r="M366" s="148"/>
    </row>
    <row r="367" spans="1:13" ht="12.6" hidden="1" customHeight="1" x14ac:dyDescent="0.2">
      <c r="A367" s="127"/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9"/>
    </row>
    <row r="368" spans="1:13" ht="14.25" hidden="1" customHeight="1" x14ac:dyDescent="0.2">
      <c r="A368" s="181" t="str">
        <f>'PLAN ORÇAM VENCEDORA'!A191</f>
        <v>4.7</v>
      </c>
      <c r="B368" s="471" t="str">
        <f>'PLAN ORÇAM VENCEDORA'!B191</f>
        <v>EQUIPAMENTOS</v>
      </c>
      <c r="C368" s="471"/>
      <c r="D368" s="471"/>
      <c r="E368" s="471"/>
      <c r="F368" s="471"/>
      <c r="G368" s="471"/>
      <c r="H368" s="471"/>
      <c r="I368" s="471"/>
      <c r="J368" s="471"/>
      <c r="K368" s="471"/>
      <c r="L368" s="471"/>
      <c r="M368" s="472"/>
    </row>
    <row r="369" spans="1:13" s="145" customFormat="1" ht="15" hidden="1" customHeight="1" x14ac:dyDescent="0.2">
      <c r="A369" s="140" t="str">
        <f>'PLAN ORÇAM VENCEDORA'!A192</f>
        <v>4.7.1</v>
      </c>
      <c r="B369" s="465" t="str">
        <f>'PLAN ORÇAM VENCEDORA'!B192</f>
        <v>STOP-LOG em fibra de vidro 1,70 x 0,80m</v>
      </c>
      <c r="C369" s="466"/>
      <c r="D369" s="466"/>
      <c r="E369" s="466"/>
      <c r="F369" s="466"/>
      <c r="G369" s="466"/>
      <c r="H369" s="466"/>
      <c r="I369" s="466"/>
      <c r="J369" s="466"/>
      <c r="K369" s="467"/>
      <c r="L369" s="143">
        <f>SUM(L370:L370)</f>
        <v>0</v>
      </c>
      <c r="M369" s="144" t="str">
        <f>'PLAN ORÇAM VENCEDORA'!D192</f>
        <v>M²</v>
      </c>
    </row>
    <row r="370" spans="1:13" ht="12.75" hidden="1" x14ac:dyDescent="0.2">
      <c r="A370" s="146"/>
      <c r="B370" s="468"/>
      <c r="C370" s="469"/>
      <c r="D370" s="147">
        <f>'PLAN ORÇAM VENCEDORA'!E192</f>
        <v>1.36</v>
      </c>
      <c r="E370" s="147"/>
      <c r="F370" s="147"/>
      <c r="G370" s="147"/>
      <c r="H370" s="147"/>
      <c r="I370" s="147"/>
      <c r="J370" s="147"/>
      <c r="K370" s="147">
        <v>0</v>
      </c>
      <c r="L370" s="147">
        <f t="shared" ref="L370" si="44">ROUND(D370*K370,2)</f>
        <v>0</v>
      </c>
      <c r="M370" s="148"/>
    </row>
    <row r="371" spans="1:13" ht="12.6" hidden="1" customHeight="1" x14ac:dyDescent="0.2">
      <c r="A371" s="127"/>
      <c r="B371" s="128"/>
      <c r="C371" s="128"/>
      <c r="D371" s="128"/>
      <c r="E371" s="128"/>
      <c r="F371" s="128"/>
      <c r="G371" s="128"/>
      <c r="H371" s="128"/>
      <c r="I371" s="128"/>
      <c r="J371" s="128"/>
      <c r="K371" s="128"/>
      <c r="L371" s="128"/>
      <c r="M371" s="129"/>
    </row>
    <row r="372" spans="1:13" s="145" customFormat="1" ht="16.5" hidden="1" customHeight="1" x14ac:dyDescent="0.2">
      <c r="A372" s="140" t="str">
        <f>'PLAN ORÇAM VENCEDORA'!A193</f>
        <v>4.7.2</v>
      </c>
      <c r="B372" s="465" t="str">
        <f>'PLAN ORÇAM VENCEDORA'!B193</f>
        <v>STOP-LOG em fibra de vidro 0,95 x 0,80m</v>
      </c>
      <c r="C372" s="466"/>
      <c r="D372" s="466"/>
      <c r="E372" s="466"/>
      <c r="F372" s="466"/>
      <c r="G372" s="466"/>
      <c r="H372" s="466"/>
      <c r="I372" s="466"/>
      <c r="J372" s="466"/>
      <c r="K372" s="467"/>
      <c r="L372" s="143">
        <f>SUM(L373:L373)</f>
        <v>0</v>
      </c>
      <c r="M372" s="144" t="str">
        <f>'PLAN ORÇAM VENCEDORA'!D193</f>
        <v>M²</v>
      </c>
    </row>
    <row r="373" spans="1:13" ht="12.75" hidden="1" x14ac:dyDescent="0.2">
      <c r="A373" s="146"/>
      <c r="B373" s="468"/>
      <c r="C373" s="469"/>
      <c r="D373" s="147">
        <f>'PLAN ORÇAM VENCEDORA'!E193</f>
        <v>1.52</v>
      </c>
      <c r="E373" s="147"/>
      <c r="F373" s="147"/>
      <c r="G373" s="147"/>
      <c r="H373" s="147"/>
      <c r="I373" s="147"/>
      <c r="J373" s="147"/>
      <c r="K373" s="147">
        <v>0</v>
      </c>
      <c r="L373" s="147">
        <f t="shared" ref="L373" si="45">ROUND(D373*K373,2)</f>
        <v>0</v>
      </c>
      <c r="M373" s="148"/>
    </row>
    <row r="374" spans="1:13" ht="12.6" hidden="1" customHeight="1" x14ac:dyDescent="0.2">
      <c r="A374" s="127"/>
      <c r="B374" s="128"/>
      <c r="C374" s="128"/>
      <c r="D374" s="128"/>
      <c r="E374" s="128"/>
      <c r="F374" s="128"/>
      <c r="G374" s="128"/>
      <c r="H374" s="128"/>
      <c r="I374" s="128"/>
      <c r="J374" s="128"/>
      <c r="K374" s="128"/>
      <c r="L374" s="128"/>
      <c r="M374" s="129"/>
    </row>
    <row r="375" spans="1:13" s="145" customFormat="1" ht="23.25" hidden="1" customHeight="1" x14ac:dyDescent="0.2">
      <c r="A375" s="140" t="str">
        <f>'PLAN ORÇAM VENCEDORA'!A194</f>
        <v>4.7.3</v>
      </c>
      <c r="B375" s="465" t="str">
        <f>'PLAN ORÇAM VENCEDORA'!B194</f>
        <v>STOP-LOG em fibra de vidro 1,30 x 0,80m</v>
      </c>
      <c r="C375" s="466"/>
      <c r="D375" s="466"/>
      <c r="E375" s="466"/>
      <c r="F375" s="466"/>
      <c r="G375" s="466"/>
      <c r="H375" s="466"/>
      <c r="I375" s="466"/>
      <c r="J375" s="466"/>
      <c r="K375" s="467"/>
      <c r="L375" s="143">
        <f>SUM(L376:L376)</f>
        <v>0</v>
      </c>
      <c r="M375" s="144" t="str">
        <f>'PLAN ORÇAM VENCEDORA'!D194</f>
        <v>M²</v>
      </c>
    </row>
    <row r="376" spans="1:13" ht="12.75" hidden="1" x14ac:dyDescent="0.2">
      <c r="A376" s="146"/>
      <c r="B376" s="468"/>
      <c r="C376" s="469"/>
      <c r="D376" s="147">
        <f>'PLAN ORÇAM VENCEDORA'!E194</f>
        <v>3.12</v>
      </c>
      <c r="E376" s="147"/>
      <c r="F376" s="147"/>
      <c r="G376" s="147"/>
      <c r="H376" s="147"/>
      <c r="I376" s="147"/>
      <c r="J376" s="147"/>
      <c r="K376" s="147">
        <v>0</v>
      </c>
      <c r="L376" s="147">
        <f t="shared" ref="L376" si="46">ROUND(D376*K376,2)</f>
        <v>0</v>
      </c>
      <c r="M376" s="148"/>
    </row>
    <row r="377" spans="1:13" ht="12.6" hidden="1" customHeight="1" x14ac:dyDescent="0.2">
      <c r="A377" s="127"/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  <c r="M377" s="129"/>
    </row>
    <row r="378" spans="1:13" s="145" customFormat="1" ht="23.25" hidden="1" customHeight="1" x14ac:dyDescent="0.2">
      <c r="A378" s="140" t="str">
        <f>'PLAN ORÇAM VENCEDORA'!A195</f>
        <v>4.7.4</v>
      </c>
      <c r="B378" s="465" t="str">
        <f>'PLAN ORÇAM VENCEDORA'!B195</f>
        <v>CHINCANA EM FIBRA DE VIDRO</v>
      </c>
      <c r="C378" s="466"/>
      <c r="D378" s="466"/>
      <c r="E378" s="466"/>
      <c r="F378" s="466"/>
      <c r="G378" s="466"/>
      <c r="H378" s="466"/>
      <c r="I378" s="466"/>
      <c r="J378" s="466"/>
      <c r="K378" s="467"/>
      <c r="L378" s="143">
        <f>SUM(L379:L379)</f>
        <v>0</v>
      </c>
      <c r="M378" s="144" t="str">
        <f>'PLAN ORÇAM VENCEDORA'!D195</f>
        <v>M</v>
      </c>
    </row>
    <row r="379" spans="1:13" ht="13.5" hidden="1" thickBot="1" x14ac:dyDescent="0.25">
      <c r="A379" s="191"/>
      <c r="B379" s="476"/>
      <c r="C379" s="477"/>
      <c r="D379" s="192">
        <f>'PLAN ORÇAM VENCEDORA'!E195</f>
        <v>506.85</v>
      </c>
      <c r="E379" s="192"/>
      <c r="F379" s="192"/>
      <c r="G379" s="192"/>
      <c r="H379" s="192"/>
      <c r="I379" s="192"/>
      <c r="J379" s="192"/>
      <c r="K379" s="192">
        <v>0</v>
      </c>
      <c r="L379" s="192">
        <f t="shared" ref="L379" si="47">ROUND(D379*K379,2)</f>
        <v>0</v>
      </c>
      <c r="M379" s="193"/>
    </row>
  </sheetData>
  <protectedRanges>
    <protectedRange sqref="L7 L212:L214 L216:L217 L219:L221 L223:L224 L226:L227 L229:L231 L233:L235 L237:L238 L240:L241 L287:L289 L291:L292 L294:L296 L325:L326 L328:L329 L305 L331:L332 L334:L335 L337:L338 L348:L350 L352:L353 L355:L357 L359:L360 L340:L346 L362:L363 L365:L366 L368:L370 L372:L373 L375:L376 L378:L379 L298:L303 L10:L13 L16:L210 L243:L255 L307:L323 L257:L285" name="Intervalo1_1"/>
    <protectedRange sqref="L256" name="Intervalo1_1_1"/>
  </protectedRanges>
  <mergeCells count="269">
    <mergeCell ref="B88:M88"/>
    <mergeCell ref="B60:M60"/>
    <mergeCell ref="B47:M47"/>
    <mergeCell ref="B140:M140"/>
    <mergeCell ref="B136:M136"/>
    <mergeCell ref="B205:K205"/>
    <mergeCell ref="B206:C206"/>
    <mergeCell ref="B154:K154"/>
    <mergeCell ref="B162:C162"/>
    <mergeCell ref="B204:M204"/>
    <mergeCell ref="B201:K201"/>
    <mergeCell ref="B186:K186"/>
    <mergeCell ref="B189:K189"/>
    <mergeCell ref="B190:C190"/>
    <mergeCell ref="B191:C191"/>
    <mergeCell ref="B192:K192"/>
    <mergeCell ref="B193:C193"/>
    <mergeCell ref="B202:C202"/>
    <mergeCell ref="B74:C74"/>
    <mergeCell ref="B76:J76"/>
    <mergeCell ref="B77:C77"/>
    <mergeCell ref="B79:J79"/>
    <mergeCell ref="B166:C166"/>
    <mergeCell ref="B169:C169"/>
    <mergeCell ref="B208:M208"/>
    <mergeCell ref="B212:M212"/>
    <mergeCell ref="B219:M219"/>
    <mergeCell ref="B229:M229"/>
    <mergeCell ref="B233:M233"/>
    <mergeCell ref="B263:M263"/>
    <mergeCell ref="B245:M245"/>
    <mergeCell ref="B279:M279"/>
    <mergeCell ref="E7:J7"/>
    <mergeCell ref="K7:L7"/>
    <mergeCell ref="M7:M8"/>
    <mergeCell ref="B18:C18"/>
    <mergeCell ref="B23:C23"/>
    <mergeCell ref="B26:C26"/>
    <mergeCell ref="B29:C29"/>
    <mergeCell ref="B35:C35"/>
    <mergeCell ref="B62:C62"/>
    <mergeCell ref="B64:J64"/>
    <mergeCell ref="B65:C65"/>
    <mergeCell ref="B150:M150"/>
    <mergeCell ref="B98:M98"/>
    <mergeCell ref="B195:K195"/>
    <mergeCell ref="B198:K198"/>
    <mergeCell ref="B199:C199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D7:D8"/>
    <mergeCell ref="B14:D14"/>
    <mergeCell ref="B33:M33"/>
    <mergeCell ref="B145:C145"/>
    <mergeCell ref="B152:C152"/>
    <mergeCell ref="B52:C52"/>
    <mergeCell ref="B115:C115"/>
    <mergeCell ref="B119:C119"/>
    <mergeCell ref="B142:C142"/>
    <mergeCell ref="B144:K144"/>
    <mergeCell ref="B120:C120"/>
    <mergeCell ref="B122:C122"/>
    <mergeCell ref="B128:C128"/>
    <mergeCell ref="B129:C129"/>
    <mergeCell ref="B138:C138"/>
    <mergeCell ref="B80:C80"/>
    <mergeCell ref="B82:J82"/>
    <mergeCell ref="B83:C83"/>
    <mergeCell ref="B85:J85"/>
    <mergeCell ref="B86:C86"/>
    <mergeCell ref="B148:C148"/>
    <mergeCell ref="B113:M113"/>
    <mergeCell ref="B196:C196"/>
    <mergeCell ref="B178:C178"/>
    <mergeCell ref="B180:K180"/>
    <mergeCell ref="B181:C181"/>
    <mergeCell ref="B185:D185"/>
    <mergeCell ref="B123:C123"/>
    <mergeCell ref="B125:C125"/>
    <mergeCell ref="B89:J89"/>
    <mergeCell ref="B90:C90"/>
    <mergeCell ref="B92:J92"/>
    <mergeCell ref="B93:C93"/>
    <mergeCell ref="B95:J95"/>
    <mergeCell ref="B96:C96"/>
    <mergeCell ref="B99:J99"/>
    <mergeCell ref="B100:C100"/>
    <mergeCell ref="B117:M117"/>
    <mergeCell ref="B124:K124"/>
    <mergeCell ref="B127:K127"/>
    <mergeCell ref="B130:K130"/>
    <mergeCell ref="B131:C131"/>
    <mergeCell ref="B133:K133"/>
    <mergeCell ref="B134:C134"/>
    <mergeCell ref="B102:J102"/>
    <mergeCell ref="B103:C103"/>
    <mergeCell ref="B67:J67"/>
    <mergeCell ref="B68:C68"/>
    <mergeCell ref="B70:J70"/>
    <mergeCell ref="B71:C71"/>
    <mergeCell ref="B73:J73"/>
    <mergeCell ref="B21:J21"/>
    <mergeCell ref="B25:K25"/>
    <mergeCell ref="B28:M28"/>
    <mergeCell ref="B30:K30"/>
    <mergeCell ref="B34:K34"/>
    <mergeCell ref="B37:K37"/>
    <mergeCell ref="B48:J48"/>
    <mergeCell ref="B55:C55"/>
    <mergeCell ref="B58:C58"/>
    <mergeCell ref="B31:C31"/>
    <mergeCell ref="B36:C36"/>
    <mergeCell ref="B42:C42"/>
    <mergeCell ref="B38:C38"/>
    <mergeCell ref="B40:K40"/>
    <mergeCell ref="B41:C41"/>
    <mergeCell ref="B44:K44"/>
    <mergeCell ref="B45:C45"/>
    <mergeCell ref="B49:C49"/>
    <mergeCell ref="B43:M43"/>
    <mergeCell ref="B106:J106"/>
    <mergeCell ref="B107:C107"/>
    <mergeCell ref="B118:K118"/>
    <mergeCell ref="B121:K121"/>
    <mergeCell ref="B105:M105"/>
    <mergeCell ref="B151:K151"/>
    <mergeCell ref="B158:K158"/>
    <mergeCell ref="B165:K165"/>
    <mergeCell ref="B161:K161"/>
    <mergeCell ref="B168:K168"/>
    <mergeCell ref="B171:K171"/>
    <mergeCell ref="B172:C172"/>
    <mergeCell ref="B174:K174"/>
    <mergeCell ref="B175:C175"/>
    <mergeCell ref="B177:K177"/>
    <mergeCell ref="B159:C159"/>
    <mergeCell ref="B155:C155"/>
    <mergeCell ref="B164:M164"/>
    <mergeCell ref="B157:M157"/>
    <mergeCell ref="B209:K209"/>
    <mergeCell ref="B213:K213"/>
    <mergeCell ref="B214:C214"/>
    <mergeCell ref="B216:K216"/>
    <mergeCell ref="B217:C217"/>
    <mergeCell ref="B220:K220"/>
    <mergeCell ref="B210:C210"/>
    <mergeCell ref="B221:C221"/>
    <mergeCell ref="B223:K223"/>
    <mergeCell ref="B224:C224"/>
    <mergeCell ref="B226:K226"/>
    <mergeCell ref="B227:C227"/>
    <mergeCell ref="B230:K230"/>
    <mergeCell ref="B231:C231"/>
    <mergeCell ref="B234:K234"/>
    <mergeCell ref="B235:C235"/>
    <mergeCell ref="B237:K237"/>
    <mergeCell ref="B238:C238"/>
    <mergeCell ref="B240:K240"/>
    <mergeCell ref="B241:C241"/>
    <mergeCell ref="B246:K246"/>
    <mergeCell ref="B264:K264"/>
    <mergeCell ref="B248:D248"/>
    <mergeCell ref="B249:D249"/>
    <mergeCell ref="B250:D250"/>
    <mergeCell ref="B251:D251"/>
    <mergeCell ref="B252:D252"/>
    <mergeCell ref="B253:D253"/>
    <mergeCell ref="B254:D254"/>
    <mergeCell ref="A261:J261"/>
    <mergeCell ref="B255:D255"/>
    <mergeCell ref="B256:D256"/>
    <mergeCell ref="B265:C265"/>
    <mergeCell ref="B266:C266"/>
    <mergeCell ref="B267:K267"/>
    <mergeCell ref="B268:C268"/>
    <mergeCell ref="B270:K270"/>
    <mergeCell ref="B271:C271"/>
    <mergeCell ref="B273:K273"/>
    <mergeCell ref="B274:C274"/>
    <mergeCell ref="B276:K276"/>
    <mergeCell ref="B316:D316"/>
    <mergeCell ref="B317:D317"/>
    <mergeCell ref="B318:D318"/>
    <mergeCell ref="B363:C363"/>
    <mergeCell ref="B341:K341"/>
    <mergeCell ref="B342:C342"/>
    <mergeCell ref="B345:K345"/>
    <mergeCell ref="B346:C346"/>
    <mergeCell ref="B349:K349"/>
    <mergeCell ref="B350:C350"/>
    <mergeCell ref="B328:K328"/>
    <mergeCell ref="A319:J319"/>
    <mergeCell ref="B321:M321"/>
    <mergeCell ref="B322:K322"/>
    <mergeCell ref="A9:M9"/>
    <mergeCell ref="B302:K302"/>
    <mergeCell ref="B303:C303"/>
    <mergeCell ref="B365:K365"/>
    <mergeCell ref="B366:C366"/>
    <mergeCell ref="B369:K369"/>
    <mergeCell ref="B370:C370"/>
    <mergeCell ref="B372:K372"/>
    <mergeCell ref="B373:C373"/>
    <mergeCell ref="B352:K352"/>
    <mergeCell ref="B353:C353"/>
    <mergeCell ref="B355:D355"/>
    <mergeCell ref="B356:K356"/>
    <mergeCell ref="B357:C357"/>
    <mergeCell ref="B359:K359"/>
    <mergeCell ref="B360:C360"/>
    <mergeCell ref="A15:J15"/>
    <mergeCell ref="B247:D247"/>
    <mergeCell ref="B362:K362"/>
    <mergeCell ref="B329:C329"/>
    <mergeCell ref="B331:K331"/>
    <mergeCell ref="B332:C332"/>
    <mergeCell ref="B334:K334"/>
    <mergeCell ref="B310:D310"/>
    <mergeCell ref="B311:D311"/>
    <mergeCell ref="B312:D312"/>
    <mergeCell ref="B313:D313"/>
    <mergeCell ref="B308:K308"/>
    <mergeCell ref="B299:C299"/>
    <mergeCell ref="B305:K305"/>
    <mergeCell ref="B379:C379"/>
    <mergeCell ref="A109:M109"/>
    <mergeCell ref="B375:K375"/>
    <mergeCell ref="B376:C376"/>
    <mergeCell ref="B378:K378"/>
    <mergeCell ref="B335:C335"/>
    <mergeCell ref="B337:K337"/>
    <mergeCell ref="B338:C338"/>
    <mergeCell ref="B340:M340"/>
    <mergeCell ref="B344:M344"/>
    <mergeCell ref="B348:M348"/>
    <mergeCell ref="B368:M368"/>
    <mergeCell ref="B323:C323"/>
    <mergeCell ref="B325:K325"/>
    <mergeCell ref="B326:C326"/>
    <mergeCell ref="B314:D314"/>
    <mergeCell ref="B315:D315"/>
    <mergeCell ref="B277:C277"/>
    <mergeCell ref="B280:K280"/>
    <mergeCell ref="B281:C281"/>
    <mergeCell ref="B284:K284"/>
    <mergeCell ref="B285:C285"/>
    <mergeCell ref="B288:K288"/>
    <mergeCell ref="B309:D309"/>
    <mergeCell ref="B289:C289"/>
    <mergeCell ref="B291:K291"/>
    <mergeCell ref="B292:C292"/>
    <mergeCell ref="B295:K295"/>
    <mergeCell ref="B296:C296"/>
    <mergeCell ref="B298:K298"/>
    <mergeCell ref="B283:M283"/>
    <mergeCell ref="B287:M287"/>
    <mergeCell ref="B294:M294"/>
    <mergeCell ref="B301:M301"/>
    <mergeCell ref="B307:M307"/>
  </mergeCells>
  <phoneticPr fontId="16" type="noConversion"/>
  <printOptions horizontalCentered="1"/>
  <pageMargins left="0.31496062992125984" right="0.31496062992125984" top="0.78740157480314965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BM01</vt:lpstr>
      <vt:lpstr>MEM_CAL BM01</vt:lpstr>
      <vt:lpstr>PLAN ORÇAM VENCEDORA</vt:lpstr>
      <vt:lpstr>memorial</vt:lpstr>
      <vt:lpstr>'PLAN ORÇAM VENCEDORA'!Area_de_impressao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</cp:lastModifiedBy>
  <cp:revision>0</cp:revision>
  <cp:lastPrinted>2023-05-23T17:44:58Z</cp:lastPrinted>
  <dcterms:created xsi:type="dcterms:W3CDTF">2020-06-12T15:56:45Z</dcterms:created>
  <dcterms:modified xsi:type="dcterms:W3CDTF">2025-02-21T17:13:23Z</dcterms:modified>
</cp:coreProperties>
</file>