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codeName="ThisWorkbook"/>
  <xr:revisionPtr revIDLastSave="0" documentId="13_ncr:1_{B7488C5E-D8C9-44A1-8A08-BC26CFFC8D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1" sheetId="1" r:id="rId1"/>
    <sheet name="MEMORIA BM 01" sheetId="2" r:id="rId2"/>
    <sheet name="RELATÓRIO FOTOGRÁFICO" sheetId="3" r:id="rId3"/>
    <sheet name="BARRACÃO" sheetId="4" r:id="rId4"/>
    <sheet name="Planilha2" sheetId="5" r:id="rId5"/>
  </sheets>
  <externalReferences>
    <externalReference r:id="rId6"/>
  </externalReferences>
  <definedNames>
    <definedName name="_xlnm.Print_Area" localSheetId="3">BARRACÃO!$A$1:$H$41</definedName>
    <definedName name="_xlnm.Print_Area" localSheetId="0">'MEDIÇÃO 01'!$A$1:$Q$232</definedName>
    <definedName name="_xlnm.Print_Area" localSheetId="1">'MEMORIA BM 01'!$A$1:$E$211</definedName>
    <definedName name="_xlnm.Print_Area" localSheetId="2">'RELATÓRIO FOTOGRÁFICO'!$A$1:$P$280</definedName>
    <definedName name="JR_PAGE_ANCHOR_0_1">'MEDIÇÃO 01'!$A$1</definedName>
  </definedNames>
  <calcPr calcId="191029"/>
</workbook>
</file>

<file path=xl/calcChain.xml><?xml version="1.0" encoding="utf-8"?>
<calcChain xmlns="http://schemas.openxmlformats.org/spreadsheetml/2006/main">
  <c r="E39" i="2" l="1"/>
  <c r="K11" i="1"/>
  <c r="K12" i="1"/>
  <c r="Q229" i="1"/>
  <c r="Q49" i="1"/>
  <c r="Q50" i="1"/>
  <c r="Q51" i="1"/>
  <c r="Q52" i="1"/>
  <c r="Q53" i="1"/>
  <c r="Q54" i="1"/>
  <c r="Q55" i="1"/>
  <c r="Q56" i="1"/>
  <c r="Q57" i="1"/>
  <c r="Q58" i="1"/>
  <c r="Q59" i="1"/>
  <c r="Q61" i="1"/>
  <c r="Q62" i="1"/>
  <c r="Q63" i="1"/>
  <c r="Q64" i="1"/>
  <c r="Q65" i="1"/>
  <c r="Q66" i="1"/>
  <c r="Q67" i="1"/>
  <c r="Q68" i="1"/>
  <c r="Q69" i="1"/>
  <c r="Q71" i="1"/>
  <c r="Q72" i="1"/>
  <c r="Q73" i="1"/>
  <c r="Q74" i="1"/>
  <c r="Q75" i="1"/>
  <c r="Q76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4" i="1"/>
  <c r="Q95" i="1"/>
  <c r="Q96" i="1"/>
  <c r="Q98" i="1"/>
  <c r="Q99" i="1"/>
  <c r="Q100" i="1"/>
  <c r="Q101" i="1"/>
  <c r="Q102" i="1"/>
  <c r="Q103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6" i="1"/>
  <c r="Q217" i="1"/>
  <c r="Q218" i="1"/>
  <c r="Q219" i="1"/>
  <c r="Q220" i="1"/>
  <c r="Q221" i="1"/>
  <c r="Q222" i="1"/>
  <c r="Q223" i="1"/>
  <c r="Q224" i="1"/>
  <c r="Q225" i="1"/>
  <c r="Q227" i="1"/>
  <c r="Q228" i="1"/>
  <c r="Q31" i="1"/>
  <c r="Q32" i="1"/>
  <c r="Q33" i="1"/>
  <c r="Q30" i="1"/>
  <c r="Q21" i="1"/>
  <c r="Q22" i="1"/>
  <c r="Q23" i="1"/>
  <c r="Q24" i="1"/>
  <c r="Q25" i="1"/>
  <c r="Q26" i="1"/>
  <c r="Q27" i="1"/>
  <c r="Q9" i="1"/>
  <c r="F28" i="2"/>
  <c r="E8" i="2" l="1"/>
  <c r="E16" i="2" l="1"/>
  <c r="E18" i="2" l="1"/>
  <c r="E22" i="2"/>
  <c r="E21" i="2"/>
  <c r="E15" i="2"/>
  <c r="F15" i="2"/>
  <c r="E12" i="2"/>
  <c r="F12" i="2"/>
  <c r="B217" i="2"/>
  <c r="B219" i="2"/>
  <c r="B216" i="2"/>
  <c r="B218" i="2" l="1"/>
  <c r="B214" i="2" s="1"/>
  <c r="K79" i="1"/>
  <c r="K80" i="1"/>
  <c r="K78" i="1"/>
  <c r="K21" i="1"/>
  <c r="K23" i="1"/>
  <c r="K26" i="1"/>
  <c r="K27" i="1"/>
  <c r="A211" i="2"/>
  <c r="B211" i="2"/>
  <c r="C211" i="2"/>
  <c r="C210" i="2"/>
  <c r="B210" i="2"/>
  <c r="A210" i="2"/>
  <c r="B209" i="2"/>
  <c r="A209" i="2"/>
  <c r="A208" i="2"/>
  <c r="B208" i="2"/>
  <c r="C208" i="2"/>
  <c r="A205" i="2"/>
  <c r="B205" i="2"/>
  <c r="C205" i="2"/>
  <c r="A206" i="2"/>
  <c r="B206" i="2"/>
  <c r="C206" i="2"/>
  <c r="A207" i="2"/>
  <c r="B207" i="2"/>
  <c r="C207" i="2"/>
  <c r="A201" i="2"/>
  <c r="B201" i="2"/>
  <c r="C201" i="2"/>
  <c r="A202" i="2"/>
  <c r="B202" i="2"/>
  <c r="C202" i="2"/>
  <c r="A203" i="2"/>
  <c r="B203" i="2"/>
  <c r="C203" i="2"/>
  <c r="A204" i="2"/>
  <c r="B204" i="2"/>
  <c r="C204" i="2"/>
  <c r="C200" i="2"/>
  <c r="B200" i="2"/>
  <c r="A200" i="2"/>
  <c r="B199" i="2"/>
  <c r="A199" i="2"/>
  <c r="A197" i="2"/>
  <c r="B197" i="2"/>
  <c r="C197" i="2"/>
  <c r="A198" i="2"/>
  <c r="B198" i="2"/>
  <c r="C198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85" i="2"/>
  <c r="B185" i="2"/>
  <c r="C185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90" i="2"/>
  <c r="B190" i="2"/>
  <c r="C190" i="2"/>
  <c r="A191" i="2"/>
  <c r="B191" i="2"/>
  <c r="C191" i="2"/>
  <c r="A192" i="2"/>
  <c r="B192" i="2"/>
  <c r="C192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40" i="2"/>
  <c r="B140" i="2"/>
  <c r="C140" i="2"/>
  <c r="A141" i="2"/>
  <c r="B141" i="2"/>
  <c r="C141" i="2"/>
  <c r="A142" i="2"/>
  <c r="B142" i="2"/>
  <c r="C142" i="2"/>
  <c r="A143" i="2"/>
  <c r="B143" i="2"/>
  <c r="C143" i="2"/>
  <c r="A144" i="2"/>
  <c r="B144" i="2"/>
  <c r="C144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C139" i="2"/>
  <c r="B139" i="2"/>
  <c r="A139" i="2"/>
  <c r="B138" i="2"/>
  <c r="A138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92" i="2"/>
  <c r="B92" i="2"/>
  <c r="C92" i="2"/>
  <c r="A93" i="2"/>
  <c r="B93" i="2"/>
  <c r="C93" i="2"/>
  <c r="A94" i="2"/>
  <c r="B94" i="2"/>
  <c r="C94" i="2"/>
  <c r="A95" i="2"/>
  <c r="B95" i="2"/>
  <c r="C95" i="2"/>
  <c r="A96" i="2"/>
  <c r="B96" i="2"/>
  <c r="C96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C91" i="2"/>
  <c r="B91" i="2"/>
  <c r="A91" i="2"/>
  <c r="B90" i="2"/>
  <c r="A90" i="2"/>
  <c r="A86" i="2"/>
  <c r="B86" i="2"/>
  <c r="C86" i="2"/>
  <c r="A87" i="2"/>
  <c r="B87" i="2"/>
  <c r="C87" i="2"/>
  <c r="A88" i="2"/>
  <c r="B88" i="2"/>
  <c r="C88" i="2"/>
  <c r="A89" i="2"/>
  <c r="B89" i="2"/>
  <c r="C89" i="2"/>
  <c r="C85" i="2"/>
  <c r="B85" i="2"/>
  <c r="A85" i="2"/>
  <c r="B84" i="2"/>
  <c r="A84" i="2"/>
  <c r="A83" i="2"/>
  <c r="B83" i="2"/>
  <c r="C83" i="2"/>
  <c r="C82" i="2"/>
  <c r="B82" i="2"/>
  <c r="A82" i="2"/>
  <c r="B81" i="2"/>
  <c r="A81" i="2"/>
  <c r="A68" i="2"/>
  <c r="B68" i="2"/>
  <c r="C68" i="2"/>
  <c r="A69" i="2"/>
  <c r="B69" i="2"/>
  <c r="C69" i="2"/>
  <c r="A70" i="2"/>
  <c r="B70" i="2"/>
  <c r="C70" i="2"/>
  <c r="A71" i="2"/>
  <c r="B71" i="2"/>
  <c r="C71" i="2"/>
  <c r="A72" i="2"/>
  <c r="B72" i="2"/>
  <c r="C72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C67" i="2"/>
  <c r="B67" i="2"/>
  <c r="A67" i="2"/>
  <c r="B66" i="2"/>
  <c r="A66" i="2"/>
  <c r="A64" i="2"/>
  <c r="B64" i="2"/>
  <c r="C64" i="2"/>
  <c r="A65" i="2"/>
  <c r="B65" i="2"/>
  <c r="C65" i="2"/>
  <c r="A62" i="2"/>
  <c r="B62" i="2"/>
  <c r="C62" i="2"/>
  <c r="A63" i="2"/>
  <c r="B63" i="2"/>
  <c r="C63" i="2"/>
  <c r="C61" i="2"/>
  <c r="B61" i="2"/>
  <c r="A61" i="2"/>
  <c r="B60" i="2"/>
  <c r="A60" i="2"/>
  <c r="A53" i="2"/>
  <c r="B53" i="2"/>
  <c r="C53" i="2"/>
  <c r="A54" i="2"/>
  <c r="B54" i="2"/>
  <c r="C54" i="2"/>
  <c r="A55" i="2"/>
  <c r="B55" i="2"/>
  <c r="C55" i="2"/>
  <c r="A56" i="2"/>
  <c r="B56" i="2"/>
  <c r="C56" i="2"/>
  <c r="A57" i="2"/>
  <c r="B57" i="2"/>
  <c r="C57" i="2"/>
  <c r="A58" i="2"/>
  <c r="B58" i="2"/>
  <c r="C58" i="2"/>
  <c r="A59" i="2"/>
  <c r="B59" i="2"/>
  <c r="C59" i="2"/>
  <c r="C52" i="2"/>
  <c r="B52" i="2"/>
  <c r="A52" i="2"/>
  <c r="B51" i="2"/>
  <c r="A5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47" i="2"/>
  <c r="B47" i="2"/>
  <c r="C47" i="2"/>
  <c r="A48" i="2"/>
  <c r="B48" i="2"/>
  <c r="C48" i="2"/>
  <c r="A49" i="2"/>
  <c r="B49" i="2"/>
  <c r="C49" i="2"/>
  <c r="A50" i="2"/>
  <c r="B50" i="2"/>
  <c r="C50" i="2"/>
  <c r="C41" i="2"/>
  <c r="B41" i="2"/>
  <c r="A41" i="2"/>
  <c r="B40" i="2"/>
  <c r="A40" i="2"/>
  <c r="K46" i="1"/>
  <c r="B38" i="2"/>
  <c r="A38" i="2"/>
  <c r="A39" i="2"/>
  <c r="B39" i="2"/>
  <c r="C39" i="2"/>
  <c r="A29" i="2"/>
  <c r="B29" i="2"/>
  <c r="C29" i="2"/>
  <c r="A30" i="2"/>
  <c r="B30" i="2"/>
  <c r="C30" i="2"/>
  <c r="A31" i="2"/>
  <c r="B31" i="2"/>
  <c r="C31" i="2"/>
  <c r="A32" i="2"/>
  <c r="B32" i="2"/>
  <c r="C32" i="2"/>
  <c r="A33" i="2"/>
  <c r="B33" i="2"/>
  <c r="C33" i="2"/>
  <c r="A34" i="2"/>
  <c r="B34" i="2"/>
  <c r="C34" i="2"/>
  <c r="A35" i="2"/>
  <c r="B35" i="2"/>
  <c r="C35" i="2"/>
  <c r="A36" i="2"/>
  <c r="B36" i="2"/>
  <c r="C36" i="2"/>
  <c r="A37" i="2"/>
  <c r="B37" i="2"/>
  <c r="C37" i="2"/>
  <c r="C28" i="2"/>
  <c r="B28" i="2"/>
  <c r="A28" i="2"/>
  <c r="B27" i="2"/>
  <c r="A27" i="2"/>
  <c r="A25" i="2"/>
  <c r="B25" i="2"/>
  <c r="C25" i="2"/>
  <c r="A26" i="2"/>
  <c r="B26" i="2"/>
  <c r="C26" i="2"/>
  <c r="C24" i="2"/>
  <c r="B24" i="2"/>
  <c r="A24" i="2"/>
  <c r="B23" i="2"/>
  <c r="A23" i="2"/>
  <c r="C16" i="2"/>
  <c r="C17" i="2"/>
  <c r="C18" i="2"/>
  <c r="C19" i="2"/>
  <c r="C20" i="2"/>
  <c r="C21" i="2"/>
  <c r="C22" i="2"/>
  <c r="C15" i="2"/>
  <c r="A16" i="2"/>
  <c r="B16" i="2"/>
  <c r="A17" i="2"/>
  <c r="B17" i="2"/>
  <c r="A18" i="2"/>
  <c r="B18" i="2"/>
  <c r="A19" i="2"/>
  <c r="B19" i="2"/>
  <c r="A20" i="2"/>
  <c r="B20" i="2"/>
  <c r="A21" i="2"/>
  <c r="B21" i="2"/>
  <c r="A22" i="2"/>
  <c r="B22" i="2"/>
  <c r="B15" i="2"/>
  <c r="A15" i="2"/>
  <c r="B14" i="2"/>
  <c r="A14" i="2"/>
  <c r="C12" i="2"/>
  <c r="C13" i="2"/>
  <c r="C11" i="2"/>
  <c r="A12" i="2"/>
  <c r="B12" i="2"/>
  <c r="A13" i="2"/>
  <c r="B13" i="2"/>
  <c r="B11" i="2"/>
  <c r="A11" i="2"/>
  <c r="B10" i="2"/>
  <c r="A10" i="2"/>
  <c r="K9" i="1"/>
  <c r="C7" i="2"/>
  <c r="C8" i="2"/>
  <c r="C9" i="2"/>
  <c r="C6" i="2"/>
  <c r="A8" i="2"/>
  <c r="A9" i="2"/>
  <c r="B7" i="2"/>
  <c r="B8" i="2"/>
  <c r="B9" i="2"/>
  <c r="B6" i="2"/>
  <c r="B5" i="2"/>
  <c r="A7" i="2"/>
  <c r="A6" i="2"/>
  <c r="A5" i="2"/>
  <c r="N219" i="1"/>
  <c r="N157" i="1"/>
  <c r="M159" i="1"/>
  <c r="M168" i="1"/>
  <c r="N189" i="1"/>
  <c r="M191" i="1"/>
  <c r="N107" i="1"/>
  <c r="N115" i="1"/>
  <c r="M121" i="1"/>
  <c r="M129" i="1"/>
  <c r="N139" i="1"/>
  <c r="M143" i="1"/>
  <c r="N147" i="1"/>
  <c r="N80" i="1"/>
  <c r="N62" i="1"/>
  <c r="N54" i="1"/>
  <c r="N57" i="1"/>
  <c r="M46" i="1"/>
  <c r="M43" i="1"/>
  <c r="M24" i="1"/>
  <c r="H228" i="1"/>
  <c r="H227" i="1"/>
  <c r="H217" i="1"/>
  <c r="M217" i="1" s="1"/>
  <c r="I217" i="1"/>
  <c r="H218" i="1"/>
  <c r="M218" i="1" s="1"/>
  <c r="H219" i="1"/>
  <c r="M219" i="1" s="1"/>
  <c r="I219" i="1"/>
  <c r="H220" i="1"/>
  <c r="I220" i="1" s="1"/>
  <c r="H221" i="1"/>
  <c r="N221" i="1" s="1"/>
  <c r="I221" i="1"/>
  <c r="H222" i="1"/>
  <c r="N222" i="1" s="1"/>
  <c r="H223" i="1"/>
  <c r="N223" i="1" s="1"/>
  <c r="I223" i="1"/>
  <c r="H224" i="1"/>
  <c r="N224" i="1" s="1"/>
  <c r="H216" i="1"/>
  <c r="M216" i="1" s="1"/>
  <c r="H155" i="1"/>
  <c r="M155" i="1" s="1"/>
  <c r="I155" i="1"/>
  <c r="H156" i="1"/>
  <c r="M156" i="1" s="1"/>
  <c r="H157" i="1"/>
  <c r="H158" i="1"/>
  <c r="I158" i="1"/>
  <c r="H159" i="1"/>
  <c r="H160" i="1"/>
  <c r="N160" i="1" s="1"/>
  <c r="I160" i="1"/>
  <c r="H161" i="1"/>
  <c r="M161" i="1" s="1"/>
  <c r="H162" i="1"/>
  <c r="N162" i="1" s="1"/>
  <c r="I162" i="1"/>
  <c r="H163" i="1"/>
  <c r="H164" i="1"/>
  <c r="M164" i="1" s="1"/>
  <c r="H165" i="1"/>
  <c r="H166" i="1"/>
  <c r="I166" i="1"/>
  <c r="H167" i="1"/>
  <c r="M167" i="1" s="1"/>
  <c r="H168" i="1"/>
  <c r="N168" i="1" s="1"/>
  <c r="I168" i="1"/>
  <c r="H169" i="1"/>
  <c r="M169" i="1" s="1"/>
  <c r="H170" i="1"/>
  <c r="N170" i="1" s="1"/>
  <c r="H171" i="1"/>
  <c r="N171" i="1" s="1"/>
  <c r="H172" i="1"/>
  <c r="M172" i="1" s="1"/>
  <c r="H173" i="1"/>
  <c r="H174" i="1"/>
  <c r="I174" i="1"/>
  <c r="H175" i="1"/>
  <c r="M175" i="1" s="1"/>
  <c r="H176" i="1"/>
  <c r="N176" i="1" s="1"/>
  <c r="H177" i="1"/>
  <c r="H178" i="1"/>
  <c r="N178" i="1" s="1"/>
  <c r="I178" i="1"/>
  <c r="H179" i="1"/>
  <c r="H180" i="1"/>
  <c r="M180" i="1" s="1"/>
  <c r="H181" i="1"/>
  <c r="N181" i="1" s="1"/>
  <c r="H182" i="1"/>
  <c r="I182" i="1" s="1"/>
  <c r="H183" i="1"/>
  <c r="H184" i="1"/>
  <c r="N184" i="1" s="1"/>
  <c r="I184" i="1"/>
  <c r="H185" i="1"/>
  <c r="H186" i="1"/>
  <c r="N186" i="1" s="1"/>
  <c r="I186" i="1"/>
  <c r="H187" i="1"/>
  <c r="H188" i="1"/>
  <c r="M188" i="1" s="1"/>
  <c r="H189" i="1"/>
  <c r="H190" i="1"/>
  <c r="I190" i="1"/>
  <c r="H191" i="1"/>
  <c r="H192" i="1"/>
  <c r="N192" i="1" s="1"/>
  <c r="I192" i="1"/>
  <c r="H193" i="1"/>
  <c r="N193" i="1" s="1"/>
  <c r="H194" i="1"/>
  <c r="I194" i="1"/>
  <c r="H195" i="1"/>
  <c r="H196" i="1"/>
  <c r="N196" i="1" s="1"/>
  <c r="H197" i="1"/>
  <c r="H198" i="1"/>
  <c r="I198" i="1"/>
  <c r="H199" i="1"/>
  <c r="M199" i="1" s="1"/>
  <c r="H200" i="1"/>
  <c r="N200" i="1" s="1"/>
  <c r="I200" i="1"/>
  <c r="H201" i="1"/>
  <c r="H202" i="1"/>
  <c r="I202" i="1" s="1"/>
  <c r="H203" i="1"/>
  <c r="H204" i="1"/>
  <c r="N204" i="1" s="1"/>
  <c r="H205" i="1"/>
  <c r="N205" i="1" s="1"/>
  <c r="H206" i="1"/>
  <c r="I206" i="1"/>
  <c r="H207" i="1"/>
  <c r="M207" i="1" s="1"/>
  <c r="H208" i="1"/>
  <c r="N208" i="1" s="1"/>
  <c r="H209" i="1"/>
  <c r="H210" i="1"/>
  <c r="I210" i="1"/>
  <c r="H211" i="1"/>
  <c r="M211" i="1" s="1"/>
  <c r="H212" i="1"/>
  <c r="N212" i="1" s="1"/>
  <c r="H213" i="1"/>
  <c r="H154" i="1"/>
  <c r="H106" i="1"/>
  <c r="N106" i="1" s="1"/>
  <c r="H107" i="1"/>
  <c r="M107" i="1" s="1"/>
  <c r="I107" i="1"/>
  <c r="H108" i="1"/>
  <c r="H109" i="1"/>
  <c r="H110" i="1"/>
  <c r="H111" i="1"/>
  <c r="N111" i="1" s="1"/>
  <c r="I111" i="1"/>
  <c r="H112" i="1"/>
  <c r="M112" i="1" s="1"/>
  <c r="H113" i="1"/>
  <c r="N113" i="1" s="1"/>
  <c r="I113" i="1"/>
  <c r="H114" i="1"/>
  <c r="N114" i="1" s="1"/>
  <c r="H115" i="1"/>
  <c r="M115" i="1" s="1"/>
  <c r="I115" i="1"/>
  <c r="H116" i="1"/>
  <c r="M116" i="1" s="1"/>
  <c r="I116" i="1"/>
  <c r="H117" i="1"/>
  <c r="I117" i="1"/>
  <c r="H118" i="1"/>
  <c r="N118" i="1" s="1"/>
  <c r="I118" i="1"/>
  <c r="H119" i="1"/>
  <c r="N119" i="1" s="1"/>
  <c r="I119" i="1"/>
  <c r="H120" i="1"/>
  <c r="N120" i="1" s="1"/>
  <c r="I120" i="1"/>
  <c r="H121" i="1"/>
  <c r="N121" i="1" s="1"/>
  <c r="I121" i="1"/>
  <c r="H122" i="1"/>
  <c r="M122" i="1" s="1"/>
  <c r="I122" i="1"/>
  <c r="H123" i="1"/>
  <c r="M123" i="1" s="1"/>
  <c r="I123" i="1"/>
  <c r="H124" i="1"/>
  <c r="M124" i="1" s="1"/>
  <c r="I124" i="1"/>
  <c r="H125" i="1"/>
  <c r="I125" i="1"/>
  <c r="H126" i="1"/>
  <c r="N126" i="1" s="1"/>
  <c r="I126" i="1"/>
  <c r="H127" i="1"/>
  <c r="N127" i="1" s="1"/>
  <c r="I127" i="1"/>
  <c r="H128" i="1"/>
  <c r="N128" i="1" s="1"/>
  <c r="I128" i="1"/>
  <c r="H129" i="1"/>
  <c r="N129" i="1" s="1"/>
  <c r="I129" i="1"/>
  <c r="H130" i="1"/>
  <c r="M130" i="1" s="1"/>
  <c r="I130" i="1"/>
  <c r="H131" i="1"/>
  <c r="M131" i="1" s="1"/>
  <c r="I131" i="1"/>
  <c r="H132" i="1"/>
  <c r="M132" i="1" s="1"/>
  <c r="I132" i="1"/>
  <c r="H133" i="1"/>
  <c r="I133" i="1"/>
  <c r="H134" i="1"/>
  <c r="N134" i="1" s="1"/>
  <c r="I134" i="1"/>
  <c r="H135" i="1"/>
  <c r="N135" i="1" s="1"/>
  <c r="I135" i="1"/>
  <c r="H136" i="1"/>
  <c r="N136" i="1" s="1"/>
  <c r="I136" i="1"/>
  <c r="H137" i="1"/>
  <c r="N137" i="1" s="1"/>
  <c r="I137" i="1"/>
  <c r="H138" i="1"/>
  <c r="M138" i="1" s="1"/>
  <c r="I138" i="1"/>
  <c r="H139" i="1"/>
  <c r="M139" i="1" s="1"/>
  <c r="I139" i="1"/>
  <c r="H140" i="1"/>
  <c r="M140" i="1" s="1"/>
  <c r="I140" i="1"/>
  <c r="H141" i="1"/>
  <c r="I141" i="1"/>
  <c r="H142" i="1"/>
  <c r="N142" i="1" s="1"/>
  <c r="I142" i="1"/>
  <c r="H143" i="1"/>
  <c r="N143" i="1" s="1"/>
  <c r="I143" i="1"/>
  <c r="H144" i="1"/>
  <c r="N144" i="1" s="1"/>
  <c r="I144" i="1"/>
  <c r="H145" i="1"/>
  <c r="N145" i="1" s="1"/>
  <c r="I145" i="1"/>
  <c r="H146" i="1"/>
  <c r="M146" i="1" s="1"/>
  <c r="I146" i="1"/>
  <c r="H147" i="1"/>
  <c r="M147" i="1" s="1"/>
  <c r="I147" i="1"/>
  <c r="H148" i="1"/>
  <c r="M148" i="1" s="1"/>
  <c r="I148" i="1"/>
  <c r="H149" i="1"/>
  <c r="I149" i="1"/>
  <c r="H150" i="1"/>
  <c r="N150" i="1" s="1"/>
  <c r="I150" i="1"/>
  <c r="H151" i="1"/>
  <c r="N151" i="1" s="1"/>
  <c r="I151" i="1"/>
  <c r="H105" i="1"/>
  <c r="H99" i="1"/>
  <c r="H100" i="1"/>
  <c r="N100" i="1" s="1"/>
  <c r="I100" i="1"/>
  <c r="H101" i="1"/>
  <c r="H102" i="1"/>
  <c r="N102" i="1" s="1"/>
  <c r="H98" i="1"/>
  <c r="M98" i="1" s="1"/>
  <c r="H95" i="1"/>
  <c r="H94" i="1"/>
  <c r="H79" i="1"/>
  <c r="N79" i="1" s="1"/>
  <c r="H80" i="1"/>
  <c r="M80" i="1" s="1"/>
  <c r="I80" i="1"/>
  <c r="H81" i="1"/>
  <c r="H82" i="1"/>
  <c r="I82" i="1" s="1"/>
  <c r="H83" i="1"/>
  <c r="M83" i="1" s="1"/>
  <c r="H84" i="1"/>
  <c r="N84" i="1" s="1"/>
  <c r="H85" i="1"/>
  <c r="M85" i="1" s="1"/>
  <c r="H86" i="1"/>
  <c r="N86" i="1" s="1"/>
  <c r="I86" i="1"/>
  <c r="H87" i="1"/>
  <c r="N87" i="1" s="1"/>
  <c r="H88" i="1"/>
  <c r="M88" i="1" s="1"/>
  <c r="H89" i="1"/>
  <c r="H90" i="1"/>
  <c r="I90" i="1"/>
  <c r="H91" i="1"/>
  <c r="H78" i="1"/>
  <c r="H72" i="1"/>
  <c r="M72" i="1" s="1"/>
  <c r="H73" i="1"/>
  <c r="N73" i="1" s="1"/>
  <c r="H74" i="1"/>
  <c r="N74" i="1" s="1"/>
  <c r="H75" i="1"/>
  <c r="N75" i="1" s="1"/>
  <c r="I75" i="1"/>
  <c r="H71" i="1"/>
  <c r="H62" i="1"/>
  <c r="H63" i="1"/>
  <c r="M63" i="1" s="1"/>
  <c r="I63" i="1"/>
  <c r="H64" i="1"/>
  <c r="N64" i="1" s="1"/>
  <c r="H65" i="1"/>
  <c r="M65" i="1" s="1"/>
  <c r="I65" i="1"/>
  <c r="H66" i="1"/>
  <c r="H67" i="1"/>
  <c r="M67" i="1" s="1"/>
  <c r="H68" i="1"/>
  <c r="H61" i="1"/>
  <c r="M61" i="1" s="1"/>
  <c r="H50" i="1"/>
  <c r="H51" i="1"/>
  <c r="M51" i="1" s="1"/>
  <c r="I51" i="1"/>
  <c r="H52" i="1"/>
  <c r="H53" i="1"/>
  <c r="M53" i="1" s="1"/>
  <c r="H54" i="1"/>
  <c r="H55" i="1"/>
  <c r="M55" i="1" s="1"/>
  <c r="I55" i="1"/>
  <c r="H56" i="1"/>
  <c r="N56" i="1" s="1"/>
  <c r="H57" i="1"/>
  <c r="M57" i="1" s="1"/>
  <c r="I57" i="1"/>
  <c r="H58" i="1"/>
  <c r="H49" i="1"/>
  <c r="H46" i="1"/>
  <c r="I46" i="1" s="1"/>
  <c r="H36" i="1"/>
  <c r="I36" i="1" s="1"/>
  <c r="H37" i="1"/>
  <c r="I37" i="1" s="1"/>
  <c r="H38" i="1"/>
  <c r="I38" i="1" s="1"/>
  <c r="H39" i="1"/>
  <c r="M39" i="1" s="1"/>
  <c r="I39" i="1"/>
  <c r="H40" i="1"/>
  <c r="I40" i="1" s="1"/>
  <c r="H41" i="1"/>
  <c r="M41" i="1" s="1"/>
  <c r="H42" i="1"/>
  <c r="M42" i="1" s="1"/>
  <c r="H43" i="1"/>
  <c r="N43" i="1" s="1"/>
  <c r="I43" i="1"/>
  <c r="H44" i="1"/>
  <c r="I44" i="1" s="1"/>
  <c r="H35" i="1"/>
  <c r="I35" i="1" s="1"/>
  <c r="H31" i="1"/>
  <c r="I31" i="1" s="1"/>
  <c r="H32" i="1"/>
  <c r="M32" i="1" s="1"/>
  <c r="H30" i="1"/>
  <c r="I30" i="1" s="1"/>
  <c r="H21" i="1"/>
  <c r="I21" i="1" s="1"/>
  <c r="H22" i="1"/>
  <c r="M22" i="1" s="1"/>
  <c r="H23" i="1"/>
  <c r="I23" i="1" s="1"/>
  <c r="H24" i="1"/>
  <c r="N24" i="1" s="1"/>
  <c r="I24" i="1"/>
  <c r="H25" i="1"/>
  <c r="I25" i="1" s="1"/>
  <c r="H26" i="1"/>
  <c r="I26" i="1" s="1"/>
  <c r="H27" i="1"/>
  <c r="I27" i="1" s="1"/>
  <c r="H20" i="1"/>
  <c r="I20" i="1" s="1"/>
  <c r="H16" i="1"/>
  <c r="N16" i="1" s="1"/>
  <c r="H17" i="1"/>
  <c r="N17" i="1" s="1"/>
  <c r="H15" i="1"/>
  <c r="I15" i="1" s="1"/>
  <c r="G12" i="1"/>
  <c r="H12" i="1" s="1"/>
  <c r="G11" i="1"/>
  <c r="H11" i="1" s="1"/>
  <c r="G10" i="1"/>
  <c r="H10" i="1" s="1"/>
  <c r="G9" i="1"/>
  <c r="H9" i="1" s="1"/>
  <c r="I11" i="1" l="1"/>
  <c r="M11" i="1"/>
  <c r="M176" i="1"/>
  <c r="N40" i="1"/>
  <c r="O40" i="1" s="1"/>
  <c r="M16" i="1"/>
  <c r="M21" i="1"/>
  <c r="M73" i="1"/>
  <c r="M76" i="1" s="1"/>
  <c r="N78" i="1"/>
  <c r="O78" i="1" s="1"/>
  <c r="P78" i="1" s="1"/>
  <c r="N31" i="1"/>
  <c r="M40" i="1"/>
  <c r="M186" i="1"/>
  <c r="I16" i="1"/>
  <c r="I22" i="1"/>
  <c r="I32" i="1"/>
  <c r="I41" i="1"/>
  <c r="I47" i="1" s="1"/>
  <c r="I73" i="1"/>
  <c r="I76" i="1" s="1"/>
  <c r="I88" i="1"/>
  <c r="I208" i="1"/>
  <c r="I176" i="1"/>
  <c r="I170" i="1"/>
  <c r="I224" i="1"/>
  <c r="I222" i="1"/>
  <c r="I218" i="1"/>
  <c r="M27" i="1"/>
  <c r="N32" i="1"/>
  <c r="M38" i="1"/>
  <c r="N65" i="1"/>
  <c r="O65" i="1" s="1"/>
  <c r="P65" i="1" s="1"/>
  <c r="N88" i="1"/>
  <c r="O88" i="1" s="1"/>
  <c r="P88" i="1" s="1"/>
  <c r="M135" i="1"/>
  <c r="M200" i="1"/>
  <c r="M162" i="1"/>
  <c r="M221" i="1"/>
  <c r="O221" i="1" s="1"/>
  <c r="P221" i="1" s="1"/>
  <c r="I10" i="1"/>
  <c r="M10" i="1"/>
  <c r="M12" i="1"/>
  <c r="I12" i="1"/>
  <c r="I9" i="1"/>
  <c r="N9" i="1"/>
  <c r="M9" i="1"/>
  <c r="I50" i="1"/>
  <c r="M50" i="1"/>
  <c r="I71" i="1"/>
  <c r="N71" i="1"/>
  <c r="I94" i="1"/>
  <c r="I96" i="1" s="1"/>
  <c r="N94" i="1"/>
  <c r="M109" i="1"/>
  <c r="N109" i="1"/>
  <c r="O109" i="1" s="1"/>
  <c r="P109" i="1" s="1"/>
  <c r="I209" i="1"/>
  <c r="M209" i="1"/>
  <c r="I185" i="1"/>
  <c r="N185" i="1"/>
  <c r="I52" i="1"/>
  <c r="M52" i="1"/>
  <c r="I66" i="1"/>
  <c r="M66" i="1"/>
  <c r="I91" i="1"/>
  <c r="N91" i="1"/>
  <c r="I101" i="1"/>
  <c r="N101" i="1"/>
  <c r="N103" i="1" s="1"/>
  <c r="I105" i="1"/>
  <c r="M105" i="1"/>
  <c r="I154" i="1"/>
  <c r="N154" i="1"/>
  <c r="O154" i="1" s="1"/>
  <c r="P154" i="1" s="1"/>
  <c r="I203" i="1"/>
  <c r="N203" i="1"/>
  <c r="I195" i="1"/>
  <c r="N195" i="1"/>
  <c r="O195" i="1" s="1"/>
  <c r="P195" i="1" s="1"/>
  <c r="I187" i="1"/>
  <c r="M187" i="1"/>
  <c r="I179" i="1"/>
  <c r="M179" i="1"/>
  <c r="M174" i="1"/>
  <c r="O174" i="1" s="1"/>
  <c r="P174" i="1" s="1"/>
  <c r="N174" i="1"/>
  <c r="M166" i="1"/>
  <c r="N166" i="1"/>
  <c r="I163" i="1"/>
  <c r="M163" i="1"/>
  <c r="M158" i="1"/>
  <c r="N158" i="1"/>
  <c r="N220" i="1"/>
  <c r="O220" i="1" s="1"/>
  <c r="P220" i="1" s="1"/>
  <c r="M220" i="1"/>
  <c r="I228" i="1"/>
  <c r="N228" i="1"/>
  <c r="N229" i="1" s="1"/>
  <c r="M20" i="1"/>
  <c r="M28" i="1" s="1"/>
  <c r="M26" i="1"/>
  <c r="M23" i="1"/>
  <c r="N44" i="1"/>
  <c r="N37" i="1"/>
  <c r="O37" i="1" s="1"/>
  <c r="N53" i="1"/>
  <c r="M71" i="1"/>
  <c r="M84" i="1"/>
  <c r="O84" i="1" s="1"/>
  <c r="M102" i="1"/>
  <c r="M103" i="1" s="1"/>
  <c r="N105" i="1"/>
  <c r="N138" i="1"/>
  <c r="M134" i="1"/>
  <c r="N124" i="1"/>
  <c r="O124" i="1" s="1"/>
  <c r="P124" i="1" s="1"/>
  <c r="M120" i="1"/>
  <c r="M111" i="1"/>
  <c r="M195" i="1"/>
  <c r="M185" i="1"/>
  <c r="O185" i="1" s="1"/>
  <c r="P185" i="1" s="1"/>
  <c r="N180" i="1"/>
  <c r="M224" i="1"/>
  <c r="M228" i="1"/>
  <c r="M229" i="1" s="1"/>
  <c r="I68" i="1"/>
  <c r="I69" i="1" s="1"/>
  <c r="M68" i="1"/>
  <c r="I85" i="1"/>
  <c r="N85" i="1"/>
  <c r="I98" i="1"/>
  <c r="I103" i="1" s="1"/>
  <c r="N98" i="1"/>
  <c r="I110" i="1"/>
  <c r="N110" i="1"/>
  <c r="I213" i="1"/>
  <c r="M213" i="1"/>
  <c r="I205" i="1"/>
  <c r="M205" i="1"/>
  <c r="I197" i="1"/>
  <c r="M197" i="1"/>
  <c r="I189" i="1"/>
  <c r="M189" i="1"/>
  <c r="O189" i="1" s="1"/>
  <c r="P189" i="1" s="1"/>
  <c r="I181" i="1"/>
  <c r="M181" i="1"/>
  <c r="I173" i="1"/>
  <c r="M173" i="1"/>
  <c r="I165" i="1"/>
  <c r="M165" i="1"/>
  <c r="I157" i="1"/>
  <c r="M157" i="1"/>
  <c r="O157" i="1" s="1"/>
  <c r="P157" i="1" s="1"/>
  <c r="N20" i="1"/>
  <c r="N25" i="1"/>
  <c r="N22" i="1"/>
  <c r="N30" i="1"/>
  <c r="M44" i="1"/>
  <c r="M47" i="1" s="1"/>
  <c r="N41" i="1"/>
  <c r="O41" i="1" s="1"/>
  <c r="Q41" i="1" s="1"/>
  <c r="N39" i="1"/>
  <c r="M37" i="1"/>
  <c r="N46" i="1"/>
  <c r="O46" i="1" s="1"/>
  <c r="N52" i="1"/>
  <c r="N68" i="1"/>
  <c r="M75" i="1"/>
  <c r="O75" i="1" s="1"/>
  <c r="P75" i="1" s="1"/>
  <c r="M94" i="1"/>
  <c r="M96" i="1" s="1"/>
  <c r="M101" i="1"/>
  <c r="M151" i="1"/>
  <c r="N146" i="1"/>
  <c r="O146" i="1" s="1"/>
  <c r="P146" i="1" s="1"/>
  <c r="M142" i="1"/>
  <c r="O142" i="1" s="1"/>
  <c r="P142" i="1" s="1"/>
  <c r="M137" i="1"/>
  <c r="N132" i="1"/>
  <c r="M128" i="1"/>
  <c r="N123" i="1"/>
  <c r="O123" i="1" s="1"/>
  <c r="P123" i="1" s="1"/>
  <c r="M119" i="1"/>
  <c r="M110" i="1"/>
  <c r="M154" i="1"/>
  <c r="N209" i="1"/>
  <c r="O209" i="1" s="1"/>
  <c r="P209" i="1" s="1"/>
  <c r="M204" i="1"/>
  <c r="N188" i="1"/>
  <c r="M184" i="1"/>
  <c r="N179" i="1"/>
  <c r="O179" i="1" s="1"/>
  <c r="P179" i="1" s="1"/>
  <c r="M170" i="1"/>
  <c r="N165" i="1"/>
  <c r="N156" i="1"/>
  <c r="M223" i="1"/>
  <c r="M225" i="1" s="1"/>
  <c r="N218" i="1"/>
  <c r="N11" i="1"/>
  <c r="I42" i="1"/>
  <c r="N42" i="1"/>
  <c r="O42" i="1" s="1"/>
  <c r="I58" i="1"/>
  <c r="M58" i="1"/>
  <c r="I64" i="1"/>
  <c r="M64" i="1"/>
  <c r="O64" i="1" s="1"/>
  <c r="P64" i="1" s="1"/>
  <c r="I78" i="1"/>
  <c r="M78" i="1"/>
  <c r="I81" i="1"/>
  <c r="M81" i="1"/>
  <c r="I99" i="1"/>
  <c r="N99" i="1"/>
  <c r="I106" i="1"/>
  <c r="M106" i="1"/>
  <c r="O106" i="1" s="1"/>
  <c r="P106" i="1" s="1"/>
  <c r="I61" i="1"/>
  <c r="N61" i="1"/>
  <c r="I83" i="1"/>
  <c r="N83" i="1"/>
  <c r="O83" i="1" s="1"/>
  <c r="P83" i="1" s="1"/>
  <c r="I95" i="1"/>
  <c r="N95" i="1"/>
  <c r="I108" i="1"/>
  <c r="M108" i="1"/>
  <c r="I211" i="1"/>
  <c r="N211" i="1"/>
  <c r="M206" i="1"/>
  <c r="N206" i="1"/>
  <c r="O206" i="1" s="1"/>
  <c r="P206" i="1" s="1"/>
  <c r="M198" i="1"/>
  <c r="N198" i="1"/>
  <c r="M190" i="1"/>
  <c r="N190" i="1"/>
  <c r="M182" i="1"/>
  <c r="N182" i="1"/>
  <c r="I171" i="1"/>
  <c r="M171" i="1"/>
  <c r="O171" i="1" s="1"/>
  <c r="P171" i="1" s="1"/>
  <c r="M30" i="1"/>
  <c r="I54" i="1"/>
  <c r="M54" i="1"/>
  <c r="I17" i="1"/>
  <c r="I49" i="1"/>
  <c r="N49" i="1"/>
  <c r="I56" i="1"/>
  <c r="M56" i="1"/>
  <c r="O56" i="1" s="1"/>
  <c r="P56" i="1" s="1"/>
  <c r="I53" i="1"/>
  <c r="I67" i="1"/>
  <c r="I62" i="1"/>
  <c r="M62" i="1"/>
  <c r="O62" i="1" s="1"/>
  <c r="P62" i="1" s="1"/>
  <c r="I74" i="1"/>
  <c r="I72" i="1"/>
  <c r="N72" i="1"/>
  <c r="M90" i="1"/>
  <c r="O90" i="1" s="1"/>
  <c r="P90" i="1" s="1"/>
  <c r="N90" i="1"/>
  <c r="I87" i="1"/>
  <c r="M87" i="1"/>
  <c r="I84" i="1"/>
  <c r="I92" i="1" s="1"/>
  <c r="N82" i="1"/>
  <c r="M82" i="1"/>
  <c r="I79" i="1"/>
  <c r="M79" i="1"/>
  <c r="O79" i="1" s="1"/>
  <c r="P79" i="1" s="1"/>
  <c r="I102" i="1"/>
  <c r="M149" i="1"/>
  <c r="N149" i="1"/>
  <c r="M141" i="1"/>
  <c r="O141" i="1" s="1"/>
  <c r="P141" i="1" s="1"/>
  <c r="N141" i="1"/>
  <c r="M133" i="1"/>
  <c r="N133" i="1"/>
  <c r="O133" i="1" s="1"/>
  <c r="P133" i="1" s="1"/>
  <c r="M125" i="1"/>
  <c r="O125" i="1" s="1"/>
  <c r="P125" i="1" s="1"/>
  <c r="N125" i="1"/>
  <c r="M117" i="1"/>
  <c r="N117" i="1"/>
  <c r="O117" i="1" s="1"/>
  <c r="P117" i="1" s="1"/>
  <c r="I112" i="1"/>
  <c r="N112" i="1"/>
  <c r="I109" i="1"/>
  <c r="I212" i="1"/>
  <c r="M210" i="1"/>
  <c r="O210" i="1" s="1"/>
  <c r="P210" i="1" s="1"/>
  <c r="N210" i="1"/>
  <c r="I207" i="1"/>
  <c r="N207" i="1"/>
  <c r="O207" i="1" s="1"/>
  <c r="P207" i="1" s="1"/>
  <c r="I204" i="1"/>
  <c r="M202" i="1"/>
  <c r="N202" i="1"/>
  <c r="I199" i="1"/>
  <c r="N199" i="1"/>
  <c r="O199" i="1" s="1"/>
  <c r="P199" i="1" s="1"/>
  <c r="I196" i="1"/>
  <c r="M194" i="1"/>
  <c r="N194" i="1"/>
  <c r="I191" i="1"/>
  <c r="N191" i="1"/>
  <c r="I188" i="1"/>
  <c r="I183" i="1"/>
  <c r="N183" i="1"/>
  <c r="O183" i="1" s="1"/>
  <c r="P183" i="1" s="1"/>
  <c r="I180" i="1"/>
  <c r="I175" i="1"/>
  <c r="N175" i="1"/>
  <c r="O175" i="1" s="1"/>
  <c r="P175" i="1" s="1"/>
  <c r="I172" i="1"/>
  <c r="I167" i="1"/>
  <c r="N167" i="1"/>
  <c r="I164" i="1"/>
  <c r="I159" i="1"/>
  <c r="I214" i="1" s="1"/>
  <c r="N159" i="1"/>
  <c r="I156" i="1"/>
  <c r="I216" i="1"/>
  <c r="I225" i="1" s="1"/>
  <c r="N216" i="1"/>
  <c r="O216" i="1" s="1"/>
  <c r="P216" i="1" s="1"/>
  <c r="M15" i="1"/>
  <c r="M17" i="1"/>
  <c r="N27" i="1"/>
  <c r="O27" i="1" s="1"/>
  <c r="P27" i="1" s="1"/>
  <c r="M25" i="1"/>
  <c r="O25" i="1" s="1"/>
  <c r="P25" i="1" s="1"/>
  <c r="M31" i="1"/>
  <c r="M35" i="1"/>
  <c r="N36" i="1"/>
  <c r="O36" i="1" s="1"/>
  <c r="M49" i="1"/>
  <c r="M59" i="1" s="1"/>
  <c r="N55" i="1"/>
  <c r="N51" i="1"/>
  <c r="N67" i="1"/>
  <c r="O67" i="1" s="1"/>
  <c r="P67" i="1" s="1"/>
  <c r="N63" i="1"/>
  <c r="M74" i="1"/>
  <c r="M91" i="1"/>
  <c r="M86" i="1"/>
  <c r="O86" i="1" s="1"/>
  <c r="P86" i="1" s="1"/>
  <c r="N81" i="1"/>
  <c r="N92" i="1" s="1"/>
  <c r="M95" i="1"/>
  <c r="M100" i="1"/>
  <c r="M150" i="1"/>
  <c r="O150" i="1" s="1"/>
  <c r="P150" i="1" s="1"/>
  <c r="M145" i="1"/>
  <c r="O145" i="1" s="1"/>
  <c r="P145" i="1" s="1"/>
  <c r="N140" i="1"/>
  <c r="M136" i="1"/>
  <c r="N131" i="1"/>
  <c r="O131" i="1" s="1"/>
  <c r="P131" i="1" s="1"/>
  <c r="M127" i="1"/>
  <c r="O127" i="1" s="1"/>
  <c r="P127" i="1" s="1"/>
  <c r="N122" i="1"/>
  <c r="M118" i="1"/>
  <c r="M113" i="1"/>
  <c r="O113" i="1" s="1"/>
  <c r="P113" i="1" s="1"/>
  <c r="N108" i="1"/>
  <c r="N152" i="1" s="1"/>
  <c r="N213" i="1"/>
  <c r="M208" i="1"/>
  <c r="M203" i="1"/>
  <c r="N197" i="1"/>
  <c r="O197" i="1" s="1"/>
  <c r="P197" i="1" s="1"/>
  <c r="M192" i="1"/>
  <c r="N187" i="1"/>
  <c r="M183" i="1"/>
  <c r="M178" i="1"/>
  <c r="O178" i="1" s="1"/>
  <c r="P178" i="1" s="1"/>
  <c r="N173" i="1"/>
  <c r="N164" i="1"/>
  <c r="M160" i="1"/>
  <c r="N155" i="1"/>
  <c r="M222" i="1"/>
  <c r="N217" i="1"/>
  <c r="I89" i="1"/>
  <c r="M89" i="1"/>
  <c r="O89" i="1" s="1"/>
  <c r="P89" i="1" s="1"/>
  <c r="I114" i="1"/>
  <c r="M114" i="1"/>
  <c r="I201" i="1"/>
  <c r="M201" i="1"/>
  <c r="O201" i="1" s="1"/>
  <c r="P201" i="1" s="1"/>
  <c r="I193" i="1"/>
  <c r="M193" i="1"/>
  <c r="I177" i="1"/>
  <c r="N177" i="1"/>
  <c r="O177" i="1" s="1"/>
  <c r="P177" i="1" s="1"/>
  <c r="I169" i="1"/>
  <c r="N169" i="1"/>
  <c r="I161" i="1"/>
  <c r="N161" i="1"/>
  <c r="O161" i="1" s="1"/>
  <c r="P161" i="1" s="1"/>
  <c r="I227" i="1"/>
  <c r="N227" i="1"/>
  <c r="N15" i="1"/>
  <c r="N35" i="1"/>
  <c r="O35" i="1" s="1"/>
  <c r="M36" i="1"/>
  <c r="N58" i="1"/>
  <c r="N50" i="1"/>
  <c r="N59" i="1" s="1"/>
  <c r="N66" i="1"/>
  <c r="O66" i="1" s="1"/>
  <c r="P66" i="1" s="1"/>
  <c r="N89" i="1"/>
  <c r="M99" i="1"/>
  <c r="N148" i="1"/>
  <c r="O148" i="1" s="1"/>
  <c r="P148" i="1" s="1"/>
  <c r="M144" i="1"/>
  <c r="O144" i="1" s="1"/>
  <c r="P144" i="1" s="1"/>
  <c r="N130" i="1"/>
  <c r="M126" i="1"/>
  <c r="N116" i="1"/>
  <c r="M212" i="1"/>
  <c r="O212" i="1" s="1"/>
  <c r="P212" i="1" s="1"/>
  <c r="N201" i="1"/>
  <c r="M196" i="1"/>
  <c r="M177" i="1"/>
  <c r="N172" i="1"/>
  <c r="O172" i="1" s="1"/>
  <c r="P172" i="1" s="1"/>
  <c r="N163" i="1"/>
  <c r="M227" i="1"/>
  <c r="N21" i="1"/>
  <c r="O21" i="1" s="1"/>
  <c r="P21" i="1" s="1"/>
  <c r="N10" i="1"/>
  <c r="N26" i="1"/>
  <c r="N12" i="1"/>
  <c r="N23" i="1"/>
  <c r="O23" i="1" s="1"/>
  <c r="P23" i="1" s="1"/>
  <c r="N38" i="1"/>
  <c r="O38" i="1" s="1"/>
  <c r="I229" i="1"/>
  <c r="O228" i="1"/>
  <c r="P228" i="1" s="1"/>
  <c r="L228" i="1"/>
  <c r="O227" i="1"/>
  <c r="P227" i="1" s="1"/>
  <c r="L227" i="1"/>
  <c r="N225" i="1"/>
  <c r="L217" i="1"/>
  <c r="O217" i="1"/>
  <c r="P217" i="1" s="1"/>
  <c r="L218" i="1"/>
  <c r="O218" i="1"/>
  <c r="L219" i="1"/>
  <c r="O219" i="1"/>
  <c r="P219" i="1" s="1"/>
  <c r="L220" i="1"/>
  <c r="L221" i="1"/>
  <c r="L222" i="1"/>
  <c r="O222" i="1"/>
  <c r="P222" i="1" s="1"/>
  <c r="L223" i="1"/>
  <c r="L224" i="1"/>
  <c r="O224" i="1"/>
  <c r="P224" i="1" s="1"/>
  <c r="L216" i="1"/>
  <c r="L155" i="1"/>
  <c r="L156" i="1"/>
  <c r="O156" i="1"/>
  <c r="P156" i="1" s="1"/>
  <c r="L157" i="1"/>
  <c r="L158" i="1"/>
  <c r="O158" i="1"/>
  <c r="P158" i="1" s="1"/>
  <c r="L159" i="1"/>
  <c r="O159" i="1"/>
  <c r="L160" i="1"/>
  <c r="O160" i="1"/>
  <c r="P160" i="1" s="1"/>
  <c r="L161" i="1"/>
  <c r="L162" i="1"/>
  <c r="O162" i="1"/>
  <c r="P162" i="1" s="1"/>
  <c r="L163" i="1"/>
  <c r="O163" i="1"/>
  <c r="L164" i="1"/>
  <c r="O164" i="1"/>
  <c r="P164" i="1" s="1"/>
  <c r="L165" i="1"/>
  <c r="O165" i="1"/>
  <c r="L166" i="1"/>
  <c r="O166" i="1"/>
  <c r="P166" i="1" s="1"/>
  <c r="L167" i="1"/>
  <c r="O167" i="1"/>
  <c r="P167" i="1" s="1"/>
  <c r="L168" i="1"/>
  <c r="O168" i="1"/>
  <c r="P168" i="1" s="1"/>
  <c r="L169" i="1"/>
  <c r="O169" i="1"/>
  <c r="P169" i="1" s="1"/>
  <c r="L170" i="1"/>
  <c r="O170" i="1"/>
  <c r="L171" i="1"/>
  <c r="L172" i="1"/>
  <c r="L173" i="1"/>
  <c r="O173" i="1"/>
  <c r="P173" i="1" s="1"/>
  <c r="L174" i="1"/>
  <c r="L175" i="1"/>
  <c r="L176" i="1"/>
  <c r="O176" i="1"/>
  <c r="P176" i="1" s="1"/>
  <c r="L177" i="1"/>
  <c r="L178" i="1"/>
  <c r="L179" i="1"/>
  <c r="L180" i="1"/>
  <c r="O180" i="1"/>
  <c r="P180" i="1" s="1"/>
  <c r="L181" i="1"/>
  <c r="O181" i="1"/>
  <c r="L182" i="1"/>
  <c r="O182" i="1"/>
  <c r="P182" i="1" s="1"/>
  <c r="L183" i="1"/>
  <c r="L184" i="1"/>
  <c r="O184" i="1"/>
  <c r="P184" i="1" s="1"/>
  <c r="L185" i="1"/>
  <c r="L186" i="1"/>
  <c r="O186" i="1"/>
  <c r="P186" i="1"/>
  <c r="L187" i="1"/>
  <c r="O187" i="1"/>
  <c r="L188" i="1"/>
  <c r="O188" i="1"/>
  <c r="P188" i="1" s="1"/>
  <c r="L189" i="1"/>
  <c r="L190" i="1"/>
  <c r="O190" i="1"/>
  <c r="P190" i="1" s="1"/>
  <c r="L191" i="1"/>
  <c r="O191" i="1"/>
  <c r="L192" i="1"/>
  <c r="O192" i="1"/>
  <c r="P192" i="1" s="1"/>
  <c r="L193" i="1"/>
  <c r="O193" i="1"/>
  <c r="P193" i="1" s="1"/>
  <c r="L194" i="1"/>
  <c r="O194" i="1"/>
  <c r="P194" i="1" s="1"/>
  <c r="L195" i="1"/>
  <c r="L196" i="1"/>
  <c r="O196" i="1"/>
  <c r="P196" i="1" s="1"/>
  <c r="L197" i="1"/>
  <c r="L198" i="1"/>
  <c r="O198" i="1"/>
  <c r="P198" i="1" s="1"/>
  <c r="L199" i="1"/>
  <c r="L200" i="1"/>
  <c r="O200" i="1"/>
  <c r="P200" i="1" s="1"/>
  <c r="L201" i="1"/>
  <c r="L202" i="1"/>
  <c r="O202" i="1"/>
  <c r="P202" i="1" s="1"/>
  <c r="L203" i="1"/>
  <c r="O203" i="1"/>
  <c r="L204" i="1"/>
  <c r="O204" i="1"/>
  <c r="L205" i="1"/>
  <c r="O205" i="1"/>
  <c r="P205" i="1" s="1"/>
  <c r="L206" i="1"/>
  <c r="L207" i="1"/>
  <c r="L208" i="1"/>
  <c r="O208" i="1"/>
  <c r="P208" i="1" s="1"/>
  <c r="L209" i="1"/>
  <c r="L210" i="1"/>
  <c r="L211" i="1"/>
  <c r="O211" i="1"/>
  <c r="P211" i="1" s="1"/>
  <c r="L212" i="1"/>
  <c r="L213" i="1"/>
  <c r="O213" i="1"/>
  <c r="P213" i="1" s="1"/>
  <c r="L154" i="1"/>
  <c r="L106" i="1"/>
  <c r="L107" i="1"/>
  <c r="O107" i="1"/>
  <c r="P107" i="1" s="1"/>
  <c r="L108" i="1"/>
  <c r="L109" i="1"/>
  <c r="L110" i="1"/>
  <c r="O110" i="1"/>
  <c r="P110" i="1" s="1"/>
  <c r="L111" i="1"/>
  <c r="O111" i="1"/>
  <c r="P111" i="1" s="1"/>
  <c r="L112" i="1"/>
  <c r="O112" i="1"/>
  <c r="L113" i="1"/>
  <c r="L114" i="1"/>
  <c r="O114" i="1"/>
  <c r="P114" i="1" s="1"/>
  <c r="L115" i="1"/>
  <c r="O115" i="1"/>
  <c r="P115" i="1" s="1"/>
  <c r="L116" i="1"/>
  <c r="O116" i="1"/>
  <c r="P116" i="1" s="1"/>
  <c r="L117" i="1"/>
  <c r="L118" i="1"/>
  <c r="O118" i="1"/>
  <c r="P118" i="1" s="1"/>
  <c r="L119" i="1"/>
  <c r="O119" i="1"/>
  <c r="P119" i="1" s="1"/>
  <c r="L120" i="1"/>
  <c r="O120" i="1"/>
  <c r="P120" i="1" s="1"/>
  <c r="L121" i="1"/>
  <c r="O121" i="1"/>
  <c r="P121" i="1" s="1"/>
  <c r="L122" i="1"/>
  <c r="O122" i="1"/>
  <c r="P122" i="1" s="1"/>
  <c r="L123" i="1"/>
  <c r="L124" i="1"/>
  <c r="L125" i="1"/>
  <c r="L126" i="1"/>
  <c r="O126" i="1"/>
  <c r="P126" i="1" s="1"/>
  <c r="L127" i="1"/>
  <c r="L128" i="1"/>
  <c r="O128" i="1"/>
  <c r="P128" i="1" s="1"/>
  <c r="L129" i="1"/>
  <c r="O129" i="1"/>
  <c r="P129" i="1" s="1"/>
  <c r="L130" i="1"/>
  <c r="O130" i="1"/>
  <c r="P130" i="1" s="1"/>
  <c r="L131" i="1"/>
  <c r="L132" i="1"/>
  <c r="O132" i="1"/>
  <c r="P132" i="1" s="1"/>
  <c r="L133" i="1"/>
  <c r="L134" i="1"/>
  <c r="O134" i="1"/>
  <c r="P134" i="1" s="1"/>
  <c r="L135" i="1"/>
  <c r="O135" i="1"/>
  <c r="P135" i="1" s="1"/>
  <c r="L136" i="1"/>
  <c r="O136" i="1"/>
  <c r="P136" i="1" s="1"/>
  <c r="L137" i="1"/>
  <c r="O137" i="1"/>
  <c r="P137" i="1" s="1"/>
  <c r="L138" i="1"/>
  <c r="O138" i="1"/>
  <c r="P138" i="1" s="1"/>
  <c r="L139" i="1"/>
  <c r="O139" i="1"/>
  <c r="P139" i="1" s="1"/>
  <c r="L140" i="1"/>
  <c r="O140" i="1"/>
  <c r="P140" i="1" s="1"/>
  <c r="L141" i="1"/>
  <c r="L142" i="1"/>
  <c r="L143" i="1"/>
  <c r="O143" i="1"/>
  <c r="P143" i="1" s="1"/>
  <c r="L144" i="1"/>
  <c r="L145" i="1"/>
  <c r="L146" i="1"/>
  <c r="L147" i="1"/>
  <c r="O147" i="1"/>
  <c r="P147" i="1" s="1"/>
  <c r="L148" i="1"/>
  <c r="L149" i="1"/>
  <c r="O149" i="1"/>
  <c r="P149" i="1" s="1"/>
  <c r="L150" i="1"/>
  <c r="L151" i="1"/>
  <c r="O151" i="1"/>
  <c r="P151" i="1" s="1"/>
  <c r="O105" i="1"/>
  <c r="L105" i="1"/>
  <c r="L99" i="1"/>
  <c r="O99" i="1"/>
  <c r="P99" i="1" s="1"/>
  <c r="L100" i="1"/>
  <c r="O100" i="1"/>
  <c r="P100" i="1" s="1"/>
  <c r="L101" i="1"/>
  <c r="O101" i="1"/>
  <c r="P101" i="1" s="1"/>
  <c r="L102" i="1"/>
  <c r="O98" i="1"/>
  <c r="L98" i="1"/>
  <c r="N96" i="1"/>
  <c r="L95" i="1"/>
  <c r="O95" i="1"/>
  <c r="P95" i="1" s="1"/>
  <c r="L94" i="1"/>
  <c r="L79" i="1"/>
  <c r="L80" i="1"/>
  <c r="O80" i="1"/>
  <c r="P80" i="1" s="1"/>
  <c r="L81" i="1"/>
  <c r="L82" i="1"/>
  <c r="O82" i="1"/>
  <c r="P82" i="1" s="1"/>
  <c r="L83" i="1"/>
  <c r="L84" i="1"/>
  <c r="L85" i="1"/>
  <c r="O85" i="1"/>
  <c r="P85" i="1" s="1"/>
  <c r="L86" i="1"/>
  <c r="L87" i="1"/>
  <c r="O87" i="1"/>
  <c r="P87" i="1" s="1"/>
  <c r="L88" i="1"/>
  <c r="L89" i="1"/>
  <c r="L90" i="1"/>
  <c r="L91" i="1"/>
  <c r="O91" i="1"/>
  <c r="L78" i="1"/>
  <c r="N76" i="1"/>
  <c r="L72" i="1"/>
  <c r="O72" i="1"/>
  <c r="P72" i="1" s="1"/>
  <c r="L73" i="1"/>
  <c r="L74" i="1"/>
  <c r="O74" i="1"/>
  <c r="P74" i="1" s="1"/>
  <c r="L75" i="1"/>
  <c r="O71" i="1"/>
  <c r="P71" i="1" s="1"/>
  <c r="L71" i="1"/>
  <c r="L62" i="1"/>
  <c r="L63" i="1"/>
  <c r="L64" i="1"/>
  <c r="L65" i="1"/>
  <c r="L66" i="1"/>
  <c r="L67" i="1"/>
  <c r="L68" i="1"/>
  <c r="O68" i="1"/>
  <c r="O61" i="1"/>
  <c r="P61" i="1" s="1"/>
  <c r="L61" i="1"/>
  <c r="L50" i="1"/>
  <c r="O50" i="1"/>
  <c r="L51" i="1"/>
  <c r="O51" i="1"/>
  <c r="P51" i="1" s="1"/>
  <c r="L52" i="1"/>
  <c r="O52" i="1"/>
  <c r="L53" i="1"/>
  <c r="O53" i="1"/>
  <c r="P53" i="1" s="1"/>
  <c r="L54" i="1"/>
  <c r="O54" i="1"/>
  <c r="P54" i="1" s="1"/>
  <c r="L55" i="1"/>
  <c r="O55" i="1"/>
  <c r="P55" i="1" s="1"/>
  <c r="L56" i="1"/>
  <c r="L57" i="1"/>
  <c r="O57" i="1"/>
  <c r="P57" i="1" s="1"/>
  <c r="L58" i="1"/>
  <c r="O58" i="1"/>
  <c r="P58" i="1" s="1"/>
  <c r="L49" i="1"/>
  <c r="L46" i="1"/>
  <c r="L36" i="1"/>
  <c r="L37" i="1"/>
  <c r="L38" i="1"/>
  <c r="L39" i="1"/>
  <c r="O39" i="1"/>
  <c r="L40" i="1"/>
  <c r="L41" i="1"/>
  <c r="L42" i="1"/>
  <c r="L43" i="1"/>
  <c r="O43" i="1"/>
  <c r="L44" i="1"/>
  <c r="L35" i="1"/>
  <c r="N33" i="1"/>
  <c r="M33" i="1"/>
  <c r="I33" i="1"/>
  <c r="L31" i="1"/>
  <c r="O31" i="1"/>
  <c r="P31" i="1" s="1"/>
  <c r="L32" i="1"/>
  <c r="O32" i="1"/>
  <c r="P32" i="1" s="1"/>
  <c r="O30" i="1"/>
  <c r="P30" i="1" s="1"/>
  <c r="L30" i="1"/>
  <c r="L21" i="1"/>
  <c r="L22" i="1"/>
  <c r="O22" i="1"/>
  <c r="P22" i="1" s="1"/>
  <c r="L23" i="1"/>
  <c r="L24" i="1"/>
  <c r="O24" i="1"/>
  <c r="P24" i="1" s="1"/>
  <c r="L25" i="1"/>
  <c r="L26" i="1"/>
  <c r="O26" i="1"/>
  <c r="P26" i="1" s="1"/>
  <c r="L27" i="1"/>
  <c r="L20" i="1"/>
  <c r="L16" i="1"/>
  <c r="O16" i="1"/>
  <c r="Q16" i="1" s="1"/>
  <c r="L17" i="1"/>
  <c r="O17" i="1"/>
  <c r="Q17" i="1" s="1"/>
  <c r="L15" i="1"/>
  <c r="L10" i="1"/>
  <c r="L11" i="1"/>
  <c r="L12" i="1"/>
  <c r="L9" i="1"/>
  <c r="P46" i="1" l="1"/>
  <c r="Q46" i="1"/>
  <c r="P42" i="1"/>
  <c r="Q42" i="1"/>
  <c r="P36" i="1"/>
  <c r="Q36" i="1"/>
  <c r="P43" i="1"/>
  <c r="Q43" i="1"/>
  <c r="P40" i="1"/>
  <c r="Q40" i="1"/>
  <c r="P39" i="1"/>
  <c r="Q39" i="1"/>
  <c r="P38" i="1"/>
  <c r="Q38" i="1"/>
  <c r="P37" i="1"/>
  <c r="Q37" i="1"/>
  <c r="P35" i="1"/>
  <c r="Q35" i="1"/>
  <c r="N214" i="1"/>
  <c r="N69" i="1"/>
  <c r="P170" i="1"/>
  <c r="P41" i="1"/>
  <c r="O73" i="1"/>
  <c r="P73" i="1" s="1"/>
  <c r="P98" i="1"/>
  <c r="O223" i="1"/>
  <c r="P223" i="1" s="1"/>
  <c r="I152" i="1"/>
  <c r="I59" i="1"/>
  <c r="M152" i="1"/>
  <c r="N47" i="1"/>
  <c r="P218" i="1"/>
  <c r="P84" i="1"/>
  <c r="O94" i="1"/>
  <c r="P94" i="1" s="1"/>
  <c r="O102" i="1"/>
  <c r="P102" i="1" s="1"/>
  <c r="P105" i="1"/>
  <c r="P112" i="1"/>
  <c r="O108" i="1"/>
  <c r="P108" i="1" s="1"/>
  <c r="P203" i="1"/>
  <c r="P191" i="1"/>
  <c r="O63" i="1"/>
  <c r="P63" i="1" s="1"/>
  <c r="O44" i="1"/>
  <c r="O49" i="1"/>
  <c r="P49" i="1" s="1"/>
  <c r="P68" i="1"/>
  <c r="M69" i="1"/>
  <c r="M92" i="1"/>
  <c r="P187" i="1"/>
  <c r="M214" i="1"/>
  <c r="P52" i="1"/>
  <c r="P50" i="1"/>
  <c r="P91" i="1"/>
  <c r="O81" i="1"/>
  <c r="P81" i="1" s="1"/>
  <c r="P204" i="1"/>
  <c r="P181" i="1"/>
  <c r="P165" i="1"/>
  <c r="P163" i="1"/>
  <c r="P159" i="1"/>
  <c r="O155" i="1"/>
  <c r="P155" i="1" s="1"/>
  <c r="O33" i="1"/>
  <c r="P33" i="1" s="1"/>
  <c r="O229" i="1"/>
  <c r="P229" i="1" s="1"/>
  <c r="O214" i="1"/>
  <c r="P214" i="1" s="1"/>
  <c r="O152" i="1"/>
  <c r="O103" i="1"/>
  <c r="P103" i="1" s="1"/>
  <c r="O96" i="1"/>
  <c r="P96" i="1" s="1"/>
  <c r="O76" i="1"/>
  <c r="P76" i="1" s="1"/>
  <c r="O69" i="1"/>
  <c r="P69" i="1" s="1"/>
  <c r="O59" i="1"/>
  <c r="P59" i="1" s="1"/>
  <c r="O47" i="1"/>
  <c r="O9" i="1"/>
  <c r="O12" i="1"/>
  <c r="O20" i="1"/>
  <c r="Q20" i="1" s="1"/>
  <c r="N28" i="1"/>
  <c r="M18" i="1"/>
  <c r="N18" i="1"/>
  <c r="O15" i="1"/>
  <c r="Q15" i="1" s="1"/>
  <c r="O10" i="1"/>
  <c r="M13" i="1"/>
  <c r="O11" i="1"/>
  <c r="N13" i="1"/>
  <c r="I28" i="1"/>
  <c r="P17" i="1"/>
  <c r="P16" i="1"/>
  <c r="I18" i="1"/>
  <c r="P44" i="1" l="1"/>
  <c r="Q44" i="1"/>
  <c r="P11" i="1"/>
  <c r="Q11" i="1"/>
  <c r="P10" i="1"/>
  <c r="Q10" i="1"/>
  <c r="P12" i="1"/>
  <c r="Q12" i="1"/>
  <c r="P47" i="1"/>
  <c r="Q47" i="1"/>
  <c r="P152" i="1"/>
  <c r="O225" i="1"/>
  <c r="P225" i="1" s="1"/>
  <c r="O92" i="1"/>
  <c r="P92" i="1" s="1"/>
  <c r="M230" i="1"/>
  <c r="O13" i="1"/>
  <c r="Q13" i="1" s="1"/>
  <c r="P20" i="1"/>
  <c r="O28" i="1"/>
  <c r="N230" i="1"/>
  <c r="N4" i="1" s="1"/>
  <c r="P15" i="1"/>
  <c r="O18" i="1"/>
  <c r="I13" i="1"/>
  <c r="P9" i="1"/>
  <c r="P28" i="1" l="1"/>
  <c r="Q28" i="1"/>
  <c r="P18" i="1"/>
  <c r="Q18" i="1"/>
  <c r="O230" i="1"/>
  <c r="J230" i="1"/>
  <c r="P13" i="1"/>
  <c r="P230" i="1" s="1"/>
</calcChain>
</file>

<file path=xl/sharedStrings.xml><?xml version="1.0" encoding="utf-8"?>
<sst xmlns="http://schemas.openxmlformats.org/spreadsheetml/2006/main" count="1243" uniqueCount="752">
  <si>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</si>
  <si>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</si>
  <si>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</si>
  <si>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</si>
  <si>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</si>
  <si>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</si>
  <si>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</si>
  <si>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</si>
  <si>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</si>
  <si>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</si>
  <si>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</si>
  <si>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</si>
  <si>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</si>
  <si>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</si>
  <si>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</si>
  <si>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</si>
  <si>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</si>
  <si>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</si>
  <si>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</si>
  <si>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</si>
  <si>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</si>
  <si>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</si>
  <si>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</si>
  <si>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</si>
  <si>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</si>
  <si>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</si>
  <si>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</si>
  <si>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</si>
  <si>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</si>
  <si>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</si>
  <si>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</si>
  <si>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</si>
  <si>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</si>
  <si>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</si>
  <si>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</si>
  <si>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</si>
  <si>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</si>
  <si>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</si>
  <si>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</si>
  <si>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</si>
  <si>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</si>
  <si>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</si>
  <si>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</si>
  <si>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</si>
  <si>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</si>
  <si>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</si>
  <si>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</si>
  <si>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</si>
  <si>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</si>
  <si>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</si>
  <si>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</si>
  <si>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</si>
  <si>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</si>
  <si>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</si>
  <si>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</si>
  <si>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</si>
  <si>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</si>
  <si>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</si>
  <si>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</si>
  <si>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</si>
  <si>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</si>
  <si>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</si>
  <si>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</si>
  <si>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</si>
  <si>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</si>
  <si>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</si>
  <si>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</si>
  <si>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</si>
  <si>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</si>
  <si>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</si>
  <si>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</si>
  <si>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</si>
  <si>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</si>
  <si>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</si>
  <si>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</si>
  <si>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</si>
  <si>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</si>
  <si>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</si>
  <si>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</si>
  <si>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</si>
  <si>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</si>
  <si>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</si>
  <si>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</si>
  <si>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</si>
  <si>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</si>
  <si>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</si>
  <si>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</si>
  <si>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</si>
  <si>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</si>
  <si>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</si>
  <si>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</si>
  <si>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</si>
  <si>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</si>
  <si>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</si>
  <si>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</si>
  <si>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</si>
  <si>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</si>
  <si>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</si>
  <si>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</si>
  <si>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</si>
  <si>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</si>
  <si>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</si>
  <si>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</si>
  <si>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</si>
  <si>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</si>
  <si>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</si>
  <si>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</si>
  <si>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</si>
  <si>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</si>
  <si>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</si>
  <si>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</si>
  <si>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</si>
  <si>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</si>
  <si>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</si>
  <si>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</si>
  <si>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</si>
  <si>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</si>
  <si>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</si>
  <si>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</si>
  <si>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</si>
  <si>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</si>
  <si>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</si>
  <si>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</si>
  <si>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</si>
  <si>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</si>
  <si>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</si>
  <si>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</si>
  <si>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</si>
  <si>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</si>
  <si>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</si>
  <si>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</si>
  <si>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</si>
  <si>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</si>
  <si>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</si>
  <si>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</si>
  <si>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</si>
  <si>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</si>
  <si>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</si>
  <si>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</si>
  <si>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</si>
  <si>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</si>
  <si>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</si>
  <si>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</si>
  <si>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</si>
  <si>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</si>
  <si>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</si>
  <si>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</si>
  <si>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</si>
  <si>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</si>
  <si>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</si>
  <si>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</si>
  <si>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</si>
  <si>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</si>
  <si>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</si>
  <si>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</si>
  <si>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</si>
  <si>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</si>
  <si>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</si>
  <si>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</si>
  <si>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</si>
  <si>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</si>
  <si>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</si>
  <si>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</si>
  <si>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</si>
  <si>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</si>
  <si>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</si>
  <si>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</si>
  <si>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</si>
  <si>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</si>
  <si>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</si>
  <si>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</si>
  <si>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</si>
  <si>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</si>
  <si>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</si>
  <si>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</si>
  <si>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</si>
  <si>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</si>
  <si>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</si>
  <si>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</si>
  <si>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</si>
  <si>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</si>
  <si>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</si>
  <si>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</si>
  <si>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</si>
  <si>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</si>
  <si>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</si>
  <si>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</si>
  <si>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</si>
  <si>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</si>
  <si>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</si>
  <si>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</si>
  <si>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</si>
  <si>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</si>
  <si>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</si>
  <si>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</si>
  <si>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</si>
  <si>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</si>
  <si>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</si>
  <si>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</si>
  <si>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</si>
  <si>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</si>
  <si>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</si>
  <si>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</si>
  <si>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</si>
  <si>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</si>
  <si>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</si>
  <si>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</si>
  <si>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</si>
  <si>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</si>
  <si>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</si>
  <si>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</si>
  <si>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</si>
  <si>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</si>
  <si>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</si>
  <si>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</si>
  <si>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</si>
  <si>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</si>
  <si>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</si>
  <si>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</si>
  <si>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</si>
  <si>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</si>
  <si>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</si>
  <si>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</si>
  <si>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</si>
  <si>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</si>
  <si>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</si>
  <si>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</si>
  <si>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</si>
  <si>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</si>
  <si>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</si>
  <si>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</si>
  <si>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</si>
  <si>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</si>
  <si>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</si>
  <si>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</si>
  <si>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</si>
  <si>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</si>
  <si>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</si>
  <si>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</si>
  <si>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</si>
  <si>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</si>
  <si>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</si>
  <si>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</si>
  <si>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</si>
  <si>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</si>
  <si>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</si>
  <si>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</si>
  <si>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</si>
  <si>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</si>
  <si>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</si>
  <si>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</si>
  <si>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</si>
  <si>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</si>
  <si>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</si>
  <si>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</si>
  <si>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</si>
  <si>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</si>
  <si>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</si>
  <si>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</si>
  <si>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</si>
  <si>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</si>
  <si>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</si>
  <si>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</si>
  <si>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</si>
  <si>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</si>
  <si>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</si>
  <si>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</si>
  <si>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</si>
  <si>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</si>
  <si>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</si>
  <si>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</si>
  <si>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</si>
  <si>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</si>
  <si>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</si>
  <si>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</si>
  <si>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</si>
  <si>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</si>
  <si>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</si>
  <si>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</si>
  <si>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</si>
  <si>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</si>
  <si>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</si>
  <si>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</si>
  <si>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</si>
  <si>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</si>
  <si>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</si>
  <si>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</si>
  <si>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</si>
  <si>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</si>
  <si>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</si>
  <si>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</si>
  <si>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</si>
  <si>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</si>
  <si>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</si>
  <si>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</si>
  <si>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</si>
  <si>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</si>
  <si>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</si>
  <si>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</si>
  <si>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</si>
  <si>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</si>
  <si>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</si>
  <si>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</si>
  <si>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</si>
  <si>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</si>
  <si>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</si>
  <si>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</si>
  <si>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</si>
  <si>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</si>
  <si>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</si>
  <si>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</si>
  <si>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</si>
  <si>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</si>
  <si>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</si>
  <si>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</si>
  <si>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</si>
  <si>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</si>
  <si>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</si>
  <si>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</si>
  <si>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</si>
  <si>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</si>
  <si>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</si>
  <si>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</si>
  <si>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</si>
  <si>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</si>
  <si>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</si>
  <si>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</si>
  <si>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</si>
  <si>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</si>
  <si>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</si>
  <si>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</si>
  <si>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</si>
  <si>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</si>
  <si>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</si>
  <si>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</si>
  <si>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</si>
  <si>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</si>
  <si>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</si>
  <si>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</si>
  <si>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</si>
  <si>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</si>
  <si>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</si>
  <si>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</si>
  <si>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</si>
  <si>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</si>
  <si>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</si>
  <si>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</si>
  <si>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</si>
  <si>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</si>
  <si>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</si>
  <si>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</si>
  <si>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</si>
  <si>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</si>
  <si>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</si>
  <si>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</si>
  <si>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</si>
  <si>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</si>
  <si>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</si>
  <si>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</si>
  <si>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</si>
  <si>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</si>
  <si>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</si>
  <si>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</si>
  <si>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</si>
  <si>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</si>
  <si>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</si>
  <si>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</si>
  <si>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</si>
  <si>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</si>
  <si>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</si>
  <si>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</si>
  <si>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</si>
  <si>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</si>
  <si>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</si>
  <si>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</si>
  <si>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</si>
  <si>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</si>
  <si>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</si>
  <si>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</si>
  <si>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</si>
  <si>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</si>
  <si>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</si>
  <si>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</si>
  <si>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</si>
  <si>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</si>
  <si>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</si>
  <si>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</si>
  <si>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</si>
  <si>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</si>
  <si>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</si>
  <si>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</si>
  <si>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</si>
  <si>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</si>
  <si>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</si>
  <si>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</si>
  <si>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</si>
  <si>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</si>
  <si>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</si>
  <si>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</si>
  <si>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</si>
  <si>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</si>
  <si>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</si>
  <si>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</si>
  <si>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</si>
  <si>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</si>
  <si>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</si>
  <si>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</si>
  <si>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</si>
  <si>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</si>
  <si>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</si>
  <si>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</si>
  <si>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</si>
  <si>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</si>
  <si>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</si>
  <si>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</si>
  <si>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</si>
  <si>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</si>
  <si>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</si>
  <si>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</si>
  <si>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</si>
  <si>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</si>
  <si>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</si>
  <si>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</si>
  <si>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</si>
  <si>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</si>
  <si>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</si>
  <si>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</si>
  <si>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</si>
  <si>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</si>
  <si>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</si>
  <si>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</si>
  <si>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</si>
  <si>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</si>
  <si>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</si>
  <si>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</si>
  <si>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</si>
  <si>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</si>
  <si>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</si>
  <si>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</si>
  <si>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</si>
  <si>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</si>
  <si>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</si>
  <si>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</si>
  <si>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</si>
  <si>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</si>
  <si>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</si>
  <si>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</si>
  <si>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</si>
  <si>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</si>
  <si>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</si>
  <si>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</si>
  <si>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</si>
  <si>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</si>
  <si>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</si>
  <si>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</si>
  <si>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</si>
  <si>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</si>
  <si>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</si>
  <si>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</si>
  <si>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</si>
  <si>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</si>
  <si>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</si>
  <si>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</si>
  <si>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</si>
  <si>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</si>
  <si>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</si>
  <si>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</si>
  <si>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</si>
  <si>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</si>
  <si>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</si>
  <si>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</si>
  <si>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</si>
  <si>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</si>
  <si>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</si>
  <si>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</si>
  <si>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</si>
  <si>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</si>
  <si>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</si>
  <si>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</si>
  <si>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</si>
  <si>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</si>
  <si>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</si>
  <si>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</si>
  <si>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</si>
  <si>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</si>
  <si>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</si>
  <si>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</si>
  <si>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</si>
  <si>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</si>
  <si>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</si>
  <si>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</si>
  <si>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</si>
  <si>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</si>
  <si>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</si>
  <si>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</si>
  <si>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</si>
  <si>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</si>
  <si>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</si>
  <si>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</si>
  <si>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</si>
  <si>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</si>
  <si>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</si>
  <si>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</si>
  <si>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</si>
  <si>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</si>
  <si>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</si>
  <si>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</si>
  <si>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</si>
  <si>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</si>
  <si>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</si>
  <si>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</si>
  <si>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</si>
  <si>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</si>
  <si>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</si>
  <si>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</si>
  <si>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</si>
  <si>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</si>
  <si>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</si>
  <si>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</si>
  <si>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</si>
  <si>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</si>
  <si>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</si>
  <si>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</si>
  <si>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</si>
  <si>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</si>
  <si>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</si>
  <si>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</si>
  <si>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</si>
  <si>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</si>
  <si>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</si>
  <si>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</si>
  <si>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</si>
  <si>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</si>
  <si>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</si>
  <si>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</si>
  <si>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</si>
  <si>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</si>
  <si>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</si>
  <si>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</si>
  <si>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</si>
  <si>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</si>
  <si>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</si>
  <si>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</si>
  <si>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</si>
  <si>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</si>
  <si>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</si>
  <si>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</si>
  <si>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</si>
  <si>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</si>
  <si>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</si>
  <si>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</si>
  <si>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</si>
  <si>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</si>
  <si>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</si>
  <si>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</si>
  <si>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</si>
  <si>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</si>
  <si>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</si>
  <si>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</si>
  <si>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</si>
  <si>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</si>
  <si>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</si>
  <si>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</si>
  <si>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</si>
  <si>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</si>
  <si>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</si>
  <si>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</si>
  <si>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</si>
  <si>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</si>
  <si>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</si>
  <si>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</si>
  <si>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</si>
  <si>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</si>
  <si>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</si>
  <si>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</si>
  <si>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</si>
  <si>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</si>
  <si>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</si>
  <si>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</si>
  <si>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</si>
  <si>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</si>
  <si>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</si>
  <si>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</si>
  <si>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</si>
  <si>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</si>
  <si>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</si>
  <si>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</si>
  <si>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</si>
  <si>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</si>
  <si>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</si>
  <si>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</si>
  <si>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</si>
  <si>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</si>
  <si>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</si>
  <si>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</si>
  <si>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</si>
  <si>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</si>
  <si>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</si>
  <si>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</si>
  <si>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</si>
  <si>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</si>
  <si>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</si>
  <si>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</si>
  <si>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</si>
  <si>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</si>
  <si>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</si>
  <si>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</si>
  <si>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</si>
  <si>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</si>
  <si>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</si>
  <si>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</si>
  <si>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r>
      <rPr>
        <b/>
        <sz val="14"/>
        <color theme="1"/>
        <rFont val="Calibri"/>
        <family val="2"/>
      </rPr>
      <t>1ª</t>
    </r>
    <r>
      <rPr>
        <b/>
        <sz val="14"/>
        <color theme="1"/>
        <rFont val="Arial"/>
        <family val="2"/>
      </rPr>
      <t xml:space="preserve"> MEDIÇÃO</t>
    </r>
  </si>
  <si>
    <t>CONSTRUÇÃO DE ESCOLA COM 6 SALAS, LOCALIZADA, NO BAIRRO ANGELIM, NO MUNICÍPIO DE SOUSA -PB</t>
  </si>
  <si>
    <t>OBJETO: CONSTRUÇÃO DE ESCOLA COM 6 SALAS, LOCALIZADA, NO BAIRRO ANGELIM, NO MUNICÍPIO DE SOUSA -PB</t>
  </si>
  <si>
    <t>PREÇO
UNITÁRIO R$ -BDI</t>
  </si>
  <si>
    <t>MEMORIA DE CALCULO - BM 01</t>
  </si>
  <si>
    <t>DISCRIMINAÇÃO</t>
  </si>
  <si>
    <t xml:space="preserve">UN </t>
  </si>
  <si>
    <t>QUANT.</t>
  </si>
  <si>
    <t>TOTAL</t>
  </si>
  <si>
    <t>3,00 * 2,00 = 6,00 m²</t>
  </si>
  <si>
    <t>1,00 unidade de barracão</t>
  </si>
  <si>
    <t>1,00 unidade de instalação provisória de energia</t>
  </si>
  <si>
    <t>Volume sapata cuscuz</t>
  </si>
  <si>
    <t>h</t>
  </si>
  <si>
    <t>s1</t>
  </si>
  <si>
    <t>s2</t>
  </si>
  <si>
    <t>Volume cuscuz</t>
  </si>
  <si>
    <t>Volume base</t>
  </si>
  <si>
    <t>S8/S9/S10/S12/S14/S16/S31/S87/S92 = 9*((6*0,93)+(6*1,08)) = 108,54 m
S1/S2/S3/S4/S15/S18/S25/S26/S27/S29/S36/S37/S38/S82/S83/S85 = 16*((6*1,03)+(6*1,13)) = 207,36 m
S11/S17/S39/S40/S41/S42/S43/S44/S52/S54/S62/S64/S72/S73/S74/S75/S77/S80/S81/S93= 20*((6*1,08)+(6*1,23)) = 277,2 m
S13/S46 = 2*((6*1,18)+(6*1,23)) = 28,92 m
S7/S19/S20/S30/S49/S50/S59/S60/S70/S71/S78/S84/S86 = 13*((6*1,08)+((6*1,23)) = 180,18 m
S45 = 1*((6*1,13)+(6*1,18)) = 13,86 m
S28/S35/S68/S76/S88 = 5*((6*1,18)+(6*1,28)) = 73,8 m
S5/S6S/S24/S51/S53/S58/S61/S63/S69/S79/S89/S90/S91 = 13*((7*1,23)+(6*1,38)) = 219,57 m
S23/S32/S57 = 3*((7*1,28)+(6*1,43)) = 52,62 m
S33/S34/S55 = 3*((8*1,38)+(8*1,53)) = 69,84 m
S21 = 1*((9*1,33)+(7*1,58)) = 21,39 m
S65 = 1*((8*1,43)+(8*1,53)) = 23,68 m 
S22 = 1*((11*1,58)+(9*1,78)) = 33,4 m
S47 = 1*((12*1,63)+(10*1,78)) = 37,36 m
S48 = 1*((13*1,73)+(11*1,88)) = 43,17 m
S56 = 1*((14*1,78)+(12*1,93)) = 48,08 m
S66/S67 = 2*((15*1,93)+(14*2,03)) = 114,74 m
Total = 1553,71 m
Total em kg = 0,617 kg/m * 1553,71 m = 958,633 kg</t>
  </si>
  <si>
    <t>S8/S9/S10/S12/S14/S16/S31/S87/S92 = 9*1,35m*1,5m*0,10m = 1,8225 m³
S1/S2/S3/S4/S15/S18/S25/S26/S27/S29/S36/S37/S38/S82/S83/S85 = 16*1,45m*1,55m*0,10m = 3,596 m³
S11/S17/S39/S40/S41/S42/S43/S44/S52/S54/S62/S64/S72/S73/S74/S75/S77/S80/S81/S93= 20*1,5m*1,65m*0,10m = 4,95m³
S13/S46 = 2*1,60m*1,65m*0,10m = 0,528 m³
S7/S19/S20/S30/S49/S50/S59/S60/S70/S71/S78/S84/S86 = 13*1,6m*1,75m*0,10m = 3,64 m³
S45 = 1*1,65m*1,70m*0,10m = 0,2805 m³
S28/S35/S68/S76/S88 = 5*1,70m*1,8m*0,10m = 15,3 m³
S5/S6S/S24/S51/S53/S58/S61/S63/S69/S79/S89/S90/S91 = 13*1,75m*1,90m*0,10m = 4,3225 m³
S23/S32/S57 = 3*1,80m*1,95m*0,10m = 1,053 m³
S33/S34/S55 = 3*1,90m*2,05m*0,10m = 1,1685 m³
S21 = 1*1,85m*2,10m*0,10m = 0,3885 m³
S65 = 1*1,95m*2,05m*0,10m = 0,39975 m³
S22 = 1*2,10m*2,3m*0,10m = 0,483 m³
S47 = 1*2,15m*2,3m*0,10m = 0,4945 m³
S48 = 1*2,25m*2,4m*0,10m = 0,54 m³
S56 = 1*2,3m*2,45m*0,10m = 0,5635 m³
S66/S67 = 2*2,45m*2,55m*0,10m = 1,2495 m³
*OBSERVAÇÃO: O LASTRO DE CONCRETO FOI COLOCADO EM TODA A ESCAVAÇÃO EM UMA ALTURA DE 10 CM E CADA SAPATA TEVE SUA ESCAVAÇÃO COM SOBRA DE 30 CM PARA CADA LADO, PERMITINDO ASSIM QUE PESSOAS PODESSEM TRABALHAR NO BURACO ESCAVADO</t>
  </si>
  <si>
    <t>PERIODO 01/01/2023 a 30/01/2023</t>
  </si>
  <si>
    <t>S8/S9/S10/S12/S14/S16/S31/S87/S92 = 9*2*((0,774+0,924)*0,30) = 9,18 m²
S1/S2/S3/S4/S15/S18/S25/S26/S27/S29/S36/S37/S38/S82/S83/S85 = 16*2*((0,874+0,974)*0,30) = 17,76 m²
S11/S17/S39/S40/S41/S42/S43/S44/S52/S54/S62/S64/S72/S73/S74/S75/S77/S80/S81/S93= 20*2*((0,924+1,074)*0,30) = 23,98 m²
S13/S46 = 2*2*((1,024+1,074)*0,30) = 2,5176 m²
S7/S19/S20/S30/S49/S50/S59/S60/S70/S71/S78/S84/S86 = 13*2*((1,024+1,174)*0,30) = 17,14 m²
S45 = 1*2*((1,074m+1,124m)*0,30) = 1,32 m² 
S28/S35/S68/S76/S88 = 5*2*((1,224m+1,124m)*0,30) = 7,044 m²
S5/S6S/S24/S51/S53/S58/S61/S63/S69/S79/S89/S90/S91 = 13*2*((1,174+1,324m)*0,30) = 19,4844 m²
S23/S32/S57 = 3*2*((1,224m+1,374m)*0,30) = 4,68 m²
S33/S34/S55 = 3*2*((1,324m+1,474m)*0,30) = 5,04 m²
S21 = 1*2*((1,524m+1,274m)*0,30) = 1,68 m²
S65 = 1*2*((1,474m+1,374m)*0,30) = 1,7088 m²
S22 = 1*2*((1,524m+1,724m)*0,30) = 1,95 m²
S47 = 1*2*((1,724m+1,574m)*0,30) = 1,98 m²
S48 = 1*2*((1,824m+1,674m)*0,30) = 2,10 m²
S56 = 1*2*((1,724m+1,874m)*0,30) = 2,16 m²
S66/S67 = 2*2*((1,974m+1,874m)*0,30) = 4,6176 m²
*OBSERVAÇÃO: TODAS AS FORMAS FORAM ACRESCIDAS DE 2,4 CM EQUIVALENTE A ESPESSURA DO MADERITE PARA GARANTIR A MEDIDA INTERNA DA SAPATA</t>
  </si>
  <si>
    <t>S8/S9/S10/S12/S14/S16/S31/S87/S92 = 9*1,35m*1,5m*1,5m = 27,3375 m³
S1/S2/S3/S4/S15/S18/S25/S26/S27/S29/S36/S37/S38/S82/S83/S85 = 16*1,45m*1,55m*1,5m = 53,94 m³
S11/S17/S39/S40/S41/S42/S43/S44/S52/S54/S62/S64/S72/S73/S74/S75/S77/S80/S81/S93= 20*1,5m*1,65m*1,5m = 74,25m³
S13/S46 = 2*1,60m*1,65m*1,5m = 7,92 m³
S7/S19/S20/S30/S49/S50/S59/S60/S70/S71/S78/S84/S86 = 13*1,6m*1,75m*1,5m = 54,6 m³
S45 = 1*1,65m*1,70m*1,5m = 4,2075 m³
S28/S35/S68/S76/S88 = 5*1,70m*1,8m*1,5m = 22,95 m³
S5/S6S/S24/S51/S53/S58/S61/S63/S69/S79/S89/S90/S91 = 13*1,75m*1,90m*1,5m = 64,8375 m³
S23/S32/S57 = 3*1,80m*1,95m*1,5m = 15,795 m³
S33/S34/S55 = 3*1,90m*2,05m*1,5m = 17,5275 m³
S21 = 1*1,85m*2,10m*1,5m = 5,8275 m³
S65 = 1*1,95m*2,05m*1,5m = 5,99625 m³
S22 = 1*2,10m*2,3m*1,5m = 7,245 m³
S47 = 1*2,15m*2,3m*1,5m = 7,4175 m³
S48 = 1*2,25m*2,4m*1,5m = 8,1 m³
S56 = 1*2,3m*2,45m*1,5m = 8,4525 m³
S66/S67 = 2*2,45m*2,55m*1,5m = 18,7425 m³
*OBSERVAÇÃO: CADA SAPATA TEVE SUA ESCAVAÇÃO COM SOBRA DE 30 CM PARA CADA LADO, PERMITINDO ASSIM QUE PESSOAS PODESSEM TRABALHAR NO BURACO ESCAVADO, A PROFUNDIDADE DE TODAS AS ESCAVAÇÕES FOI DE 1,5 M, INDICADO POR MEIO DE SONDAGEM REALIZADA NO TERRENO DA EDIFICAÇÃO</t>
  </si>
  <si>
    <t>S8/S9/S10/S12/S14/S16/S31/S87/S92 = 9*0,75m*0,9m*0,25m = 1,51875 m³
S1/S2/S3/S4/S15/S18/S25/S26/S27/S29/S36/S37/S38/S82/S83/S85 = 16*0,85m*0,95m*0,25m = 3,23 m³
S11/S17/S39/S40/S41/S42/S43/S44/S52/S54/S62/S64/S72/S73/S74/S75/S77/S80/S81/S93= 20*0,9m*1,05m*0,25m = 4,725m³
S13/S46 = 2*1,0m*1,05m*0,25m = 0,525 m³
S7/S19/S20/S30/S49/S50/S59/S60/S70/S71/S78/S84/S86 = 13*0,28m³ = 3,64 m³
S45 = 1*0,28m³ = 0,28 m³
S28/S35/S68/S76/S88 = 5*0,32m³ = 1,6 m³
S5/S6S/S24/S51/S53/S58/S61/S63/S69/S79/S89/S90/S91 = 13*0,39m³ = 5,07 m³
S23/S32/S57 = 3*0,42m³ = 1,26 m³
S33/S34/S55 = 3*0,50m³ = 1,5 m³
S21 = 1*0,53m³ = 0,53 m³
S65 = 1*0,55m³ = 0,55 m³
S22 = 1*0,77m³ = 0,77 m³
S47 = 1*0,83m³ = 0,83 m³
S48 = 1*0,93m³ = 0,93 m³
S56 = 1*1,05m³ = 1,05 m³
S66/S67 = 2*1,2m³ = 2,40 m³
*OBSERVAÇÃO: O QUANTITATIVO DO CONCRETO DESTA MEDIÇÃO CONTA APENAS COM O VOLUME DE CONCRETO DAS SAPATAS</t>
  </si>
  <si>
    <t>Norte 41,00 m + Sul 41,00 m + Oeste 35,00 m + Leste 35,00 m = 152 m</t>
  </si>
  <si>
    <t>%</t>
  </si>
  <si>
    <t>PREFEITURADE SOUSA</t>
  </si>
  <si>
    <t>lado Nort: 40+1,8+1,8-3)+lado Sul 40+Lado leste 44+lado oeste 14+11,5
Altura 2,50 m</t>
  </si>
  <si>
    <t>Serviço</t>
  </si>
  <si>
    <t>Código</t>
  </si>
  <si>
    <t>Descrição do Serviço</t>
  </si>
  <si>
    <t>Unidade</t>
  </si>
  <si>
    <t>00056/ORSE</t>
  </si>
  <si>
    <t>Composição de Preço</t>
  </si>
  <si>
    <t>*</t>
  </si>
  <si>
    <t>Descrição da Composição</t>
  </si>
  <si>
    <t>Unid</t>
  </si>
  <si>
    <t>Quant</t>
  </si>
  <si>
    <t>Custo Unit.</t>
  </si>
  <si>
    <t>Custo Total</t>
  </si>
  <si>
    <t>00425/ORSE</t>
  </si>
  <si>
    <t>Cadeado 40mm, Papaiz ou similar</t>
  </si>
  <si>
    <t>00848/ORSE</t>
  </si>
  <si>
    <t>Dobradiça ferro galvanizado 3" x 3" sem aneis</t>
  </si>
  <si>
    <t>01569/ORSE</t>
  </si>
  <si>
    <t>Madeira mista serrada (barrote) 6 x 6cm - 0,0036 m3/m (angelim, louro)</t>
  </si>
  <si>
    <t>01803/ORSE</t>
  </si>
  <si>
    <t>Porta cadeado médio</t>
  </si>
  <si>
    <t>01886/ORSE</t>
  </si>
  <si>
    <t>Prego 1 1/2" x 13 (15 x 18)</t>
  </si>
  <si>
    <t>01213/SINAPI</t>
  </si>
  <si>
    <t>Carpinteiro de formas (horista)</t>
  </si>
  <si>
    <t>02696/SINAPI</t>
  </si>
  <si>
    <t>Encanador ou bombeiro hidraulico (horista)</t>
  </si>
  <si>
    <t>06111/SINAPI</t>
  </si>
  <si>
    <t>Servente de obras</t>
  </si>
  <si>
    <t>00629/ORSE</t>
  </si>
  <si>
    <t>Compensado resinado 10mm - Madeirit ou similar</t>
  </si>
  <si>
    <t>00095/ORSE</t>
  </si>
  <si>
    <t>Concreto simples fabricado na obra, fck=13,5 mpa, lançado e adensado</t>
  </si>
  <si>
    <t>m3</t>
  </si>
  <si>
    <t>00127/ORSE</t>
  </si>
  <si>
    <t>Concreto simples usinado fck=21mpa, bombeado, lançado e adensado em superestrutura</t>
  </si>
  <si>
    <t>00199/ORSE</t>
  </si>
  <si>
    <t>Madeiramento em massaranduba/madeira de lei, peça serrada p/ telha fibrocimento 4mm tipo Vogatex da Eternit ou similar</t>
  </si>
  <si>
    <t>00234/ORSE</t>
  </si>
  <si>
    <t>Telhamento com telha de fibrocimento ondulada esp = 4mm</t>
  </si>
  <si>
    <t>00641/ORSE</t>
  </si>
  <si>
    <t>Ponto de luz em teto ou parede, com eletroduto de pvc flexivel sanfonado aparente Ø 3/4"</t>
  </si>
  <si>
    <t>00773/ORSE</t>
  </si>
  <si>
    <t>Interruptor 01 seção, com caixa pvc 4" x 2", aparente</t>
  </si>
  <si>
    <t>01199/ORSE</t>
  </si>
  <si>
    <t>Ponto de água fria aparente, c/material pvc rígido soldável Ø 25mm</t>
  </si>
  <si>
    <t>01216/ORSE</t>
  </si>
  <si>
    <t>Tubo pvc rígido roscável d = 1/2"</t>
  </si>
  <si>
    <t>01456/ORSE</t>
  </si>
  <si>
    <t>Registro gaveta bruto, d = 20 mm (3/4") - ref.1502-B, Pn16, Deca ou similar</t>
  </si>
  <si>
    <t>01532/ORSE</t>
  </si>
  <si>
    <t>Tubo pvc rígido c/anel borracha, serie normal, p/esgoto predial, d = 100mm</t>
  </si>
  <si>
    <t>01683/ORSE</t>
  </si>
  <si>
    <t>Ponto de esgoto com tubo de pvc rígido soldável de Ø 100 mm (vaso sanitário)</t>
  </si>
  <si>
    <t>pt</t>
  </si>
  <si>
    <t>01726/ORSE</t>
  </si>
  <si>
    <t>Sumidouro paredes com blocos cerâmicos 6 furos e dimensões internas de 1,50 x 1,00 x 0,60 m</t>
  </si>
  <si>
    <t>02085/ORSE</t>
  </si>
  <si>
    <t>Vaso sanitário convencional, linha popular, c/caixa de descarga de sobrepor AKROS ou similar, assento plastico universal branco, conjunto de fixação, tubo de ligação e engate plástico - Rev 04</t>
  </si>
  <si>
    <t>02146/ORSE</t>
  </si>
  <si>
    <t>Lavatório louça, sem coluna, padrão popular, c/ válvula, sifão, engate e torneira herc ref.1994, todos em plástico, inclusive conj. de fixação ou similares - Rev 03</t>
  </si>
  <si>
    <t>02815/ORSE</t>
  </si>
  <si>
    <t>Caixa de passagem em alvenaria de tijolos maciços esp. = 0,12m, dim. int. = 0,30 x 0,30 x 0,40m</t>
  </si>
  <si>
    <t>03297/ORSE</t>
  </si>
  <si>
    <t>Ponto de tomada 2p+t, ABNT, de embutir, 10 A, com eletroduto de pvc rígido embutido Ø 3/4", fio rigido 2,5mm² (fio 12), inclusive placa em pvc e aterramento</t>
  </si>
  <si>
    <t>03644/ORSE</t>
  </si>
  <si>
    <t>Acabamento de superfície de piso de concreto com desempolamento manual</t>
  </si>
  <si>
    <t>10549/ORSE</t>
  </si>
  <si>
    <t>Encargos Complementares - Servente</t>
  </si>
  <si>
    <t>10551/ORSE</t>
  </si>
  <si>
    <t>Encargos Complementares - Carpinteiro</t>
  </si>
  <si>
    <t>10554/ORSE</t>
  </si>
  <si>
    <t>Encargos Complementares - Encanador</t>
  </si>
  <si>
    <t>Totais</t>
  </si>
  <si>
    <t>Equipamento</t>
  </si>
  <si>
    <t>Material</t>
  </si>
  <si>
    <t>Mão-de-Obra</t>
  </si>
  <si>
    <t>Enc. Social</t>
  </si>
  <si>
    <t>Terçeiros</t>
  </si>
  <si>
    <t>Valor Total</t>
  </si>
  <si>
    <t xml:space="preserve"> 
Barracão para escritório de obra porte pequeno s=25,41m2 com materiais novos 
</t>
  </si>
  <si>
    <t xml:space="preserve">Unid </t>
  </si>
  <si>
    <t xml:space="preserve">Quant </t>
  </si>
  <si>
    <t xml:space="preserve">Custo Unit. </t>
  </si>
  <si>
    <t>Cadeado 40mm, Papaiz ou similar
30M)</t>
  </si>
  <si>
    <t xml:space="preserve">Madeira mista serrada (barrote) 6 x 6cm - 0,0036 m3/m (angelimlouro) </t>
  </si>
  <si>
    <t>01213/ORSE</t>
  </si>
  <si>
    <t>Carpinteiro de formas
CABOS ATE 16 MM2</t>
  </si>
  <si>
    <t>02696/ORSE</t>
  </si>
  <si>
    <t xml:space="preserve">Encanador ou bombeiro hidraulico </t>
  </si>
  <si>
    <t>06111/ORSE</t>
  </si>
  <si>
    <t xml:space="preserve">Concreto simples fabricado na obra, fck=13,5 mpa, lançado e adensado m3 1,26 369,89 466,06
</t>
  </si>
  <si>
    <t>Concreto simples usinado fck=21mpa, bombeado, lançado e adensado em superestrutura adensado em superestrutura  
REGIAO,H = 12 M, D = 20 A 24 CM (PARA POSTE)</t>
  </si>
  <si>
    <t xml:space="preserve">Madeiramento em massaranduba/madeira de lei, peça serrada p/ telha fibrocimento 4mm tipo Vogatex da Eternit ou similar   33,64 1.258,47
</t>
  </si>
  <si>
    <t>Telhamento com telha de fibrocimento ondulada esp = 4mm
DIAMETRO 5/8", COMPRIMENTO 6", COM PORCA E ARRUELA DE PRESSAO MEDIA</t>
  </si>
  <si>
    <t xml:space="preserve">Ponto de luz em teto ou parede, com eletroduto de pvc flexivel sanfonado aparente Ø 3/4"
</t>
  </si>
  <si>
    <t xml:space="preserve">Tubo pvc rígido c/anel borracha, serie normal, p/esgoto predial, d =100mm 
</t>
  </si>
  <si>
    <t xml:space="preserve">Ponto de esgoto com tubo de pvc rígido soldável de Ø 100 mm (vaso sanitário) 
</t>
  </si>
  <si>
    <t xml:space="preserve">pt  </t>
  </si>
  <si>
    <t xml:space="preserve"> Sumidouro paredes com blocos cerâmicos 6 furos e dimensões
internas de 1,50 x 1,00 x 0,60 m 
</t>
  </si>
  <si>
    <t xml:space="preserve">un </t>
  </si>
  <si>
    <t xml:space="preserve">Vaso sanitário convencional, linha popular, ELIZABETH ou similar, c/caixa de descarga de sobrepor AKROS ou similar, assento plastico universal branco, conjunto de fixação, tubo de ligação e engate plástico
</t>
  </si>
  <si>
    <t xml:space="preserve">Lavatório louça, sem coluna, padrão popular, marca Elizabeth, c/ válvula, sifão, engate e torneira herc ref.1994, todos em plástico, inclusive conj. de fixação ou similares.
</t>
  </si>
  <si>
    <t xml:space="preserve"> Caixa de passagem em alvenaria de tijolos maciços esp. = 0,12m, dim. int. = 0,30 x 0,30 x 0,40m 
</t>
  </si>
  <si>
    <t xml:space="preserve">Ponto de tomada 2p+t, ABNT, de embutir, 10 A, com eletroduto de pvc rígido embutido Ø 3/4", fio rigido 2,5mm² (fio 12), inclusive placa em pvc e aterramento
</t>
  </si>
  <si>
    <t xml:space="preserve">pt </t>
  </si>
  <si>
    <t xml:space="preserve"> Acabamento de superfície de piso de concreto com desempolamento manual 
</t>
  </si>
  <si>
    <t xml:space="preserve"> Encargos Complementares - Servente
</t>
  </si>
  <si>
    <t xml:space="preserve"> h   </t>
  </si>
  <si>
    <t xml:space="preserve"> Encargos Complementares - Carpinteiro
</t>
  </si>
  <si>
    <t xml:space="preserve"> h </t>
  </si>
  <si>
    <t xml:space="preserve"> Encargos Complementares - Encanador
</t>
  </si>
  <si>
    <t>SUB-TOTAL</t>
  </si>
  <si>
    <t>OBS NOS VALORES PROPOSTO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</si>
</sst>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&quot;R$ &quot;* #,##0.00_);_(&quot;R$ &quot;* \(#,##0.00\);_(&quot;R$ &quot;* &quot;-&quot;??_);_(@_)"/>
    <numFmt numFmtId="168" formatCode="#,##0.00&quot; &quot;;&quot; (&quot;#,##0.00&quot;)&quot;;&quot; -&quot;#&quot; &quot;;@&quot; &quot;"/>
    <numFmt numFmtId="169" formatCode="#,#00"/>
    <numFmt numFmtId="170" formatCode="General_)"/>
    <numFmt numFmtId="171" formatCode="%#,#00"/>
    <numFmt numFmtId="172" formatCode="#.##000"/>
    <numFmt numFmtId="173" formatCode="[$R$-416]&quot; &quot;#,##0.00;[Red]&quot;-&quot;[$R$-416]&quot; &quot;#,##0.00"/>
    <numFmt numFmtId="174" formatCode="#,"/>
    <numFmt numFmtId="175" formatCode="* #,##0.00\ ;* \(#,##0.00\);* \-#\ ;@\ "/>
    <numFmt numFmtId="176" formatCode="0.000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0"/>
      <color indexed="8"/>
      <name val="Calibri"/>
      <family val="2"/>
    </font>
    <font>
      <b/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5E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69966"/>
      </left>
      <right/>
      <top/>
      <bottom/>
      <diagonal/>
    </border>
    <border>
      <left/>
      <right style="medium">
        <color rgb="FF669966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4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5" fillId="18" borderId="30" applyNumberFormat="0" applyAlignment="0" applyProtection="0"/>
    <xf numFmtId="0" fontId="26" fillId="19" borderId="31" applyNumberFormat="0" applyAlignment="0" applyProtection="0"/>
    <xf numFmtId="0" fontId="27" fillId="19" borderId="30" applyNumberFormat="0" applyAlignment="0" applyProtection="0"/>
    <xf numFmtId="0" fontId="29" fillId="20" borderId="33" applyNumberFormat="0" applyAlignment="0" applyProtection="0"/>
    <xf numFmtId="0" fontId="32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2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0"/>
    <xf numFmtId="43" fontId="1" fillId="7" borderId="0" applyFont="0" applyFill="0" applyBorder="0" applyAlignment="0" applyProtection="0"/>
    <xf numFmtId="44" fontId="1" fillId="7" borderId="0" applyFont="0" applyFill="0" applyBorder="0" applyAlignment="0" applyProtection="0"/>
    <xf numFmtId="9" fontId="1" fillId="7" borderId="0" applyFont="0" applyFill="0" applyBorder="0" applyAlignment="0" applyProtection="0"/>
    <xf numFmtId="0" fontId="20" fillId="7" borderId="27" applyNumberFormat="0" applyFill="0" applyAlignment="0" applyProtection="0"/>
    <xf numFmtId="0" fontId="21" fillId="7" borderId="28" applyNumberFormat="0" applyFill="0" applyAlignment="0" applyProtection="0"/>
    <xf numFmtId="0" fontId="22" fillId="7" borderId="29" applyNumberFormat="0" applyFill="0" applyAlignment="0" applyProtection="0"/>
    <xf numFmtId="0" fontId="22" fillId="7" borderId="0" applyNumberFormat="0" applyFill="0" applyBorder="0" applyAlignment="0" applyProtection="0"/>
    <xf numFmtId="0" fontId="36" fillId="17" borderId="0" applyNumberFormat="0" applyBorder="0" applyAlignment="0" applyProtection="0"/>
    <xf numFmtId="0" fontId="1" fillId="7" borderId="0"/>
    <xf numFmtId="0" fontId="28" fillId="7" borderId="32" applyNumberFormat="0" applyFill="0" applyAlignment="0" applyProtection="0"/>
    <xf numFmtId="0" fontId="30" fillId="7" borderId="0" applyNumberFormat="0" applyFill="0" applyBorder="0" applyAlignment="0" applyProtection="0"/>
    <xf numFmtId="0" fontId="31" fillId="7" borderId="0" applyNumberFormat="0" applyFill="0" applyBorder="0" applyAlignment="0" applyProtection="0"/>
    <xf numFmtId="0" fontId="2" fillId="7" borderId="35" applyNumberFormat="0" applyFill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40" borderId="0" applyNumberFormat="0" applyBorder="0" applyAlignment="0" applyProtection="0"/>
    <xf numFmtId="0" fontId="32" fillId="44" borderId="0" applyNumberFormat="0" applyBorder="0" applyAlignment="0" applyProtection="0"/>
    <xf numFmtId="0" fontId="37" fillId="7" borderId="0"/>
    <xf numFmtId="0" fontId="40" fillId="7" borderId="0">
      <protection locked="0"/>
    </xf>
    <xf numFmtId="168" fontId="41" fillId="7" borderId="0"/>
    <xf numFmtId="169" fontId="40" fillId="7" borderId="0">
      <protection locked="0"/>
    </xf>
    <xf numFmtId="0" fontId="42" fillId="7" borderId="0">
      <alignment horizontal="center"/>
    </xf>
    <xf numFmtId="0" fontId="42" fillId="7" borderId="0">
      <alignment horizontal="center" textRotation="90"/>
    </xf>
    <xf numFmtId="0" fontId="43" fillId="7" borderId="0" applyNumberFormat="0" applyFill="0" applyBorder="0" applyAlignment="0" applyProtection="0">
      <alignment vertical="top"/>
      <protection locked="0"/>
    </xf>
    <xf numFmtId="44" fontId="38" fillId="7" borderId="0" applyFont="0" applyFill="0" applyBorder="0" applyAlignment="0" applyProtection="0"/>
    <xf numFmtId="167" fontId="39" fillId="7" borderId="0" applyFont="0" applyFill="0" applyBorder="0" applyAlignment="0" applyProtection="0"/>
    <xf numFmtId="167" fontId="39" fillId="7" borderId="0" applyFont="0" applyFill="0" applyBorder="0" applyAlignment="0" applyProtection="0"/>
    <xf numFmtId="167" fontId="39" fillId="7" borderId="0" applyFont="0" applyFill="0" applyBorder="0" applyAlignment="0" applyProtection="0"/>
    <xf numFmtId="167" fontId="39" fillId="7" borderId="0" applyFont="0" applyFill="0" applyBorder="0" applyAlignment="0" applyProtection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8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9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0" fontId="38" fillId="7" borderId="0"/>
    <xf numFmtId="170" fontId="44" fillId="7" borderId="0"/>
    <xf numFmtId="0" fontId="39" fillId="7" borderId="0"/>
    <xf numFmtId="0" fontId="1" fillId="7" borderId="0"/>
    <xf numFmtId="0" fontId="38" fillId="21" borderId="34" applyNumberFormat="0" applyFont="0" applyAlignment="0" applyProtection="0"/>
    <xf numFmtId="171" fontId="40" fillId="7" borderId="0">
      <protection locked="0"/>
    </xf>
    <xf numFmtId="172" fontId="40" fillId="7" borderId="0">
      <protection locked="0"/>
    </xf>
    <xf numFmtId="9" fontId="38" fillId="7" borderId="0" applyFont="0" applyFill="0" applyBorder="0" applyAlignment="0" applyProtection="0"/>
    <xf numFmtId="9" fontId="39" fillId="7" borderId="0" applyFont="0" applyFill="0" applyBorder="0" applyAlignment="0" applyProtection="0"/>
    <xf numFmtId="9" fontId="39" fillId="7" borderId="0" applyFont="0" applyFill="0" applyBorder="0" applyAlignment="0" applyProtection="0"/>
    <xf numFmtId="9" fontId="39" fillId="7" borderId="0" applyFont="0" applyFill="0" applyBorder="0" applyAlignment="0" applyProtection="0"/>
    <xf numFmtId="9" fontId="39" fillId="7" borderId="0" applyFont="0" applyFill="0" applyBorder="0" applyAlignment="0" applyProtection="0"/>
    <xf numFmtId="9" fontId="39" fillId="7" borderId="0" applyFont="0" applyFill="0" applyBorder="0" applyAlignment="0" applyProtection="0"/>
    <xf numFmtId="0" fontId="45" fillId="7" borderId="0"/>
    <xf numFmtId="173" fontId="45" fillId="7" borderId="0"/>
    <xf numFmtId="43" fontId="38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0" fontId="47" fillId="7" borderId="0" applyNumberFormat="0" applyFill="0" applyBorder="0" applyAlignment="0" applyProtection="0"/>
    <xf numFmtId="174" fontId="46" fillId="7" borderId="0">
      <protection locked="0"/>
    </xf>
    <xf numFmtId="174" fontId="46" fillId="7" borderId="0">
      <protection locked="0"/>
    </xf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43" fontId="39" fillId="7" borderId="0" applyFont="0" applyFill="0" applyBorder="0" applyAlignment="0" applyProtection="0"/>
    <xf numFmtId="0" fontId="39" fillId="7" borderId="0" applyFill="0" applyBorder="0" applyAlignment="0" applyProtection="0"/>
    <xf numFmtId="0" fontId="39" fillId="7" borderId="0"/>
    <xf numFmtId="175" fontId="39" fillId="7" borderId="0"/>
    <xf numFmtId="0" fontId="39" fillId="7" borderId="0">
      <alignment horizontal="justify" wrapText="1"/>
    </xf>
    <xf numFmtId="0" fontId="38" fillId="7" borderId="0"/>
    <xf numFmtId="0" fontId="1" fillId="7" borderId="0"/>
  </cellStyleXfs>
  <cellXfs count="17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0" fillId="11" borderId="0" xfId="0" applyFill="1"/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10" borderId="1" xfId="2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1" borderId="1" xfId="0" applyNumberFormat="1" applyFont="1" applyFill="1" applyBorder="1" applyAlignment="1">
      <alignment horizontal="center" vertical="center" wrapText="1"/>
    </xf>
    <xf numFmtId="44" fontId="13" fillId="11" borderId="1" xfId="2" applyFont="1" applyFill="1" applyBorder="1" applyAlignment="1" applyProtection="1">
      <alignment horizontal="center" vertical="center" wrapText="1"/>
    </xf>
    <xf numFmtId="44" fontId="12" fillId="11" borderId="1" xfId="2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 wrapText="1"/>
    </xf>
    <xf numFmtId="0" fontId="2" fillId="8" borderId="14" xfId="3" applyFont="1" applyFill="1" applyBorder="1" applyAlignment="1">
      <alignment horizontal="center" vertical="center"/>
    </xf>
    <xf numFmtId="0" fontId="2" fillId="8" borderId="10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/>
    <xf numFmtId="0" fontId="0" fillId="13" borderId="1" xfId="0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4" fontId="0" fillId="0" borderId="6" xfId="2" applyFont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 wrapText="1"/>
    </xf>
    <xf numFmtId="44" fontId="2" fillId="11" borderId="6" xfId="2" applyFont="1" applyFill="1" applyBorder="1" applyAlignment="1">
      <alignment horizontal="center" vertical="center"/>
    </xf>
    <xf numFmtId="0" fontId="10" fillId="13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9" fontId="0" fillId="0" borderId="0" xfId="4" applyFont="1" applyBorder="1" applyAlignment="1">
      <alignment horizontal="center" vertical="center"/>
    </xf>
    <xf numFmtId="9" fontId="16" fillId="0" borderId="0" xfId="4" applyFont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4" fontId="13" fillId="0" borderId="1" xfId="2" applyFont="1" applyFill="1" applyBorder="1" applyAlignment="1" applyProtection="1">
      <alignment horizontal="center" vertical="center" wrapText="1"/>
    </xf>
    <xf numFmtId="44" fontId="0" fillId="0" borderId="1" xfId="2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 wrapText="1"/>
    </xf>
    <xf numFmtId="0" fontId="33" fillId="45" borderId="36" xfId="0" applyFont="1" applyFill="1" applyBorder="1" applyAlignment="1">
      <alignment horizontal="center" vertical="center" wrapText="1"/>
    </xf>
    <xf numFmtId="0" fontId="33" fillId="45" borderId="0" xfId="0" applyFont="1" applyFill="1" applyAlignment="1">
      <alignment horizontal="center" vertical="center" wrapText="1"/>
    </xf>
    <xf numFmtId="0" fontId="34" fillId="45" borderId="0" xfId="0" applyFont="1" applyFill="1"/>
    <xf numFmtId="0" fontId="34" fillId="45" borderId="37" xfId="0" applyFont="1" applyFill="1" applyBorder="1"/>
    <xf numFmtId="0" fontId="34" fillId="0" borderId="0" xfId="0" applyFont="1"/>
    <xf numFmtId="0" fontId="35" fillId="46" borderId="36" xfId="0" applyFont="1" applyFill="1" applyBorder="1" applyAlignment="1">
      <alignment vertical="center" wrapText="1"/>
    </xf>
    <xf numFmtId="0" fontId="35" fillId="46" borderId="0" xfId="0" applyFont="1" applyFill="1" applyAlignment="1">
      <alignment vertical="center" wrapText="1"/>
    </xf>
    <xf numFmtId="0" fontId="35" fillId="46" borderId="0" xfId="0" applyFont="1" applyFill="1" applyAlignment="1">
      <alignment horizontal="center" vertical="center" wrapText="1"/>
    </xf>
    <xf numFmtId="0" fontId="33" fillId="45" borderId="37" xfId="0" applyFont="1" applyFill="1" applyBorder="1" applyAlignment="1">
      <alignment horizontal="center" vertical="center" wrapText="1"/>
    </xf>
    <xf numFmtId="0" fontId="35" fillId="46" borderId="36" xfId="0" applyFont="1" applyFill="1" applyBorder="1" applyAlignment="1">
      <alignment horizontal="center" vertical="center" wrapText="1"/>
    </xf>
    <xf numFmtId="0" fontId="35" fillId="46" borderId="0" xfId="0" applyFont="1" applyFill="1" applyAlignment="1">
      <alignment horizontal="right" vertical="center" wrapText="1"/>
    </xf>
    <xf numFmtId="0" fontId="35" fillId="46" borderId="37" xfId="0" applyFont="1" applyFill="1" applyBorder="1" applyAlignment="1">
      <alignment horizontal="right" vertical="center" wrapText="1"/>
    </xf>
    <xf numFmtId="4" fontId="35" fillId="46" borderId="37" xfId="0" applyNumberFormat="1" applyFont="1" applyFill="1" applyBorder="1" applyAlignment="1">
      <alignment horizontal="right" vertical="center" wrapText="1"/>
    </xf>
    <xf numFmtId="4" fontId="35" fillId="46" borderId="0" xfId="0" applyNumberFormat="1" applyFont="1" applyFill="1" applyAlignment="1">
      <alignment horizontal="right" vertical="center" wrapText="1"/>
    </xf>
    <xf numFmtId="4" fontId="35" fillId="46" borderId="0" xfId="0" applyNumberFormat="1" applyFont="1" applyFill="1" applyAlignment="1">
      <alignment horizontal="center" vertical="center" wrapText="1"/>
    </xf>
    <xf numFmtId="0" fontId="49" fillId="47" borderId="0" xfId="0" applyFont="1" applyFill="1"/>
    <xf numFmtId="0" fontId="48" fillId="7" borderId="1" xfId="139" applyFont="1" applyBorder="1" applyAlignment="1">
      <alignment horizontal="center" vertical="center" wrapText="1"/>
    </xf>
    <xf numFmtId="0" fontId="1" fillId="7" borderId="38" xfId="139" applyBorder="1" applyAlignment="1">
      <alignment horizontal="left" wrapText="1"/>
    </xf>
    <xf numFmtId="1" fontId="53" fillId="7" borderId="38" xfId="139" applyNumberFormat="1" applyFont="1" applyBorder="1" applyAlignment="1">
      <alignment horizontal="center" vertical="top" shrinkToFit="1"/>
    </xf>
    <xf numFmtId="176" fontId="53" fillId="7" borderId="38" xfId="139" applyNumberFormat="1" applyFont="1" applyBorder="1" applyAlignment="1">
      <alignment horizontal="center" vertical="center" shrinkToFit="1"/>
    </xf>
    <xf numFmtId="0" fontId="48" fillId="7" borderId="38" xfId="139" applyFont="1" applyBorder="1" applyAlignment="1">
      <alignment horizontal="center" vertical="center" wrapText="1"/>
    </xf>
    <xf numFmtId="0" fontId="48" fillId="7" borderId="38" xfId="139" applyFont="1" applyBorder="1" applyAlignment="1">
      <alignment horizontal="center" vertical="top" wrapText="1"/>
    </xf>
    <xf numFmtId="176" fontId="53" fillId="7" borderId="38" xfId="139" applyNumberFormat="1" applyFont="1" applyBorder="1" applyAlignment="1">
      <alignment horizontal="center" vertical="top" shrinkToFit="1"/>
    </xf>
    <xf numFmtId="0" fontId="48" fillId="7" borderId="38" xfId="139" applyFont="1" applyBorder="1" applyAlignment="1">
      <alignment horizontal="center" wrapText="1"/>
    </xf>
    <xf numFmtId="176" fontId="53" fillId="7" borderId="38" xfId="139" applyNumberFormat="1" applyFont="1" applyBorder="1" applyAlignment="1">
      <alignment horizontal="center" shrinkToFit="1"/>
    </xf>
    <xf numFmtId="0" fontId="48" fillId="7" borderId="41" xfId="139" applyFont="1" applyBorder="1" applyAlignment="1">
      <alignment horizontal="center" vertical="center" wrapText="1"/>
    </xf>
    <xf numFmtId="176" fontId="53" fillId="7" borderId="41" xfId="139" applyNumberFormat="1" applyFont="1" applyBorder="1" applyAlignment="1">
      <alignment horizontal="center" vertical="center" shrinkToFit="1"/>
    </xf>
    <xf numFmtId="1" fontId="51" fillId="48" borderId="1" xfId="139" applyNumberFormat="1" applyFont="1" applyFill="1" applyBorder="1" applyAlignment="1">
      <alignment horizontal="center" vertical="top" shrinkToFit="1"/>
    </xf>
    <xf numFmtId="0" fontId="52" fillId="48" borderId="1" xfId="139" applyFont="1" applyFill="1" applyBorder="1" applyAlignment="1">
      <alignment horizontal="center" vertical="top" wrapText="1"/>
    </xf>
    <xf numFmtId="176" fontId="53" fillId="7" borderId="1" xfId="139" applyNumberFormat="1" applyFont="1" applyBorder="1" applyAlignment="1">
      <alignment horizontal="center" vertical="center" shrinkToFit="1"/>
    </xf>
    <xf numFmtId="44" fontId="50" fillId="7" borderId="1" xfId="30" applyFont="1" applyFill="1" applyBorder="1" applyAlignment="1">
      <alignment horizontal="left" vertical="center" wrapText="1"/>
    </xf>
    <xf numFmtId="44" fontId="50" fillId="7" borderId="38" xfId="30" applyFont="1" applyFill="1" applyBorder="1" applyAlignment="1">
      <alignment horizontal="left" wrapText="1"/>
    </xf>
    <xf numFmtId="44" fontId="50" fillId="7" borderId="38" xfId="30" applyFont="1" applyFill="1" applyBorder="1" applyAlignment="1">
      <alignment horizontal="left" vertical="center" wrapText="1"/>
    </xf>
    <xf numFmtId="44" fontId="50" fillId="7" borderId="38" xfId="30" applyFont="1" applyFill="1" applyBorder="1" applyAlignment="1">
      <alignment horizontal="left" vertical="top" wrapText="1"/>
    </xf>
    <xf numFmtId="44" fontId="0" fillId="7" borderId="38" xfId="30" applyFont="1" applyFill="1" applyBorder="1" applyAlignment="1">
      <alignment horizontal="left" wrapText="1"/>
    </xf>
    <xf numFmtId="0" fontId="50" fillId="7" borderId="39" xfId="139" applyFont="1" applyBorder="1" applyAlignment="1">
      <alignment horizontal="left" vertical="top" wrapText="1"/>
    </xf>
    <xf numFmtId="0" fontId="48" fillId="7" borderId="39" xfId="139" applyFont="1" applyBorder="1" applyAlignment="1">
      <alignment vertical="top" wrapText="1"/>
    </xf>
    <xf numFmtId="0" fontId="48" fillId="7" borderId="11" xfId="139" applyFont="1" applyBorder="1" applyAlignment="1">
      <alignment vertical="top" wrapText="1"/>
    </xf>
    <xf numFmtId="0" fontId="52" fillId="48" borderId="11" xfId="139" applyFont="1" applyFill="1" applyBorder="1" applyAlignment="1">
      <alignment vertical="top" wrapText="1"/>
    </xf>
    <xf numFmtId="0" fontId="48" fillId="7" borderId="39" xfId="139" applyFont="1" applyBorder="1" applyAlignment="1">
      <alignment horizontal="left" vertical="top" wrapText="1"/>
    </xf>
    <xf numFmtId="0" fontId="54" fillId="7" borderId="39" xfId="139" applyFont="1" applyBorder="1" applyAlignment="1">
      <alignment horizontal="left" vertical="top" wrapText="1"/>
    </xf>
    <xf numFmtId="0" fontId="54" fillId="7" borderId="39" xfId="139" applyFont="1" applyBorder="1" applyAlignment="1">
      <alignment vertical="top" wrapText="1"/>
    </xf>
    <xf numFmtId="0" fontId="54" fillId="7" borderId="42" xfId="139" applyFont="1" applyBorder="1" applyAlignment="1">
      <alignment vertical="top" wrapText="1"/>
    </xf>
    <xf numFmtId="1" fontId="51" fillId="48" borderId="40" xfId="139" applyNumberFormat="1" applyFont="1" applyFill="1" applyBorder="1" applyAlignment="1">
      <alignment horizontal="center" vertical="center" shrinkToFit="1"/>
    </xf>
    <xf numFmtId="0" fontId="15" fillId="9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4" fontId="18" fillId="0" borderId="1" xfId="2" applyFont="1" applyFill="1" applyBorder="1" applyAlignment="1" applyProtection="1">
      <alignment horizontal="center" vertical="center"/>
    </xf>
    <xf numFmtId="44" fontId="18" fillId="0" borderId="8" xfId="2" applyFont="1" applyFill="1" applyBorder="1" applyAlignment="1" applyProtection="1">
      <alignment horizontal="center" vertical="center"/>
    </xf>
    <xf numFmtId="165" fontId="19" fillId="0" borderId="1" xfId="1" applyNumberFormat="1" applyFont="1" applyFill="1" applyBorder="1" applyAlignment="1" applyProtection="1">
      <alignment horizontal="center" vertical="center"/>
    </xf>
    <xf numFmtId="165" fontId="19" fillId="0" borderId="8" xfId="1" applyNumberFormat="1" applyFont="1" applyFill="1" applyBorder="1" applyAlignment="1" applyProtection="1">
      <alignment horizontal="center" vertical="center"/>
    </xf>
    <xf numFmtId="165" fontId="19" fillId="14" borderId="1" xfId="1" applyNumberFormat="1" applyFont="1" applyFill="1" applyBorder="1" applyAlignment="1" applyProtection="1">
      <alignment horizontal="center" vertical="center"/>
    </xf>
    <xf numFmtId="165" fontId="19" fillId="14" borderId="8" xfId="1" applyNumberFormat="1" applyFont="1" applyFill="1" applyBorder="1" applyAlignment="1" applyProtection="1">
      <alignment horizontal="center" vertical="center"/>
    </xf>
    <xf numFmtId="165" fontId="17" fillId="0" borderId="6" xfId="1" applyNumberFormat="1" applyFont="1" applyFill="1" applyBorder="1" applyAlignment="1" applyProtection="1">
      <alignment horizontal="center" vertical="center"/>
    </xf>
    <xf numFmtId="165" fontId="17" fillId="0" borderId="9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6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7" fillId="0" borderId="5" xfId="0" applyNumberFormat="1" applyFont="1" applyBorder="1" applyAlignment="1" applyProtection="1">
      <alignment horizontal="center" vertical="center"/>
      <protection locked="0"/>
    </xf>
    <xf numFmtId="4" fontId="17" fillId="0" borderId="1" xfId="0" applyNumberFormat="1" applyFont="1" applyBorder="1" applyAlignment="1" applyProtection="1">
      <alignment horizontal="center" vertical="center"/>
      <protection locked="0"/>
    </xf>
    <xf numFmtId="4" fontId="17" fillId="0" borderId="7" xfId="0" applyNumberFormat="1" applyFont="1" applyBorder="1" applyAlignment="1" applyProtection="1">
      <alignment horizontal="center" vertical="center"/>
      <protection locked="0"/>
    </xf>
    <xf numFmtId="4" fontId="17" fillId="0" borderId="8" xfId="0" applyNumberFormat="1" applyFont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4" fontId="2" fillId="8" borderId="15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3" fillId="45" borderId="36" xfId="0" applyFont="1" applyFill="1" applyBorder="1" applyAlignment="1">
      <alignment horizontal="center" vertical="center" wrapText="1"/>
    </xf>
    <xf numFmtId="0" fontId="33" fillId="45" borderId="0" xfId="0" applyFont="1" applyFill="1" applyAlignment="1">
      <alignment horizontal="center" vertical="center" wrapText="1"/>
    </xf>
    <xf numFmtId="0" fontId="33" fillId="45" borderId="37" xfId="0" applyFont="1" applyFill="1" applyBorder="1" applyAlignment="1">
      <alignment horizontal="center" vertical="center" wrapText="1"/>
    </xf>
    <xf numFmtId="0" fontId="34" fillId="45" borderId="36" xfId="0" applyFont="1" applyFill="1" applyBorder="1" applyAlignment="1">
      <alignment vertical="top" wrapText="1"/>
    </xf>
    <xf numFmtId="0" fontId="34" fillId="45" borderId="0" xfId="0" applyFont="1" applyFill="1" applyAlignment="1">
      <alignment vertical="top" wrapText="1"/>
    </xf>
    <xf numFmtId="0" fontId="34" fillId="45" borderId="37" xfId="0" applyFont="1" applyFill="1" applyBorder="1" applyAlignment="1">
      <alignment vertical="top" wrapText="1"/>
    </xf>
    <xf numFmtId="0" fontId="52" fillId="48" borderId="43" xfId="139" applyFont="1" applyFill="1" applyBorder="1" applyAlignment="1">
      <alignment horizontal="center" vertical="top" wrapText="1"/>
    </xf>
    <xf numFmtId="0" fontId="52" fillId="48" borderId="44" xfId="139" applyFont="1" applyFill="1" applyBorder="1" applyAlignment="1">
      <alignment horizontal="center" vertical="top" wrapText="1"/>
    </xf>
  </cellXfs>
  <cellStyles count="140">
    <cellStyle name="20% - Ênfase1" xfId="3" builtinId="30" customBuiltin="1"/>
    <cellStyle name="20% - Ênfase2" xfId="14" builtinId="34" customBuiltin="1"/>
    <cellStyle name="20% - Ênfase3" xfId="17" builtinId="38" customBuiltin="1"/>
    <cellStyle name="20% - Ênfase4" xfId="20" builtinId="42" customBuiltin="1"/>
    <cellStyle name="20% - Ênfase5" xfId="23" builtinId="46" customBuiltin="1"/>
    <cellStyle name="20% - Ênfase6" xfId="26" builtinId="50" customBuiltin="1"/>
    <cellStyle name="40% - Ênfase1" xfId="12" builtinId="31" customBuiltin="1"/>
    <cellStyle name="40% - Ênfase2" xfId="15" builtinId="35" customBuiltin="1"/>
    <cellStyle name="40% - Ênfase3" xfId="18" builtinId="39" customBuiltin="1"/>
    <cellStyle name="40% - Ênfase4" xfId="21" builtinId="43" customBuiltin="1"/>
    <cellStyle name="40% - Ênfase5" xfId="24" builtinId="47" customBuiltin="1"/>
    <cellStyle name="40% - Ênfase6" xfId="27" builtinId="51" customBuiltin="1"/>
    <cellStyle name="60% - Ênfase1 2" xfId="42" xr:uid="{317A472A-316F-4DC1-AF00-E57E8A7F910E}"/>
    <cellStyle name="60% - Ênfase2 2" xfId="43" xr:uid="{41367F0A-3533-4EB7-A938-661ADD92611B}"/>
    <cellStyle name="60% - Ênfase3 2" xfId="44" xr:uid="{19F18FDD-F123-4C43-80D3-B115DFD77E28}"/>
    <cellStyle name="60% - Ênfase4 2" xfId="45" xr:uid="{CB4297B0-F070-4C3E-85EB-0E3C0EE45758}"/>
    <cellStyle name="60% - Ênfase5 2" xfId="46" xr:uid="{C9A9CAB0-B060-4180-B9C9-F3C6C2428B23}"/>
    <cellStyle name="60% - Ênfase6 2" xfId="47" xr:uid="{E5A5643A-3B9D-4692-88D1-47A784C7451B}"/>
    <cellStyle name="Bom" xfId="5" builtinId="26" customBuiltin="1"/>
    <cellStyle name="Cálculo" xfId="9" builtinId="22" customBuiltin="1"/>
    <cellStyle name="Célula de Verificação" xfId="10" builtinId="23" customBuiltin="1"/>
    <cellStyle name="Célula Vinculada 2" xfId="38" xr:uid="{4FD4FD3F-D5BA-42A2-B393-36F282139795}"/>
    <cellStyle name="Data" xfId="49" xr:uid="{AFF0602D-2384-46EF-9B1F-80F01DF2022D}"/>
    <cellStyle name="Ênfase1" xfId="11" builtinId="29" customBuiltin="1"/>
    <cellStyle name="Ênfase2" xfId="13" builtinId="33" customBuiltin="1"/>
    <cellStyle name="Ênfase3" xfId="16" builtinId="37" customBuiltin="1"/>
    <cellStyle name="Ênfase4" xfId="19" builtinId="41" customBuiltin="1"/>
    <cellStyle name="Ênfase5" xfId="22" builtinId="45" customBuiltin="1"/>
    <cellStyle name="Ênfase6" xfId="25" builtinId="49" customBuiltin="1"/>
    <cellStyle name="Entrada" xfId="7" builtinId="20" customBuiltin="1"/>
    <cellStyle name="Excel Built-in Normal 2 2 2" xfId="135" xr:uid="{92492290-9603-4537-B3CB-B67B523D74A1}"/>
    <cellStyle name="Excel Built-in Normal 3 6" xfId="138" xr:uid="{3F0E2170-8789-4FD8-9D9B-B3DD061C8BBD}"/>
    <cellStyle name="Excel Built-in Normal_Acompanhamento - CHÃ GRANDE - GABARITO" xfId="137" xr:uid="{B67D96C3-241F-4B0B-B8D8-ADC52D9A4B2F}"/>
    <cellStyle name="Excel Built-in Vírgula 2" xfId="136" xr:uid="{B5E41A23-FDE1-4678-8757-8705557AD62B}"/>
    <cellStyle name="Excel_BuiltIn_Comma" xfId="50" xr:uid="{E4F54C00-F457-41C6-9BC4-A4DD07CC194D}"/>
    <cellStyle name="Fixo" xfId="51" xr:uid="{0DA57C77-D7C7-400E-B59C-818F86041D3A}"/>
    <cellStyle name="Heading" xfId="52" xr:uid="{9FB1C05F-F6F9-4CA4-9C0F-AF4C04B9EA6D}"/>
    <cellStyle name="Heading1" xfId="53" xr:uid="{213B37E3-47BD-43FD-9049-6BAF1DA91D1B}"/>
    <cellStyle name="Hyperlink 2" xfId="54" xr:uid="{62DAB30D-630B-4E77-B7B1-2AEFE3BEF32D}"/>
    <cellStyle name="Moeda" xfId="2" builtinId="4"/>
    <cellStyle name="Moeda 2" xfId="56" xr:uid="{AA31CF6F-344F-48ED-98F1-B44B82301CFD}"/>
    <cellStyle name="Moeda 3" xfId="57" xr:uid="{4C04C555-993E-4978-97EB-DCB42171767B}"/>
    <cellStyle name="Moeda 3 2" xfId="58" xr:uid="{31AB9C10-8DFA-4DB5-9497-CC579F7809E2}"/>
    <cellStyle name="Moeda 4" xfId="59" xr:uid="{0311465D-E1C0-4A3B-B64C-1BCFB3C9BB15}"/>
    <cellStyle name="Moeda 5" xfId="55" xr:uid="{F6D23278-F5F6-49A7-B1B0-14E913FEB96D}"/>
    <cellStyle name="Moeda 6" xfId="30" xr:uid="{92744D9B-849B-4216-A773-FB8B2CC43B33}"/>
    <cellStyle name="Neutro 2" xfId="36" xr:uid="{8C6A8270-E59A-4EF7-B6E6-9F5EFAD8B462}"/>
    <cellStyle name="Normal" xfId="0" builtinId="0"/>
    <cellStyle name="Normal 2" xfId="48" xr:uid="{25CEFC92-BBC0-417C-9511-FEBAF284C7BD}"/>
    <cellStyle name="Normal 2 10" xfId="60" xr:uid="{D5DA0F3A-D093-4418-B1F2-F8B2C454949D}"/>
    <cellStyle name="Normal 2 11" xfId="61" xr:uid="{78E6D81D-3D29-4FCF-B920-FADBC9900DC2}"/>
    <cellStyle name="Normal 2 12" xfId="62" xr:uid="{A718BDE1-B3B2-4D5F-967D-54CF37B70896}"/>
    <cellStyle name="Normal 2 13" xfId="63" xr:uid="{491DFC49-91C6-4526-9D07-C90EFB1C37B3}"/>
    <cellStyle name="Normal 2 14" xfId="64" xr:uid="{DD91371D-4FAE-4B93-BF13-2081B4B3527C}"/>
    <cellStyle name="Normal 2 15" xfId="65" xr:uid="{F63AAA6C-8D9F-4E9E-880A-B1C817DF8E82}"/>
    <cellStyle name="Normal 2 16" xfId="66" xr:uid="{00479842-D183-4440-82D2-5D6D0F420E39}"/>
    <cellStyle name="Normal 2 17" xfId="67" xr:uid="{001E4C4E-50B1-4F1A-B0EA-174D8CBA1707}"/>
    <cellStyle name="Normal 2 18" xfId="68" xr:uid="{35493FEF-74B9-4DA1-A4CE-C979AA4A6AB4}"/>
    <cellStyle name="Normal 2 19" xfId="69" xr:uid="{0EDD159A-8FC5-4497-A134-BA0A248ADA0B}"/>
    <cellStyle name="Normal 2 2" xfId="70" xr:uid="{AFFC8B22-1FC7-4B92-8F7C-899191988D3C}"/>
    <cellStyle name="Normal 2 20" xfId="71" xr:uid="{5025996E-3D39-4F92-8FC6-51FCEA5BD3B9}"/>
    <cellStyle name="Normal 2 21" xfId="72" xr:uid="{6C8D7C5E-8A4D-4300-9BE7-6D07494C0DDD}"/>
    <cellStyle name="Normal 2 3" xfId="73" xr:uid="{280771A7-B663-4A7B-B19A-37994E0CBFA8}"/>
    <cellStyle name="Normal 2 4" xfId="74" xr:uid="{324DF605-8D1C-41FF-9EEB-F2E85E9B84C0}"/>
    <cellStyle name="Normal 2 5" xfId="75" xr:uid="{8CD39718-F8BE-4008-B647-90454781E7F8}"/>
    <cellStyle name="Normal 2 6" xfId="76" xr:uid="{4BD8CBAE-C69C-41CA-AEDB-63F58A6CA455}"/>
    <cellStyle name="Normal 2 7" xfId="77" xr:uid="{14391CE4-6172-46E0-9674-3255041607D8}"/>
    <cellStyle name="Normal 2 8" xfId="78" xr:uid="{E8C40848-D57F-4AF3-B2CE-F83B0BAEC9E9}"/>
    <cellStyle name="Normal 2 9" xfId="79" xr:uid="{C07A3341-7223-48A8-875B-CAC04407ECB7}"/>
    <cellStyle name="Normal 23" xfId="80" xr:uid="{8D27E871-39F2-42A5-993D-0691C2D1246A}"/>
    <cellStyle name="Normal 24" xfId="81" xr:uid="{7F18A35B-A9BB-4C41-AF51-78190E9D1A2B}"/>
    <cellStyle name="Normal 25" xfId="82" xr:uid="{DAE02507-4C5F-48F2-B685-1ACE5D103C2A}"/>
    <cellStyle name="Normal 26" xfId="83" xr:uid="{06EF65D2-4A89-4C14-AE5E-154E9AE864D5}"/>
    <cellStyle name="Normal 27" xfId="84" xr:uid="{28ABA951-16BE-44F0-9A40-6FFC44AB7469}"/>
    <cellStyle name="Normal 28" xfId="85" xr:uid="{E142A7EF-CFFD-4A7E-B4F4-6C9124BDA430}"/>
    <cellStyle name="Normal 29" xfId="86" xr:uid="{23C576FF-B4E2-4FB6-B77C-171859EF3039}"/>
    <cellStyle name="Normal 3" xfId="28" xr:uid="{421DBD2B-BD49-4F1C-9AD9-1250C1CA7630}"/>
    <cellStyle name="Normal 30" xfId="87" xr:uid="{E6A15782-F0AF-40F4-8F65-52C66E524384}"/>
    <cellStyle name="Normal 31" xfId="88" xr:uid="{911C9571-EF43-4246-AECB-42175D33AE25}"/>
    <cellStyle name="Normal 32" xfId="89" xr:uid="{0418BACD-2235-4A33-A405-D0F4AFB8596D}"/>
    <cellStyle name="Normal 33" xfId="90" xr:uid="{1DB00AE9-4740-4E5A-B256-F3C3BAB3652E}"/>
    <cellStyle name="Normal 34" xfId="91" xr:uid="{152B99E6-C83C-47C5-AA7C-9490C5FF4E30}"/>
    <cellStyle name="Normal 35" xfId="92" xr:uid="{6BD12476-846C-45FF-8604-B71081CABC9D}"/>
    <cellStyle name="Normal 36" xfId="93" xr:uid="{AC53460F-124A-4077-BCA5-944881AE520B}"/>
    <cellStyle name="Normal 37" xfId="94" xr:uid="{A4E068AC-1786-4296-A822-4A8D45917E8E}"/>
    <cellStyle name="Normal 38" xfId="95" xr:uid="{CF98CB78-CAF5-44B5-BEB3-C6658D42EEF7}"/>
    <cellStyle name="Normal 39" xfId="96" xr:uid="{D7F0663C-34FC-44B4-B04E-A2E86E18B9D2}"/>
    <cellStyle name="Normal 4" xfId="37" xr:uid="{09235671-CB81-49C2-B612-B7BD7A148B85}"/>
    <cellStyle name="Normal 40" xfId="97" xr:uid="{7A952E21-3842-41B8-A004-1D87CD32063E}"/>
    <cellStyle name="Normal 41" xfId="98" xr:uid="{CCE4C7CF-2869-4F3D-AA35-D1F2E98F7321}"/>
    <cellStyle name="Normal 42" xfId="99" xr:uid="{103149E1-2BC9-41AF-98A4-FEA4706FDDE1}"/>
    <cellStyle name="Normal 43" xfId="100" xr:uid="{523AC08D-B535-4388-862B-9DDF01DAA98B}"/>
    <cellStyle name="Normal 44" xfId="101" xr:uid="{A6D655A8-EA44-4DB3-8A3E-10A96861F58B}"/>
    <cellStyle name="Normal 45" xfId="102" xr:uid="{728A19AF-43C6-4D02-9B8B-F73B0CD857D0}"/>
    <cellStyle name="Normal 46" xfId="103" xr:uid="{571EB9CB-F19C-457D-BAAE-8AB8128ED896}"/>
    <cellStyle name="Normal 47" xfId="104" xr:uid="{7C6F239E-9B06-4163-B4FE-DF12FD973E2D}"/>
    <cellStyle name="Normal 48" xfId="105" xr:uid="{6D65CE82-5963-4054-B948-2ACF173B52ED}"/>
    <cellStyle name="Normal 5" xfId="139" xr:uid="{682D3E84-8CE7-4588-BF8B-3579C8BCD082}"/>
    <cellStyle name="Normal 6 2" xfId="106" xr:uid="{2EA5756E-BD94-4FF4-B8FF-42C3240C7A3C}"/>
    <cellStyle name="Nota 2" xfId="107" xr:uid="{66AB3363-04D5-4616-ADA6-2E37F0722A6E}"/>
    <cellStyle name="Percentual" xfId="108" xr:uid="{E58696EF-B700-4C82-B4C3-C5F5E435BEBB}"/>
    <cellStyle name="Ponto" xfId="109" xr:uid="{BC835564-4FEF-466E-BE7E-1C0430F36A5F}"/>
    <cellStyle name="Porcentagem" xfId="4" builtinId="5"/>
    <cellStyle name="Porcentagem 2" xfId="111" xr:uid="{BDD6306A-229D-4B0A-A9A4-1BF03AE26B65}"/>
    <cellStyle name="Porcentagem 3" xfId="112" xr:uid="{2AFF4D30-A30C-4710-ADA9-4F05FA7C8CEA}"/>
    <cellStyle name="Porcentagem 3 2" xfId="113" xr:uid="{9398B79D-0A62-4975-87E5-5FA066421D2B}"/>
    <cellStyle name="Porcentagem 3 2 2" xfId="114" xr:uid="{3E42F9AD-EEF5-45A2-B69A-A9FAA5F90484}"/>
    <cellStyle name="Porcentagem 3 3" xfId="115" xr:uid="{4AA1B547-E727-4533-AF45-C61EA095FE1A}"/>
    <cellStyle name="Porcentagem 4" xfId="110" xr:uid="{222C219C-6501-4325-84ED-65469258CFCD}"/>
    <cellStyle name="Porcentagem 5" xfId="31" xr:uid="{243063C5-E16A-4781-BEE2-FD1C802C2C47}"/>
    <cellStyle name="Result" xfId="116" xr:uid="{1B6DA2D9-5154-40F7-87E6-B5D7A9DFA64B}"/>
    <cellStyle name="Result2" xfId="117" xr:uid="{5841EB15-C565-44CB-BF60-C0732A8ADE50}"/>
    <cellStyle name="Ruim" xfId="6" builtinId="27" customBuiltin="1"/>
    <cellStyle name="Saída" xfId="8" builtinId="21" customBuiltin="1"/>
    <cellStyle name="Separador de milhares 2" xfId="119" xr:uid="{8B1FBF15-56B4-4CDC-A3B1-E6E8E9C1332D}"/>
    <cellStyle name="Separador de milhares 2 2" xfId="120" xr:uid="{A9653471-35F1-4F5E-A74D-F26DA23F4850}"/>
    <cellStyle name="Separador de milhares 2_ORÇAMENTO matureia corrigido (DEZ 2009)" xfId="134" xr:uid="{78783C3D-488D-4D3B-9CC6-D6E470BC1436}"/>
    <cellStyle name="Separador de milhares 3" xfId="121" xr:uid="{6BD5FBB2-AAC7-401B-9BB1-33A6C2A65EE9}"/>
    <cellStyle name="Separador de milhares 3 2" xfId="122" xr:uid="{BFB0335C-55A7-41D5-A71A-E90B9C47513C}"/>
    <cellStyle name="Separador de milhares 4" xfId="123" xr:uid="{421C409D-A912-4E08-82D5-C1D55DF9F3EA}"/>
    <cellStyle name="Separador de milhares 6" xfId="124" xr:uid="{D962E990-A1A4-4612-BEBC-45C7D61EE965}"/>
    <cellStyle name="Separador de milhares 7" xfId="125" xr:uid="{C45C5D21-3965-47C1-8677-E292DEF26B12}"/>
    <cellStyle name="Separador de milhares 8" xfId="126" xr:uid="{C808C51F-4D37-4618-8854-CDD728AA2DB9}"/>
    <cellStyle name="Texto de Aviso 2" xfId="39" xr:uid="{5A6C9525-1BDC-4D48-8ACB-BA065AC2A181}"/>
    <cellStyle name="Texto Explicativo 2" xfId="40" xr:uid="{A875B443-3A00-4311-AE76-50504841F20F}"/>
    <cellStyle name="Título 1 2" xfId="32" xr:uid="{1E9BD801-2C27-4119-A167-C2D962632F45}"/>
    <cellStyle name="Título 2 2" xfId="33" xr:uid="{DB56CDA9-106F-4246-B9EC-12A7E535BA94}"/>
    <cellStyle name="Título 3 2" xfId="34" xr:uid="{1B366196-DCA7-47AD-8BA3-DBBF856285A6}"/>
    <cellStyle name="Título 4 2" xfId="35" xr:uid="{FB62A808-B64F-436C-90AA-227497FCC68C}"/>
    <cellStyle name="Título 5" xfId="127" xr:uid="{B15F8130-9D06-4F63-BE1B-663F7E148C1D}"/>
    <cellStyle name="Titulo1" xfId="128" xr:uid="{9A2E6095-C32B-4706-A424-C6E4502BB554}"/>
    <cellStyle name="Titulo2" xfId="129" xr:uid="{F4028FD4-5F0B-4674-A5B6-9F3600A64F88}"/>
    <cellStyle name="Total 2" xfId="41" xr:uid="{BADC3FB2-2818-490B-9166-F2B3948E3568}"/>
    <cellStyle name="Vírgula" xfId="1" builtinId="3"/>
    <cellStyle name="Vírgula 2" xfId="130" xr:uid="{3B71AD66-9E06-49B1-842C-DD9CF4F43720}"/>
    <cellStyle name="Vírgula 3" xfId="131" xr:uid="{B513851E-A453-4BFA-AE54-938844EE788A}"/>
    <cellStyle name="Vírgula 3 2" xfId="132" xr:uid="{440F0775-AFDC-4B65-ABEB-E419902ADBD9}"/>
    <cellStyle name="Vírgula 4" xfId="133" xr:uid="{2CD75932-871C-4639-8888-4BF7AAD90AF2}"/>
    <cellStyle name="Vírgula 5" xfId="118" xr:uid="{ACEC18B3-E045-4370-8879-AE6B1D86BCB3}"/>
    <cellStyle name="Vírgula 6" xfId="29" xr:uid="{F5707EDB-0547-41FD-90EC-C7151984E2B0}"/>
  </cellStyles>
  <dxfs count="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orse.cehop.se.gov.br/creditos.asp" TargetMode="External"/><Relationship Id="rId2" Type="http://schemas.openxmlformats.org/officeDocument/2006/relationships/image" Target="../media/image13.gif"/><Relationship Id="rId1" Type="http://schemas.openxmlformats.org/officeDocument/2006/relationships/image" Target="../media/image12.gif"/><Relationship Id="rId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158750</xdr:rowOff>
    </xdr:from>
    <xdr:to>
      <xdr:col>1</xdr:col>
      <xdr:colOff>414655</xdr:colOff>
      <xdr:row>3</xdr:row>
      <xdr:rowOff>115570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id="{DEA191AC-4D62-46DF-A646-80E2A62B28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158750"/>
          <a:ext cx="700405" cy="6870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158750</xdr:rowOff>
    </xdr:from>
    <xdr:to>
      <xdr:col>1</xdr:col>
      <xdr:colOff>414655</xdr:colOff>
      <xdr:row>4</xdr:row>
      <xdr:rowOff>77470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id="{2D91B55A-6F1A-4052-878B-E7E463F43E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158750"/>
          <a:ext cx="703580" cy="680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111125</xdr:colOff>
      <xdr:row>9</xdr:row>
      <xdr:rowOff>158750</xdr:rowOff>
    </xdr:from>
    <xdr:to>
      <xdr:col>7</xdr:col>
      <xdr:colOff>914400</xdr:colOff>
      <xdr:row>32</xdr:row>
      <xdr:rowOff>152990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4107AB-74BF-4533-B449-E0C4AE74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905000"/>
          <a:ext cx="7772400" cy="4375740"/>
        </a:xfrm>
        <a:prstGeom prst="rect">
          <a:avLst/>
        </a:prstGeom>
      </xdr:spPr>
    </xdr:pic>
    <xdr:clientData/>
  </xdr:twoCellAnchor>
  <xdr:twoCellAnchor editAs="oneCell">
    <xdr:from>
      <xdr:col>8</xdr:col>
      <xdr:colOff>412750</xdr:colOff>
      <xdr:row>9</xdr:row>
      <xdr:rowOff>127000</xdr:rowOff>
    </xdr:from>
    <xdr:to>
      <xdr:col>15</xdr:col>
      <xdr:colOff>231775</xdr:colOff>
      <xdr:row>32</xdr:row>
      <xdr:rowOff>121240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FA962B1-A5E4-4214-B601-21226F2BB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1873250"/>
          <a:ext cx="7772400" cy="4375740"/>
        </a:xfrm>
        <a:prstGeom prst="rect">
          <a:avLst/>
        </a:prstGeom>
      </xdr:spPr>
    </xdr:pic>
    <xdr:clientData/>
  </xdr:twoCellAnchor>
  <xdr:twoCellAnchor editAs="oneCell">
    <xdr:from>
      <xdr:col>2</xdr:col>
      <xdr:colOff>682625</xdr:colOff>
      <xdr:row>35</xdr:row>
      <xdr:rowOff>9922</xdr:rowOff>
    </xdr:from>
    <xdr:to>
      <xdr:col>6</xdr:col>
      <xdr:colOff>858837</xdr:colOff>
      <xdr:row>86</xdr:row>
      <xdr:rowOff>112316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51C5E31-3159-4062-9E46-104B670A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484" y="6320235"/>
          <a:ext cx="5534025" cy="9210675"/>
        </a:xfrm>
        <a:prstGeom prst="rect">
          <a:avLst/>
        </a:prstGeom>
      </xdr:spPr>
    </xdr:pic>
    <xdr:clientData/>
  </xdr:twoCellAnchor>
  <xdr:twoCellAnchor editAs="oneCell">
    <xdr:from>
      <xdr:col>9</xdr:col>
      <xdr:colOff>148828</xdr:colOff>
      <xdr:row>36</xdr:row>
      <xdr:rowOff>89297</xdr:rowOff>
    </xdr:from>
    <xdr:to>
      <xdr:col>14</xdr:col>
      <xdr:colOff>531416</xdr:colOff>
      <xdr:row>88</xdr:row>
      <xdr:rowOff>25003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C11DC17-31AD-47CC-B944-B6975AC79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141" y="6578203"/>
          <a:ext cx="5502275" cy="9222581"/>
        </a:xfrm>
        <a:prstGeom prst="rect">
          <a:avLst/>
        </a:prstGeom>
      </xdr:spPr>
    </xdr:pic>
    <xdr:clientData/>
  </xdr:twoCellAnchor>
  <xdr:twoCellAnchor editAs="oneCell">
    <xdr:from>
      <xdr:col>0</xdr:col>
      <xdr:colOff>434837</xdr:colOff>
      <xdr:row>97</xdr:row>
      <xdr:rowOff>41412</xdr:rowOff>
    </xdr:from>
    <xdr:to>
      <xdr:col>7</xdr:col>
      <xdr:colOff>752889</xdr:colOff>
      <xdr:row>128</xdr:row>
      <xdr:rowOff>93593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F46F6E77-53E3-468C-82E2-2769EBBD8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837" y="18159619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8</xdr:col>
      <xdr:colOff>683315</xdr:colOff>
      <xdr:row>97</xdr:row>
      <xdr:rowOff>124239</xdr:rowOff>
    </xdr:from>
    <xdr:to>
      <xdr:col>15</xdr:col>
      <xdr:colOff>462998</xdr:colOff>
      <xdr:row>128</xdr:row>
      <xdr:rowOff>176420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11222FFE-7CE8-45C7-9867-9E29088D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2174" y="18242446"/>
          <a:ext cx="7772400" cy="58293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148827</xdr:colOff>
      <xdr:row>154</xdr:row>
      <xdr:rowOff>119063</xdr:rowOff>
    </xdr:from>
    <xdr:to>
      <xdr:col>7</xdr:col>
      <xdr:colOff>743001</xdr:colOff>
      <xdr:row>208</xdr:row>
      <xdr:rowOff>121859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3B81F4FB-DF0C-46DE-B28D-D1D93B6E3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" y="27682032"/>
          <a:ext cx="7559330" cy="9646858"/>
        </a:xfrm>
        <a:prstGeom prst="rect">
          <a:avLst/>
        </a:prstGeom>
      </xdr:spPr>
    </xdr:pic>
    <xdr:clientData/>
  </xdr:twoCellAnchor>
  <xdr:twoCellAnchor editAs="oneCell">
    <xdr:from>
      <xdr:col>8</xdr:col>
      <xdr:colOff>660020</xdr:colOff>
      <xdr:row>159</xdr:row>
      <xdr:rowOff>112591</xdr:rowOff>
    </xdr:from>
    <xdr:to>
      <xdr:col>15</xdr:col>
      <xdr:colOff>439703</xdr:colOff>
      <xdr:row>183</xdr:row>
      <xdr:rowOff>19722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161E54B1-D34B-4B03-8A37-E7452A1A0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0879" y="28568529"/>
          <a:ext cx="7697340" cy="4193381"/>
        </a:xfrm>
        <a:prstGeom prst="rect">
          <a:avLst/>
        </a:prstGeom>
      </xdr:spPr>
    </xdr:pic>
    <xdr:clientData/>
  </xdr:twoCellAnchor>
  <xdr:twoCellAnchor editAs="oneCell">
    <xdr:from>
      <xdr:col>2</xdr:col>
      <xdr:colOff>654843</xdr:colOff>
      <xdr:row>218</xdr:row>
      <xdr:rowOff>59530</xdr:rowOff>
    </xdr:from>
    <xdr:to>
      <xdr:col>13</xdr:col>
      <xdr:colOff>1369219</xdr:colOff>
      <xdr:row>260</xdr:row>
      <xdr:rowOff>59531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853D9994-C270-469C-A1F4-BAA88B67E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702" y="39052499"/>
          <a:ext cx="13335001" cy="75009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D032BD-D79E-4DE5-9B6B-0A3B445E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19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BEE212B-DDD2-42F0-8A9F-A2F25F54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152400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44D1001-4408-4707-AAA8-C0BA6F7D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52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152400</xdr:colOff>
      <xdr:row>11</xdr:row>
      <xdr:rowOff>152400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C8787C9-67B9-4008-B8BA-CECBEDC1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53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152400</xdr:colOff>
      <xdr:row>12</xdr:row>
      <xdr:rowOff>152400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FFFDF23-72B0-4C34-A687-33200B0A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53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152400</xdr:colOff>
      <xdr:row>13</xdr:row>
      <xdr:rowOff>152400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02104EF-A348-448C-8014-F395A8AD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152400</xdr:colOff>
      <xdr:row>14</xdr:row>
      <xdr:rowOff>152400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E88CED5-BC5C-47D4-A4EE-93D68E46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86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152400</xdr:colOff>
      <xdr:row>15</xdr:row>
      <xdr:rowOff>152400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ACE97E3E-C7ED-4215-A59B-BF43161C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5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152400</xdr:colOff>
      <xdr:row>16</xdr:row>
      <xdr:rowOff>152400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B35DCBA-D570-45D5-8701-4B58D6B1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2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161925</xdr:colOff>
      <xdr:row>17</xdr:row>
      <xdr:rowOff>161925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4623AEC-B90F-4AAF-8F43-AB92EE3A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201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161925</xdr:colOff>
      <xdr:row>18</xdr:row>
      <xdr:rowOff>161925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53EFB4E1-241A-4AF9-8E2E-3472E366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869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161925</xdr:colOff>
      <xdr:row>19</xdr:row>
      <xdr:rowOff>161925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52ECB71-BBE1-4B64-AAAA-2BC53AEE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871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161925</xdr:colOff>
      <xdr:row>20</xdr:row>
      <xdr:rowOff>161925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DE4102E5-457A-4ABA-8DC3-CFB9C9A2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3540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161925</xdr:colOff>
      <xdr:row>21</xdr:row>
      <xdr:rowOff>161925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85E83937-7FF1-46F5-B85D-B7F23089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4208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161925</xdr:colOff>
      <xdr:row>22</xdr:row>
      <xdr:rowOff>161925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27C89482-EF29-412E-8D92-B8633A962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0210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161925</xdr:colOff>
      <xdr:row>23</xdr:row>
      <xdr:rowOff>161925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B24AAC7B-BAB7-48D9-89F0-0349159C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954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161925</xdr:colOff>
      <xdr:row>24</xdr:row>
      <xdr:rowOff>161925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440B69C4-9609-4664-832E-6328B277E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213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161925</xdr:colOff>
      <xdr:row>25</xdr:row>
      <xdr:rowOff>161925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3AEE581F-B57A-4280-AEFF-D194B316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5547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161925</xdr:colOff>
      <xdr:row>26</xdr:row>
      <xdr:rowOff>161925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1986A986-BBEB-4312-928D-CFCD3DEF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548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161925</xdr:colOff>
      <xdr:row>27</xdr:row>
      <xdr:rowOff>161925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8D78A356-314F-400B-8E16-37178A30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9550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161925</xdr:colOff>
      <xdr:row>28</xdr:row>
      <xdr:rowOff>161925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2CAB4981-D926-4988-A5DC-BDBBDD77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288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161925</xdr:colOff>
      <xdr:row>29</xdr:row>
      <xdr:rowOff>161925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A3F9A266-6604-4D78-9EAD-0EE8F0FA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887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161925</xdr:colOff>
      <xdr:row>30</xdr:row>
      <xdr:rowOff>161925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970900CB-6803-412F-B6C8-412A4242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2224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161925</xdr:colOff>
      <xdr:row>31</xdr:row>
      <xdr:rowOff>161925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59B3ACF0-CFE1-4922-BA4F-3F1227E8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0228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161925</xdr:colOff>
      <xdr:row>32</xdr:row>
      <xdr:rowOff>161925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B5BF7A8D-99F0-426B-966D-3D8B6888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6230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161925</xdr:colOff>
      <xdr:row>33</xdr:row>
      <xdr:rowOff>161925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2C474C0E-C789-43A8-807D-8D6D4065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161925</xdr:colOff>
      <xdr:row>34</xdr:row>
      <xdr:rowOff>161925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AEE5EA05-1E2A-4CA7-A210-28B128DC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161925</xdr:colOff>
      <xdr:row>35</xdr:row>
      <xdr:rowOff>161925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A35406BC-5E00-4C52-91A5-AC8156B3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569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161925</xdr:colOff>
      <xdr:row>36</xdr:row>
      <xdr:rowOff>161925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312032AD-07A2-45E1-9B15-FFB7721A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82365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15</xdr:col>
      <xdr:colOff>47625</xdr:colOff>
      <xdr:row>41</xdr:row>
      <xdr:rowOff>1</xdr:rowOff>
    </xdr:to>
    <xdr:pic>
      <xdr:nvPicPr>
        <xdr:cNvPr id="44" name="Imagem 43">
          <a:hlinkClick xmlns:r="http://schemas.openxmlformats.org/officeDocument/2006/relationships" r:id="rId3" tgtFrame="_parent"/>
          <a:extLst>
            <a:ext uri="{FF2B5EF4-FFF2-40B4-BE49-F238E27FC236}">
              <a16:creationId xmlns:a16="http://schemas.microsoft.com/office/drawing/2014/main" id="{8470FB45-1A62-4475-A9DF-036FD9D0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5085695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R232"/>
  <sheetViews>
    <sheetView tabSelected="1" view="pageBreakPreview" zoomScale="60" zoomScaleNormal="100" workbookViewId="0">
      <pane xSplit="1" ySplit="7" topLeftCell="B62" activePane="bottomRight" state="frozen"/>
      <selection pane="topRight" activeCell="B1" sqref="B1"/>
      <selection pane="bottomLeft" activeCell="A8" sqref="A8"/>
      <selection pane="bottomRight" activeCell="M15" sqref="M15"/>
    </sheetView>
  </sheetViews>
  <sheetFormatPr defaultRowHeight="15"/>
  <cols>
    <col min="1" max="1" width="7.42578125" customWidth="1"/>
    <col min="2" max="2" width="9.85546875" bestFit="1" customWidth="1"/>
    <col min="3" max="3" width="50.28515625" style="50" customWidth="1"/>
    <col min="4" max="4" width="9" bestFit="1" customWidth="1"/>
    <col min="5" max="5" width="5.85546875" bestFit="1" customWidth="1"/>
    <col min="6" max="6" width="15" bestFit="1" customWidth="1"/>
    <col min="7" max="7" width="14.42578125" bestFit="1" customWidth="1"/>
    <col min="8" max="8" width="19.5703125" bestFit="1" customWidth="1"/>
    <col min="9" max="9" width="20.140625" bestFit="1" customWidth="1"/>
    <col min="10" max="10" width="14.85546875" bestFit="1" customWidth="1"/>
    <col min="11" max="11" width="10.85546875" bestFit="1" customWidth="1"/>
    <col min="12" max="13" width="14.85546875" bestFit="1" customWidth="1"/>
    <col min="14" max="15" width="22" bestFit="1" customWidth="1"/>
    <col min="16" max="16" width="20.85546875" bestFit="1" customWidth="1"/>
    <col min="17" max="17" width="9" bestFit="1" customWidth="1"/>
  </cols>
  <sheetData>
    <row r="1" spans="1:18" ht="15" customHeight="1">
      <c r="A1" s="104" t="s">
        <v>637</v>
      </c>
      <c r="B1" s="105"/>
      <c r="C1" s="106"/>
      <c r="D1" s="137" t="s">
        <v>610</v>
      </c>
      <c r="E1" s="137"/>
      <c r="F1" s="137"/>
      <c r="G1" s="137"/>
      <c r="H1" s="137"/>
      <c r="I1" s="137"/>
      <c r="J1" s="137"/>
      <c r="K1" s="137"/>
      <c r="L1" s="137"/>
      <c r="M1" s="137"/>
      <c r="N1" s="128" t="s">
        <v>631</v>
      </c>
      <c r="O1" s="128"/>
      <c r="P1" s="129"/>
      <c r="Q1" s="42"/>
    </row>
    <row r="2" spans="1:18" ht="15" customHeight="1">
      <c r="A2" s="107"/>
      <c r="B2" s="108"/>
      <c r="C2" s="109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0"/>
      <c r="O2" s="130"/>
      <c r="P2" s="131"/>
      <c r="Q2" s="42"/>
    </row>
    <row r="3" spans="1:18" ht="27" customHeight="1">
      <c r="A3" s="107"/>
      <c r="B3" s="108"/>
      <c r="C3" s="109"/>
      <c r="D3" s="121" t="s">
        <v>613</v>
      </c>
      <c r="E3" s="121"/>
      <c r="F3" s="121"/>
      <c r="G3" s="121"/>
      <c r="H3" s="121"/>
      <c r="I3" s="121"/>
      <c r="J3" s="121"/>
      <c r="K3" s="121"/>
      <c r="L3" s="121"/>
      <c r="M3" s="121"/>
      <c r="N3" s="132" t="s">
        <v>611</v>
      </c>
      <c r="O3" s="132"/>
      <c r="P3" s="133"/>
      <c r="Q3" s="43"/>
    </row>
    <row r="4" spans="1:18" ht="10.5" customHeight="1">
      <c r="A4" s="107"/>
      <c r="B4" s="108"/>
      <c r="C4" s="109"/>
      <c r="D4" s="58"/>
      <c r="E4" s="58"/>
      <c r="F4" s="58"/>
      <c r="G4" s="58"/>
      <c r="H4" s="58"/>
      <c r="I4" s="58"/>
      <c r="J4" s="58"/>
      <c r="K4" s="58"/>
      <c r="L4" s="58"/>
      <c r="M4" s="58"/>
      <c r="N4" s="134">
        <f>N230</f>
        <v>151711.93400985902</v>
      </c>
      <c r="O4" s="134"/>
      <c r="P4" s="135"/>
      <c r="Q4" s="44"/>
    </row>
    <row r="5" spans="1:18" ht="10.5" customHeight="1">
      <c r="A5" s="110"/>
      <c r="B5" s="111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134"/>
      <c r="O5" s="134"/>
      <c r="P5" s="135"/>
      <c r="Q5" s="44"/>
    </row>
    <row r="6" spans="1:18" ht="18" customHeight="1">
      <c r="A6" s="124" t="s">
        <v>0</v>
      </c>
      <c r="B6" s="125" t="s">
        <v>1</v>
      </c>
      <c r="C6" s="126" t="s">
        <v>2</v>
      </c>
      <c r="D6" s="125" t="s">
        <v>3</v>
      </c>
      <c r="E6" s="125" t="s">
        <v>4</v>
      </c>
      <c r="F6" s="127" t="s">
        <v>603</v>
      </c>
      <c r="G6" s="127"/>
      <c r="H6" s="127"/>
      <c r="I6" s="127"/>
      <c r="J6" s="127" t="s">
        <v>606</v>
      </c>
      <c r="K6" s="127"/>
      <c r="L6" s="127"/>
      <c r="M6" s="127" t="s">
        <v>607</v>
      </c>
      <c r="N6" s="127"/>
      <c r="O6" s="127"/>
      <c r="P6" s="136"/>
      <c r="Q6" s="103" t="s">
        <v>636</v>
      </c>
    </row>
    <row r="7" spans="1:18" ht="37.5" customHeight="1">
      <c r="A7" s="124"/>
      <c r="B7" s="125"/>
      <c r="C7" s="126"/>
      <c r="D7" s="125"/>
      <c r="E7" s="125"/>
      <c r="F7" s="35" t="s">
        <v>5</v>
      </c>
      <c r="G7" s="1" t="s">
        <v>6</v>
      </c>
      <c r="H7" s="1" t="s">
        <v>614</v>
      </c>
      <c r="I7" s="1" t="s">
        <v>7</v>
      </c>
      <c r="J7" s="35" t="s">
        <v>604</v>
      </c>
      <c r="K7" s="1" t="s">
        <v>605</v>
      </c>
      <c r="L7" s="1" t="s">
        <v>608</v>
      </c>
      <c r="M7" s="35" t="s">
        <v>604</v>
      </c>
      <c r="N7" s="1" t="s">
        <v>605</v>
      </c>
      <c r="O7" s="1" t="s">
        <v>608</v>
      </c>
      <c r="P7" s="36" t="s">
        <v>609</v>
      </c>
      <c r="Q7" s="103"/>
    </row>
    <row r="8" spans="1:18" ht="20.100000000000001" customHeight="1">
      <c r="A8" s="37">
        <v>1</v>
      </c>
      <c r="B8" s="122" t="s">
        <v>8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3"/>
      <c r="Q8" s="45"/>
    </row>
    <row r="9" spans="1:18">
      <c r="A9" s="38" t="s">
        <v>9</v>
      </c>
      <c r="B9" s="2" t="s">
        <v>10</v>
      </c>
      <c r="C9" s="48" t="s">
        <v>11</v>
      </c>
      <c r="D9" s="2" t="s">
        <v>12</v>
      </c>
      <c r="E9" s="2" t="s">
        <v>13</v>
      </c>
      <c r="F9" s="9">
        <v>6</v>
      </c>
      <c r="G9" s="10">
        <f>288.89</f>
        <v>288.89</v>
      </c>
      <c r="H9" s="10">
        <f>G9*$R$9</f>
        <v>367.90141499999999</v>
      </c>
      <c r="I9" s="11">
        <f>F9*H9</f>
        <v>2207.4084899999998</v>
      </c>
      <c r="J9" s="5"/>
      <c r="K9" s="27">
        <f>'MEMORIA BM 01'!E6</f>
        <v>6</v>
      </c>
      <c r="L9" s="5">
        <f>K9+J9</f>
        <v>6</v>
      </c>
      <c r="M9" s="7">
        <f>J9*H9</f>
        <v>0</v>
      </c>
      <c r="N9" s="8">
        <f>H9*K9</f>
        <v>2207.4084899999998</v>
      </c>
      <c r="O9" s="7">
        <f>N9+M9</f>
        <v>2207.4084899999998</v>
      </c>
      <c r="P9" s="39">
        <f>I9-O9</f>
        <v>0</v>
      </c>
      <c r="Q9" s="46">
        <f>O9/I9</f>
        <v>1</v>
      </c>
      <c r="R9">
        <v>1.2735000000000001</v>
      </c>
    </row>
    <row r="10" spans="1:18" ht="25.5">
      <c r="A10" s="38" t="s">
        <v>14</v>
      </c>
      <c r="B10" s="2" t="s">
        <v>15</v>
      </c>
      <c r="C10" s="48" t="s">
        <v>16</v>
      </c>
      <c r="D10" s="2" t="s">
        <v>12</v>
      </c>
      <c r="E10" s="2" t="s">
        <v>17</v>
      </c>
      <c r="F10" s="9">
        <v>1</v>
      </c>
      <c r="G10" s="10">
        <f>12298.86</f>
        <v>12298.86</v>
      </c>
      <c r="H10" s="10">
        <f t="shared" ref="H10:H12" si="0">G10*$R$9</f>
        <v>15662.598210000002</v>
      </c>
      <c r="I10" s="11">
        <f t="shared" ref="I10:I12" si="1">F10*H10</f>
        <v>15662.598210000002</v>
      </c>
      <c r="J10" s="5"/>
      <c r="K10" s="27">
        <v>0.7</v>
      </c>
      <c r="L10" s="5">
        <f>K10+J10</f>
        <v>0.7</v>
      </c>
      <c r="M10" s="7">
        <f t="shared" ref="M10:M12" si="2">J10*H10</f>
        <v>0</v>
      </c>
      <c r="N10" s="8">
        <f t="shared" ref="N10:N12" si="3">H10*K10</f>
        <v>10963.818747000001</v>
      </c>
      <c r="O10" s="7">
        <f t="shared" ref="O10:O12" si="4">N10+M10</f>
        <v>10963.818747000001</v>
      </c>
      <c r="P10" s="39">
        <f t="shared" ref="P10:P13" si="5">I10-O10</f>
        <v>4698.7794630000008</v>
      </c>
      <c r="Q10" s="46">
        <f t="shared" ref="Q10:Q73" si="6">O10/I10</f>
        <v>0.7</v>
      </c>
    </row>
    <row r="11" spans="1:18" ht="38.25">
      <c r="A11" s="38" t="s">
        <v>18</v>
      </c>
      <c r="B11" s="2" t="s">
        <v>19</v>
      </c>
      <c r="C11" s="48" t="s">
        <v>20</v>
      </c>
      <c r="D11" s="2" t="s">
        <v>21</v>
      </c>
      <c r="E11" s="2" t="s">
        <v>22</v>
      </c>
      <c r="F11" s="9">
        <v>160.1</v>
      </c>
      <c r="G11" s="10">
        <f>41.08</f>
        <v>41.08</v>
      </c>
      <c r="H11" s="10">
        <f t="shared" si="0"/>
        <v>52.315379999999998</v>
      </c>
      <c r="I11" s="11">
        <f t="shared" si="1"/>
        <v>8375.6923379999989</v>
      </c>
      <c r="J11" s="5"/>
      <c r="K11" s="27">
        <f>'MEMORIA BM 01'!E8</f>
        <v>152</v>
      </c>
      <c r="L11" s="5">
        <f t="shared" ref="L11:L12" si="7">K11+J11</f>
        <v>152</v>
      </c>
      <c r="M11" s="7">
        <f t="shared" si="2"/>
        <v>0</v>
      </c>
      <c r="N11" s="8">
        <f t="shared" si="3"/>
        <v>7951.9377599999998</v>
      </c>
      <c r="O11" s="7">
        <f t="shared" si="4"/>
        <v>7951.9377599999998</v>
      </c>
      <c r="P11" s="39">
        <f t="shared" si="5"/>
        <v>423.75457799999913</v>
      </c>
      <c r="Q11" s="46">
        <f t="shared" si="6"/>
        <v>0.94940662086196137</v>
      </c>
    </row>
    <row r="12" spans="1:18" ht="36" customHeight="1">
      <c r="A12" s="38" t="s">
        <v>23</v>
      </c>
      <c r="B12" s="2" t="s">
        <v>24</v>
      </c>
      <c r="C12" s="48" t="s">
        <v>25</v>
      </c>
      <c r="D12" s="2" t="s">
        <v>12</v>
      </c>
      <c r="E12" s="2" t="s">
        <v>17</v>
      </c>
      <c r="F12" s="9">
        <v>1</v>
      </c>
      <c r="G12" s="10">
        <f>2055.31</f>
        <v>2055.31</v>
      </c>
      <c r="H12" s="10">
        <f t="shared" si="0"/>
        <v>2617.437285</v>
      </c>
      <c r="I12" s="11">
        <f t="shared" si="1"/>
        <v>2617.437285</v>
      </c>
      <c r="J12" s="5"/>
      <c r="K12" s="27">
        <f>'MEMORIA BM 01'!E9</f>
        <v>1</v>
      </c>
      <c r="L12" s="5">
        <f t="shared" si="7"/>
        <v>1</v>
      </c>
      <c r="M12" s="7">
        <f t="shared" si="2"/>
        <v>0</v>
      </c>
      <c r="N12" s="8">
        <f t="shared" si="3"/>
        <v>2617.437285</v>
      </c>
      <c r="O12" s="7">
        <f t="shared" si="4"/>
        <v>2617.437285</v>
      </c>
      <c r="P12" s="39">
        <f t="shared" si="5"/>
        <v>0</v>
      </c>
      <c r="Q12" s="46">
        <f t="shared" si="6"/>
        <v>1</v>
      </c>
    </row>
    <row r="13" spans="1:18" s="4" customFormat="1">
      <c r="A13" s="40"/>
      <c r="B13" s="3"/>
      <c r="C13" s="49"/>
      <c r="D13" s="3"/>
      <c r="E13" s="3"/>
      <c r="F13" s="12"/>
      <c r="G13" s="13"/>
      <c r="H13" s="13"/>
      <c r="I13" s="14">
        <f>SUM(I9:I12)</f>
        <v>28863.136322999999</v>
      </c>
      <c r="J13" s="15"/>
      <c r="K13" s="15"/>
      <c r="L13" s="15"/>
      <c r="M13" s="14">
        <f>SUM(M9:M12)</f>
        <v>0</v>
      </c>
      <c r="N13" s="14">
        <f>SUM(N9:N12)</f>
        <v>23740.602282</v>
      </c>
      <c r="O13" s="14">
        <f>SUM(O9:O12)</f>
        <v>23740.602282</v>
      </c>
      <c r="P13" s="41">
        <f t="shared" si="5"/>
        <v>5122.534040999999</v>
      </c>
      <c r="Q13" s="46">
        <f t="shared" si="6"/>
        <v>0.82252330503258464</v>
      </c>
    </row>
    <row r="14" spans="1:18" ht="20.100000000000001" customHeight="1">
      <c r="A14" s="37" t="s">
        <v>26</v>
      </c>
      <c r="B14" s="122" t="s">
        <v>27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3"/>
      <c r="Q14" s="46"/>
    </row>
    <row r="15" spans="1:18" ht="38.25">
      <c r="A15" s="38" t="s">
        <v>28</v>
      </c>
      <c r="B15" s="2" t="s">
        <v>29</v>
      </c>
      <c r="C15" s="48" t="s">
        <v>30</v>
      </c>
      <c r="D15" s="2" t="s">
        <v>21</v>
      </c>
      <c r="E15" s="2" t="s">
        <v>31</v>
      </c>
      <c r="F15" s="9">
        <v>477.87</v>
      </c>
      <c r="G15" s="10">
        <v>30.08</v>
      </c>
      <c r="H15" s="10">
        <f t="shared" ref="H15:H17" si="8">G15*$R$9</f>
        <v>38.30688</v>
      </c>
      <c r="I15" s="11">
        <f t="shared" ref="I15:I17" si="9">F15*H15</f>
        <v>18305.708745600001</v>
      </c>
      <c r="J15" s="5"/>
      <c r="K15" s="5"/>
      <c r="L15" s="5">
        <f>K15+J15</f>
        <v>0</v>
      </c>
      <c r="M15" s="7">
        <f t="shared" ref="M15:M17" si="10">J15*H15</f>
        <v>0</v>
      </c>
      <c r="N15" s="56">
        <f t="shared" ref="N15:N17" si="11">H15*K15</f>
        <v>0</v>
      </c>
      <c r="O15" s="7">
        <f>N15+M15</f>
        <v>0</v>
      </c>
      <c r="P15" s="39">
        <f>I15-O15</f>
        <v>18305.708745600001</v>
      </c>
      <c r="Q15" s="46">
        <f t="shared" si="6"/>
        <v>0</v>
      </c>
    </row>
    <row r="16" spans="1:18" ht="38.25">
      <c r="A16" s="38" t="s">
        <v>32</v>
      </c>
      <c r="B16" s="2" t="s">
        <v>33</v>
      </c>
      <c r="C16" s="48" t="s">
        <v>34</v>
      </c>
      <c r="D16" s="2" t="s">
        <v>21</v>
      </c>
      <c r="E16" s="2" t="s">
        <v>31</v>
      </c>
      <c r="F16" s="9">
        <v>139.80000000000001</v>
      </c>
      <c r="G16" s="10">
        <v>63.46</v>
      </c>
      <c r="H16" s="10">
        <f t="shared" si="8"/>
        <v>80.816310000000001</v>
      </c>
      <c r="I16" s="11">
        <f t="shared" si="9"/>
        <v>11298.120138</v>
      </c>
      <c r="J16" s="5"/>
      <c r="K16" s="26">
        <v>139.80000000000001</v>
      </c>
      <c r="L16" s="26">
        <f t="shared" ref="L16:L17" si="12">K16+J16</f>
        <v>139.80000000000001</v>
      </c>
      <c r="M16" s="7">
        <f t="shared" si="10"/>
        <v>0</v>
      </c>
      <c r="N16" s="56">
        <f t="shared" si="11"/>
        <v>11298.120138</v>
      </c>
      <c r="O16" s="7">
        <f t="shared" ref="O16:O17" si="13">N16+M16</f>
        <v>11298.120138</v>
      </c>
      <c r="P16" s="39">
        <f t="shared" ref="P16:P18" si="14">I16-O16</f>
        <v>0</v>
      </c>
      <c r="Q16" s="47">
        <f t="shared" si="6"/>
        <v>1</v>
      </c>
    </row>
    <row r="17" spans="1:17" ht="38.25">
      <c r="A17" s="38" t="s">
        <v>35</v>
      </c>
      <c r="B17" s="2" t="s">
        <v>29</v>
      </c>
      <c r="C17" s="48" t="s">
        <v>30</v>
      </c>
      <c r="D17" s="2" t="s">
        <v>21</v>
      </c>
      <c r="E17" s="2" t="s">
        <v>31</v>
      </c>
      <c r="F17" s="9">
        <v>244.58</v>
      </c>
      <c r="G17" s="10">
        <v>30.08</v>
      </c>
      <c r="H17" s="10">
        <f t="shared" si="8"/>
        <v>38.30688</v>
      </c>
      <c r="I17" s="11">
        <f t="shared" si="9"/>
        <v>9369.096710400001</v>
      </c>
      <c r="J17" s="5"/>
      <c r="K17" s="5"/>
      <c r="L17" s="5">
        <f t="shared" si="12"/>
        <v>0</v>
      </c>
      <c r="M17" s="7">
        <f t="shared" si="10"/>
        <v>0</v>
      </c>
      <c r="N17" s="56">
        <f t="shared" si="11"/>
        <v>0</v>
      </c>
      <c r="O17" s="7">
        <f t="shared" si="13"/>
        <v>0</v>
      </c>
      <c r="P17" s="39">
        <f t="shared" si="14"/>
        <v>9369.096710400001</v>
      </c>
      <c r="Q17" s="46">
        <f t="shared" si="6"/>
        <v>0</v>
      </c>
    </row>
    <row r="18" spans="1:17">
      <c r="A18" s="40"/>
      <c r="B18" s="3"/>
      <c r="C18" s="49"/>
      <c r="D18" s="3"/>
      <c r="E18" s="3"/>
      <c r="F18" s="12"/>
      <c r="G18" s="13"/>
      <c r="H18" s="13"/>
      <c r="I18" s="14">
        <f>SUM(I15:I17)</f>
        <v>38972.925594</v>
      </c>
      <c r="J18" s="15"/>
      <c r="K18" s="15"/>
      <c r="L18" s="15"/>
      <c r="M18" s="14">
        <f>SUM(M15:M17)</f>
        <v>0</v>
      </c>
      <c r="N18" s="14">
        <f>SUM(N15:N17)</f>
        <v>11298.120138</v>
      </c>
      <c r="O18" s="14">
        <f>SUM(O15:O17)</f>
        <v>11298.120138</v>
      </c>
      <c r="P18" s="41">
        <f t="shared" si="14"/>
        <v>27674.805456000002</v>
      </c>
      <c r="Q18" s="46">
        <f t="shared" si="6"/>
        <v>0.28989663890512185</v>
      </c>
    </row>
    <row r="19" spans="1:17" ht="20.100000000000001" customHeight="1">
      <c r="A19" s="37" t="s">
        <v>36</v>
      </c>
      <c r="B19" s="122" t="s">
        <v>37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3"/>
      <c r="Q19" s="46"/>
    </row>
    <row r="20" spans="1:17" ht="51">
      <c r="A20" s="38" t="s">
        <v>38</v>
      </c>
      <c r="B20" s="2" t="s">
        <v>39</v>
      </c>
      <c r="C20" s="48" t="s">
        <v>40</v>
      </c>
      <c r="D20" s="2" t="s">
        <v>21</v>
      </c>
      <c r="E20" s="2" t="s">
        <v>31</v>
      </c>
      <c r="F20" s="9">
        <v>5.42</v>
      </c>
      <c r="G20" s="10">
        <v>242.41</v>
      </c>
      <c r="H20" s="10">
        <f t="shared" ref="H20:H27" si="15">G20*$R$9</f>
        <v>308.709135</v>
      </c>
      <c r="I20" s="11">
        <f t="shared" ref="I20" si="16">F20*H20</f>
        <v>1673.2035117</v>
      </c>
      <c r="J20" s="5"/>
      <c r="K20" s="26">
        <v>5.42</v>
      </c>
      <c r="L20" s="26">
        <f>K20+J20</f>
        <v>5.42</v>
      </c>
      <c r="M20" s="7">
        <f t="shared" ref="M20" si="17">J20*H20</f>
        <v>0</v>
      </c>
      <c r="N20" s="56">
        <f t="shared" ref="N20" si="18">H20*K20</f>
        <v>1673.2035117</v>
      </c>
      <c r="O20" s="7">
        <f>N20+M20</f>
        <v>1673.2035117</v>
      </c>
      <c r="P20" s="39">
        <f>I20-O20</f>
        <v>0</v>
      </c>
      <c r="Q20" s="47">
        <f t="shared" si="6"/>
        <v>1</v>
      </c>
    </row>
    <row r="21" spans="1:17" ht="25.5">
      <c r="A21" s="38" t="s">
        <v>41</v>
      </c>
      <c r="B21" s="2" t="s">
        <v>42</v>
      </c>
      <c r="C21" s="48" t="s">
        <v>43</v>
      </c>
      <c r="D21" s="2" t="s">
        <v>12</v>
      </c>
      <c r="E21" s="2" t="s">
        <v>44</v>
      </c>
      <c r="F21" s="9">
        <v>476.29</v>
      </c>
      <c r="G21" s="10">
        <v>58.96</v>
      </c>
      <c r="H21" s="10">
        <f t="shared" si="15"/>
        <v>75.085560000000001</v>
      </c>
      <c r="I21" s="11">
        <f t="shared" ref="I21:I27" si="19">F21*H21</f>
        <v>35762.501372400002</v>
      </c>
      <c r="J21" s="5"/>
      <c r="K21" s="26">
        <f>'MEMORIA BM 01'!E16</f>
        <v>124.3424</v>
      </c>
      <c r="L21" s="5">
        <f t="shared" ref="L21:L27" si="20">K21+J21</f>
        <v>124.3424</v>
      </c>
      <c r="M21" s="7">
        <f t="shared" ref="M21:M27" si="21">J21*H21</f>
        <v>0</v>
      </c>
      <c r="N21" s="56">
        <f t="shared" ref="N21:N27" si="22">H21*K21</f>
        <v>9336.3187357440002</v>
      </c>
      <c r="O21" s="7">
        <f t="shared" ref="O21:O27" si="23">N21+M21</f>
        <v>9336.3187357440002</v>
      </c>
      <c r="P21" s="39">
        <f t="shared" ref="P21:P28" si="24">I21-O21</f>
        <v>26426.182636656002</v>
      </c>
      <c r="Q21" s="46">
        <f t="shared" si="6"/>
        <v>0.26106447752419742</v>
      </c>
    </row>
    <row r="22" spans="1:17" ht="38.25">
      <c r="A22" s="38" t="s">
        <v>45</v>
      </c>
      <c r="B22" s="2" t="s">
        <v>46</v>
      </c>
      <c r="C22" s="48" t="s">
        <v>47</v>
      </c>
      <c r="D22" s="2" t="s">
        <v>21</v>
      </c>
      <c r="E22" s="2" t="s">
        <v>48</v>
      </c>
      <c r="F22" s="9">
        <v>11.12</v>
      </c>
      <c r="G22" s="10">
        <v>15.84</v>
      </c>
      <c r="H22" s="10">
        <f t="shared" si="15"/>
        <v>20.172240000000002</v>
      </c>
      <c r="I22" s="11">
        <f t="shared" si="19"/>
        <v>224.3153088</v>
      </c>
      <c r="J22" s="5"/>
      <c r="K22" s="5"/>
      <c r="L22" s="5">
        <f t="shared" si="20"/>
        <v>0</v>
      </c>
      <c r="M22" s="7">
        <f t="shared" si="21"/>
        <v>0</v>
      </c>
      <c r="N22" s="56">
        <f t="shared" si="22"/>
        <v>0</v>
      </c>
      <c r="O22" s="7">
        <f t="shared" si="23"/>
        <v>0</v>
      </c>
      <c r="P22" s="39">
        <f t="shared" si="24"/>
        <v>224.3153088</v>
      </c>
      <c r="Q22" s="46">
        <f t="shared" si="6"/>
        <v>0</v>
      </c>
    </row>
    <row r="23" spans="1:17" ht="38.25">
      <c r="A23" s="38" t="s">
        <v>49</v>
      </c>
      <c r="B23" s="2" t="s">
        <v>50</v>
      </c>
      <c r="C23" s="48" t="s">
        <v>51</v>
      </c>
      <c r="D23" s="2" t="s">
        <v>21</v>
      </c>
      <c r="E23" s="2" t="s">
        <v>48</v>
      </c>
      <c r="F23" s="9">
        <v>2763.11</v>
      </c>
      <c r="G23" s="10">
        <v>13.6</v>
      </c>
      <c r="H23" s="10">
        <f t="shared" si="15"/>
        <v>17.319600000000001</v>
      </c>
      <c r="I23" s="11">
        <f t="shared" si="19"/>
        <v>47855.959956000006</v>
      </c>
      <c r="J23" s="5"/>
      <c r="K23" s="26">
        <f>'MEMORIA BM 01'!E18</f>
        <v>958.63290000000006</v>
      </c>
      <c r="L23" s="5">
        <f t="shared" si="20"/>
        <v>958.63290000000006</v>
      </c>
      <c r="M23" s="7">
        <f t="shared" si="21"/>
        <v>0</v>
      </c>
      <c r="N23" s="56">
        <f t="shared" si="22"/>
        <v>16603.138374840004</v>
      </c>
      <c r="O23" s="7">
        <f t="shared" si="23"/>
        <v>16603.138374840004</v>
      </c>
      <c r="P23" s="39">
        <f t="shared" si="24"/>
        <v>31252.821581160002</v>
      </c>
      <c r="Q23" s="46">
        <f t="shared" si="6"/>
        <v>0.34693982505220572</v>
      </c>
    </row>
    <row r="24" spans="1:17" ht="38.25">
      <c r="A24" s="38" t="s">
        <v>52</v>
      </c>
      <c r="B24" s="2" t="s">
        <v>53</v>
      </c>
      <c r="C24" s="48" t="s">
        <v>54</v>
      </c>
      <c r="D24" s="2" t="s">
        <v>21</v>
      </c>
      <c r="E24" s="2" t="s">
        <v>48</v>
      </c>
      <c r="F24" s="9">
        <v>397.04</v>
      </c>
      <c r="G24" s="10">
        <v>11.57</v>
      </c>
      <c r="H24" s="10">
        <f t="shared" si="15"/>
        <v>14.734395000000001</v>
      </c>
      <c r="I24" s="11">
        <f t="shared" si="19"/>
        <v>5850.1441908000006</v>
      </c>
      <c r="J24" s="5"/>
      <c r="K24" s="5"/>
      <c r="L24" s="5">
        <f t="shared" si="20"/>
        <v>0</v>
      </c>
      <c r="M24" s="7">
        <f t="shared" si="21"/>
        <v>0</v>
      </c>
      <c r="N24" s="56">
        <f t="shared" si="22"/>
        <v>0</v>
      </c>
      <c r="O24" s="7">
        <f t="shared" si="23"/>
        <v>0</v>
      </c>
      <c r="P24" s="39">
        <f t="shared" si="24"/>
        <v>5850.1441908000006</v>
      </c>
      <c r="Q24" s="46">
        <f t="shared" si="6"/>
        <v>0</v>
      </c>
    </row>
    <row r="25" spans="1:17" ht="38.25">
      <c r="A25" s="38" t="s">
        <v>55</v>
      </c>
      <c r="B25" s="2" t="s">
        <v>56</v>
      </c>
      <c r="C25" s="48" t="s">
        <v>57</v>
      </c>
      <c r="D25" s="2" t="s">
        <v>21</v>
      </c>
      <c r="E25" s="2" t="s">
        <v>48</v>
      </c>
      <c r="F25" s="9">
        <v>437.7</v>
      </c>
      <c r="G25" s="10">
        <v>16.47</v>
      </c>
      <c r="H25" s="10">
        <f t="shared" si="15"/>
        <v>20.974544999999999</v>
      </c>
      <c r="I25" s="11">
        <f t="shared" si="19"/>
        <v>9180.5583465</v>
      </c>
      <c r="J25" s="5"/>
      <c r="K25" s="5"/>
      <c r="L25" s="5">
        <f t="shared" si="20"/>
        <v>0</v>
      </c>
      <c r="M25" s="7">
        <f t="shared" si="21"/>
        <v>0</v>
      </c>
      <c r="N25" s="56">
        <f t="shared" si="22"/>
        <v>0</v>
      </c>
      <c r="O25" s="7">
        <f t="shared" si="23"/>
        <v>0</v>
      </c>
      <c r="P25" s="39">
        <f t="shared" si="24"/>
        <v>9180.5583465</v>
      </c>
      <c r="Q25" s="46">
        <f t="shared" si="6"/>
        <v>0</v>
      </c>
    </row>
    <row r="26" spans="1:17" ht="51">
      <c r="A26" s="38" t="s">
        <v>58</v>
      </c>
      <c r="B26" s="2" t="s">
        <v>59</v>
      </c>
      <c r="C26" s="48" t="s">
        <v>60</v>
      </c>
      <c r="D26" s="2" t="s">
        <v>21</v>
      </c>
      <c r="E26" s="2" t="s">
        <v>31</v>
      </c>
      <c r="F26" s="9">
        <v>65.67</v>
      </c>
      <c r="G26" s="10">
        <v>301.79000000000002</v>
      </c>
      <c r="H26" s="10">
        <f t="shared" si="15"/>
        <v>384.32956500000006</v>
      </c>
      <c r="I26" s="11">
        <f t="shared" si="19"/>
        <v>25238.922533550005</v>
      </c>
      <c r="J26" s="5"/>
      <c r="K26" s="26">
        <f>'MEMORIA BM 01'!E21</f>
        <v>30.408749999999998</v>
      </c>
      <c r="L26" s="26">
        <f t="shared" si="20"/>
        <v>30.408749999999998</v>
      </c>
      <c r="M26" s="7">
        <f t="shared" si="21"/>
        <v>0</v>
      </c>
      <c r="N26" s="56">
        <f t="shared" si="22"/>
        <v>11686.981659693751</v>
      </c>
      <c r="O26" s="7">
        <f t="shared" si="23"/>
        <v>11686.981659693751</v>
      </c>
      <c r="P26" s="39">
        <f t="shared" si="24"/>
        <v>13551.940873856254</v>
      </c>
      <c r="Q26" s="46">
        <f t="shared" si="6"/>
        <v>0.4630539058931018</v>
      </c>
    </row>
    <row r="27" spans="1:17" ht="38.25">
      <c r="A27" s="38" t="s">
        <v>61</v>
      </c>
      <c r="B27" s="2" t="s">
        <v>62</v>
      </c>
      <c r="C27" s="48" t="s">
        <v>63</v>
      </c>
      <c r="D27" s="2" t="s">
        <v>21</v>
      </c>
      <c r="E27" s="2" t="s">
        <v>31</v>
      </c>
      <c r="F27" s="9">
        <v>65.67</v>
      </c>
      <c r="G27" s="10">
        <v>23.69</v>
      </c>
      <c r="H27" s="10">
        <f t="shared" si="15"/>
        <v>30.169215000000005</v>
      </c>
      <c r="I27" s="11">
        <f t="shared" si="19"/>
        <v>1981.2123490500003</v>
      </c>
      <c r="J27" s="5"/>
      <c r="K27" s="26">
        <f>'MEMORIA BM 01'!E22</f>
        <v>30.408749999999998</v>
      </c>
      <c r="L27" s="26">
        <f t="shared" si="20"/>
        <v>30.408749999999998</v>
      </c>
      <c r="M27" s="7">
        <f t="shared" si="21"/>
        <v>0</v>
      </c>
      <c r="N27" s="56">
        <f t="shared" si="22"/>
        <v>917.4081166312501</v>
      </c>
      <c r="O27" s="7">
        <f t="shared" si="23"/>
        <v>917.4081166312501</v>
      </c>
      <c r="P27" s="39">
        <f t="shared" si="24"/>
        <v>1063.8042324187502</v>
      </c>
      <c r="Q27" s="46">
        <f t="shared" si="6"/>
        <v>0.46305390589310186</v>
      </c>
    </row>
    <row r="28" spans="1:17">
      <c r="A28" s="40"/>
      <c r="B28" s="3"/>
      <c r="C28" s="49"/>
      <c r="D28" s="3"/>
      <c r="E28" s="3"/>
      <c r="F28" s="12"/>
      <c r="G28" s="13"/>
      <c r="H28" s="13"/>
      <c r="I28" s="14">
        <f>SUM(I20:I27)</f>
        <v>127766.8175688</v>
      </c>
      <c r="J28" s="15"/>
      <c r="K28" s="15"/>
      <c r="L28" s="15"/>
      <c r="M28" s="14">
        <f>SUM(M20:M27)</f>
        <v>0</v>
      </c>
      <c r="N28" s="14">
        <f>SUM(N20:N27)</f>
        <v>40217.050398609012</v>
      </c>
      <c r="O28" s="14">
        <f>SUM(O20:O27)</f>
        <v>40217.050398609012</v>
      </c>
      <c r="P28" s="41">
        <f t="shared" si="24"/>
        <v>87549.767170190986</v>
      </c>
      <c r="Q28" s="46">
        <f t="shared" si="6"/>
        <v>0.31476913304937643</v>
      </c>
    </row>
    <row r="29" spans="1:17" ht="20.100000000000001" customHeight="1">
      <c r="A29" s="37" t="s">
        <v>64</v>
      </c>
      <c r="B29" s="122" t="s">
        <v>65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3"/>
      <c r="Q29" s="46"/>
    </row>
    <row r="30" spans="1:17" ht="76.5">
      <c r="A30" s="38" t="s">
        <v>66</v>
      </c>
      <c r="B30" s="2" t="s">
        <v>67</v>
      </c>
      <c r="C30" s="48" t="s">
        <v>68</v>
      </c>
      <c r="D30" s="2" t="s">
        <v>21</v>
      </c>
      <c r="E30" s="2" t="s">
        <v>69</v>
      </c>
      <c r="F30" s="9">
        <v>1094.53</v>
      </c>
      <c r="G30" s="10">
        <v>52.58</v>
      </c>
      <c r="H30" s="10">
        <f t="shared" ref="H30:H32" si="25">G30*$R$9</f>
        <v>66.960629999999995</v>
      </c>
      <c r="I30" s="11">
        <f t="shared" ref="I30" si="26">F30*H30</f>
        <v>73290.418353899993</v>
      </c>
      <c r="J30" s="5"/>
      <c r="K30" s="5"/>
      <c r="L30" s="5">
        <f>K30+J30</f>
        <v>0</v>
      </c>
      <c r="M30" s="7">
        <f t="shared" ref="M30:M31" si="27">J30*H30</f>
        <v>0</v>
      </c>
      <c r="N30" s="56">
        <f t="shared" ref="N30:N31" si="28">H30*K30</f>
        <v>0</v>
      </c>
      <c r="O30" s="7">
        <f>N30+M30</f>
        <v>0</v>
      </c>
      <c r="P30" s="39">
        <f>I30-O30</f>
        <v>73290.418353899993</v>
      </c>
      <c r="Q30" s="46">
        <f t="shared" si="6"/>
        <v>0</v>
      </c>
    </row>
    <row r="31" spans="1:17" ht="51">
      <c r="A31" s="38" t="s">
        <v>70</v>
      </c>
      <c r="B31" s="2" t="s">
        <v>71</v>
      </c>
      <c r="C31" s="48" t="s">
        <v>72</v>
      </c>
      <c r="D31" s="2" t="s">
        <v>21</v>
      </c>
      <c r="E31" s="2" t="s">
        <v>69</v>
      </c>
      <c r="F31" s="9">
        <v>16</v>
      </c>
      <c r="G31" s="10">
        <v>133.55000000000001</v>
      </c>
      <c r="H31" s="10">
        <f t="shared" si="25"/>
        <v>170.07592500000001</v>
      </c>
      <c r="I31" s="11">
        <f t="shared" ref="I31:I32" si="29">F31*H31</f>
        <v>2721.2148000000002</v>
      </c>
      <c r="J31" s="5"/>
      <c r="K31" s="5"/>
      <c r="L31" s="5">
        <f t="shared" ref="L31:L32" si="30">K31+J31</f>
        <v>0</v>
      </c>
      <c r="M31" s="7">
        <f t="shared" si="27"/>
        <v>0</v>
      </c>
      <c r="N31" s="56">
        <f t="shared" si="28"/>
        <v>0</v>
      </c>
      <c r="O31" s="7">
        <f t="shared" ref="O31:O32" si="31">N31+M31</f>
        <v>0</v>
      </c>
      <c r="P31" s="39">
        <f t="shared" ref="P31:P33" si="32">I31-O31</f>
        <v>2721.2148000000002</v>
      </c>
      <c r="Q31" s="46">
        <f t="shared" si="6"/>
        <v>0</v>
      </c>
    </row>
    <row r="32" spans="1:17" ht="76.5">
      <c r="A32" s="38" t="s">
        <v>73</v>
      </c>
      <c r="B32" s="2" t="s">
        <v>67</v>
      </c>
      <c r="C32" s="48" t="s">
        <v>68</v>
      </c>
      <c r="D32" s="2" t="s">
        <v>21</v>
      </c>
      <c r="E32" s="2" t="s">
        <v>69</v>
      </c>
      <c r="F32" s="9">
        <v>183</v>
      </c>
      <c r="G32" s="10">
        <v>52.58</v>
      </c>
      <c r="H32" s="10">
        <f t="shared" si="25"/>
        <v>66.960629999999995</v>
      </c>
      <c r="I32" s="11">
        <f t="shared" si="29"/>
        <v>12253.795289999998</v>
      </c>
      <c r="J32" s="5"/>
      <c r="K32" s="5"/>
      <c r="L32" s="5">
        <f t="shared" si="30"/>
        <v>0</v>
      </c>
      <c r="M32" s="7">
        <f t="shared" ref="M32" si="33">J32*H32</f>
        <v>0</v>
      </c>
      <c r="N32" s="56">
        <f t="shared" ref="N32" si="34">H32*K32</f>
        <v>0</v>
      </c>
      <c r="O32" s="7">
        <f t="shared" si="31"/>
        <v>0</v>
      </c>
      <c r="P32" s="39">
        <f t="shared" si="32"/>
        <v>12253.795289999998</v>
      </c>
      <c r="Q32" s="46">
        <f t="shared" si="6"/>
        <v>0</v>
      </c>
    </row>
    <row r="33" spans="1:17">
      <c r="A33" s="40"/>
      <c r="B33" s="3"/>
      <c r="C33" s="49"/>
      <c r="D33" s="3"/>
      <c r="E33" s="3"/>
      <c r="F33" s="12"/>
      <c r="G33" s="13"/>
      <c r="H33" s="13"/>
      <c r="I33" s="14">
        <f>SUM(I30:I32)</f>
        <v>88265.428443899989</v>
      </c>
      <c r="J33" s="15"/>
      <c r="K33" s="15"/>
      <c r="L33" s="15"/>
      <c r="M33" s="14">
        <f>SUM(M30:M32)</f>
        <v>0</v>
      </c>
      <c r="N33" s="14">
        <f>SUM(N30:N32)</f>
        <v>0</v>
      </c>
      <c r="O33" s="14">
        <f>SUM(O30:O32)</f>
        <v>0</v>
      </c>
      <c r="P33" s="41">
        <f t="shared" si="32"/>
        <v>88265.428443899989</v>
      </c>
      <c r="Q33" s="46">
        <f t="shared" si="6"/>
        <v>0</v>
      </c>
    </row>
    <row r="34" spans="1:17" ht="20.100000000000001" customHeight="1">
      <c r="A34" s="37" t="s">
        <v>74</v>
      </c>
      <c r="B34" s="122" t="s">
        <v>75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3"/>
      <c r="Q34" s="46"/>
    </row>
    <row r="35" spans="1:17" ht="38.25">
      <c r="A35" s="51" t="s">
        <v>76</v>
      </c>
      <c r="B35" s="52" t="s">
        <v>77</v>
      </c>
      <c r="C35" s="53" t="s">
        <v>78</v>
      </c>
      <c r="D35" s="52" t="s">
        <v>12</v>
      </c>
      <c r="E35" s="52" t="s">
        <v>13</v>
      </c>
      <c r="F35" s="54">
        <v>774.39</v>
      </c>
      <c r="G35" s="55">
        <v>49.07</v>
      </c>
      <c r="H35" s="55">
        <f t="shared" ref="H35:H46" si="35">G35*$R$9</f>
        <v>62.490645000000001</v>
      </c>
      <c r="I35" s="55">
        <f t="shared" ref="I35" si="36">F35*H35</f>
        <v>48392.130581550002</v>
      </c>
      <c r="J35" s="5"/>
      <c r="K35" s="26"/>
      <c r="L35" s="5">
        <f>K35+J35</f>
        <v>0</v>
      </c>
      <c r="M35" s="7">
        <f t="shared" ref="M35" si="37">J35*H35</f>
        <v>0</v>
      </c>
      <c r="N35" s="56">
        <f t="shared" ref="N35" si="38">H35*K35</f>
        <v>0</v>
      </c>
      <c r="O35" s="7">
        <f>N35+M35</f>
        <v>0</v>
      </c>
      <c r="P35" s="39">
        <f>I35-O35</f>
        <v>48392.130581550002</v>
      </c>
      <c r="Q35" s="46">
        <f t="shared" si="6"/>
        <v>0</v>
      </c>
    </row>
    <row r="36" spans="1:17" ht="51">
      <c r="A36" s="51" t="s">
        <v>79</v>
      </c>
      <c r="B36" s="52" t="s">
        <v>80</v>
      </c>
      <c r="C36" s="53" t="s">
        <v>81</v>
      </c>
      <c r="D36" s="52" t="s">
        <v>21</v>
      </c>
      <c r="E36" s="52" t="s">
        <v>48</v>
      </c>
      <c r="F36" s="54">
        <v>13.48</v>
      </c>
      <c r="G36" s="55">
        <v>15.87</v>
      </c>
      <c r="H36" s="55">
        <f t="shared" si="35"/>
        <v>20.210445</v>
      </c>
      <c r="I36" s="55">
        <f t="shared" ref="I36:I44" si="39">F36*H36</f>
        <v>272.43679860000003</v>
      </c>
      <c r="J36" s="5"/>
      <c r="K36" s="26"/>
      <c r="L36" s="5">
        <f t="shared" ref="L36:L44" si="40">K36+J36</f>
        <v>0</v>
      </c>
      <c r="M36" s="7">
        <f t="shared" ref="M36:M44" si="41">J36*H36</f>
        <v>0</v>
      </c>
      <c r="N36" s="56">
        <f t="shared" ref="N36:N44" si="42">H36*K36</f>
        <v>0</v>
      </c>
      <c r="O36" s="7">
        <f t="shared" ref="O36:O44" si="43">N36+M36</f>
        <v>0</v>
      </c>
      <c r="P36" s="39">
        <f t="shared" ref="P36:P44" si="44">I36-O36</f>
        <v>272.43679860000003</v>
      </c>
      <c r="Q36" s="46">
        <f t="shared" si="6"/>
        <v>0</v>
      </c>
    </row>
    <row r="37" spans="1:17" ht="51">
      <c r="A37" s="51" t="s">
        <v>82</v>
      </c>
      <c r="B37" s="52" t="s">
        <v>83</v>
      </c>
      <c r="C37" s="53" t="s">
        <v>84</v>
      </c>
      <c r="D37" s="52" t="s">
        <v>21</v>
      </c>
      <c r="E37" s="52" t="s">
        <v>48</v>
      </c>
      <c r="F37" s="54">
        <v>2421.11</v>
      </c>
      <c r="G37" s="55">
        <v>13.56</v>
      </c>
      <c r="H37" s="55">
        <f t="shared" si="35"/>
        <v>17.268660000000001</v>
      </c>
      <c r="I37" s="55">
        <f t="shared" si="39"/>
        <v>41809.325412600003</v>
      </c>
      <c r="J37" s="5"/>
      <c r="K37" s="26"/>
      <c r="L37" s="5">
        <f t="shared" si="40"/>
        <v>0</v>
      </c>
      <c r="M37" s="7">
        <f t="shared" si="41"/>
        <v>0</v>
      </c>
      <c r="N37" s="56">
        <f t="shared" si="42"/>
        <v>0</v>
      </c>
      <c r="O37" s="7">
        <f t="shared" si="43"/>
        <v>0</v>
      </c>
      <c r="P37" s="39">
        <f t="shared" si="44"/>
        <v>41809.325412600003</v>
      </c>
      <c r="Q37" s="46">
        <f t="shared" si="6"/>
        <v>0</v>
      </c>
    </row>
    <row r="38" spans="1:17" ht="51">
      <c r="A38" s="51" t="s">
        <v>85</v>
      </c>
      <c r="B38" s="52" t="s">
        <v>86</v>
      </c>
      <c r="C38" s="53" t="s">
        <v>87</v>
      </c>
      <c r="D38" s="52" t="s">
        <v>21</v>
      </c>
      <c r="E38" s="52" t="s">
        <v>48</v>
      </c>
      <c r="F38" s="54">
        <v>632.69000000000005</v>
      </c>
      <c r="G38" s="55">
        <v>11.47</v>
      </c>
      <c r="H38" s="55">
        <f t="shared" si="35"/>
        <v>14.607045000000001</v>
      </c>
      <c r="I38" s="55">
        <f t="shared" si="39"/>
        <v>9241.731301050002</v>
      </c>
      <c r="J38" s="5"/>
      <c r="K38" s="26"/>
      <c r="L38" s="5">
        <f t="shared" si="40"/>
        <v>0</v>
      </c>
      <c r="M38" s="7">
        <f t="shared" si="41"/>
        <v>0</v>
      </c>
      <c r="N38" s="56">
        <f t="shared" si="42"/>
        <v>0</v>
      </c>
      <c r="O38" s="7">
        <f t="shared" si="43"/>
        <v>0</v>
      </c>
      <c r="P38" s="39">
        <f t="shared" si="44"/>
        <v>9241.731301050002</v>
      </c>
      <c r="Q38" s="46">
        <f t="shared" si="6"/>
        <v>0</v>
      </c>
    </row>
    <row r="39" spans="1:17" ht="51">
      <c r="A39" s="51" t="s">
        <v>88</v>
      </c>
      <c r="B39" s="52" t="s">
        <v>89</v>
      </c>
      <c r="C39" s="53" t="s">
        <v>90</v>
      </c>
      <c r="D39" s="52" t="s">
        <v>21</v>
      </c>
      <c r="E39" s="52" t="s">
        <v>48</v>
      </c>
      <c r="F39" s="54">
        <v>729.34</v>
      </c>
      <c r="G39" s="55">
        <v>16.5</v>
      </c>
      <c r="H39" s="55">
        <f t="shared" si="35"/>
        <v>21.01275</v>
      </c>
      <c r="I39" s="55">
        <f t="shared" si="39"/>
        <v>15325.439085000002</v>
      </c>
      <c r="J39" s="5"/>
      <c r="K39" s="26"/>
      <c r="L39" s="5">
        <f t="shared" si="40"/>
        <v>0</v>
      </c>
      <c r="M39" s="7">
        <f t="shared" si="41"/>
        <v>0</v>
      </c>
      <c r="N39" s="56">
        <f t="shared" si="42"/>
        <v>0</v>
      </c>
      <c r="O39" s="7">
        <f t="shared" si="43"/>
        <v>0</v>
      </c>
      <c r="P39" s="39">
        <f t="shared" si="44"/>
        <v>15325.439085000002</v>
      </c>
      <c r="Q39" s="46">
        <f t="shared" si="6"/>
        <v>0</v>
      </c>
    </row>
    <row r="40" spans="1:17" ht="51">
      <c r="A40" s="51" t="s">
        <v>91</v>
      </c>
      <c r="B40" s="52" t="s">
        <v>92</v>
      </c>
      <c r="C40" s="53" t="s">
        <v>93</v>
      </c>
      <c r="D40" s="52" t="s">
        <v>21</v>
      </c>
      <c r="E40" s="52" t="s">
        <v>31</v>
      </c>
      <c r="F40" s="54">
        <v>39.65</v>
      </c>
      <c r="G40" s="55">
        <v>298.27999999999997</v>
      </c>
      <c r="H40" s="55">
        <f t="shared" si="35"/>
        <v>379.85957999999999</v>
      </c>
      <c r="I40" s="55">
        <f t="shared" si="39"/>
        <v>15061.432347</v>
      </c>
      <c r="J40" s="5"/>
      <c r="K40" s="26"/>
      <c r="L40" s="5">
        <f t="shared" si="40"/>
        <v>0</v>
      </c>
      <c r="M40" s="7">
        <f t="shared" si="41"/>
        <v>0</v>
      </c>
      <c r="N40" s="56">
        <f t="shared" si="42"/>
        <v>0</v>
      </c>
      <c r="O40" s="7">
        <f t="shared" si="43"/>
        <v>0</v>
      </c>
      <c r="P40" s="39">
        <f t="shared" si="44"/>
        <v>15061.432347</v>
      </c>
      <c r="Q40" s="46">
        <f t="shared" si="6"/>
        <v>0</v>
      </c>
    </row>
    <row r="41" spans="1:17" ht="38.25">
      <c r="A41" s="51" t="s">
        <v>94</v>
      </c>
      <c r="B41" s="52" t="s">
        <v>62</v>
      </c>
      <c r="C41" s="53" t="s">
        <v>63</v>
      </c>
      <c r="D41" s="52" t="s">
        <v>21</v>
      </c>
      <c r="E41" s="52" t="s">
        <v>31</v>
      </c>
      <c r="F41" s="54">
        <v>39.65</v>
      </c>
      <c r="G41" s="55">
        <v>23.69</v>
      </c>
      <c r="H41" s="55">
        <f t="shared" si="35"/>
        <v>30.169215000000005</v>
      </c>
      <c r="I41" s="55">
        <f t="shared" si="39"/>
        <v>1196.2093747500001</v>
      </c>
      <c r="J41" s="5"/>
      <c r="K41" s="26"/>
      <c r="L41" s="5">
        <f t="shared" si="40"/>
        <v>0</v>
      </c>
      <c r="M41" s="7">
        <f t="shared" si="41"/>
        <v>0</v>
      </c>
      <c r="N41" s="56">
        <f t="shared" si="42"/>
        <v>0</v>
      </c>
      <c r="O41" s="7">
        <f t="shared" si="43"/>
        <v>0</v>
      </c>
      <c r="P41" s="39">
        <f t="shared" si="44"/>
        <v>1196.2093747500001</v>
      </c>
      <c r="Q41" s="46">
        <f t="shared" si="6"/>
        <v>0</v>
      </c>
    </row>
    <row r="42" spans="1:17" ht="51">
      <c r="A42" s="38" t="s">
        <v>95</v>
      </c>
      <c r="B42" s="2" t="s">
        <v>96</v>
      </c>
      <c r="C42" s="48" t="s">
        <v>97</v>
      </c>
      <c r="D42" s="2" t="s">
        <v>21</v>
      </c>
      <c r="E42" s="2" t="s">
        <v>69</v>
      </c>
      <c r="F42" s="9">
        <v>111.31</v>
      </c>
      <c r="G42" s="10">
        <v>129.72</v>
      </c>
      <c r="H42" s="10">
        <f t="shared" si="35"/>
        <v>165.19842</v>
      </c>
      <c r="I42" s="11">
        <f t="shared" si="39"/>
        <v>18388.236130199999</v>
      </c>
      <c r="J42" s="5"/>
      <c r="K42" s="5"/>
      <c r="L42" s="5">
        <f t="shared" si="40"/>
        <v>0</v>
      </c>
      <c r="M42" s="7">
        <f t="shared" si="41"/>
        <v>0</v>
      </c>
      <c r="N42" s="56">
        <f t="shared" si="42"/>
        <v>0</v>
      </c>
      <c r="O42" s="7">
        <f t="shared" si="43"/>
        <v>0</v>
      </c>
      <c r="P42" s="39">
        <f t="shared" si="44"/>
        <v>18388.236130199999</v>
      </c>
      <c r="Q42" s="46">
        <f t="shared" si="6"/>
        <v>0</v>
      </c>
    </row>
    <row r="43" spans="1:17" ht="25.5">
      <c r="A43" s="38" t="s">
        <v>98</v>
      </c>
      <c r="B43" s="2" t="s">
        <v>99</v>
      </c>
      <c r="C43" s="48" t="s">
        <v>100</v>
      </c>
      <c r="D43" s="2" t="s">
        <v>21</v>
      </c>
      <c r="E43" s="2" t="s">
        <v>22</v>
      </c>
      <c r="F43" s="9">
        <v>25</v>
      </c>
      <c r="G43" s="10">
        <v>25.84</v>
      </c>
      <c r="H43" s="10">
        <f t="shared" si="35"/>
        <v>32.907240000000002</v>
      </c>
      <c r="I43" s="11">
        <f t="shared" si="39"/>
        <v>822.68100000000004</v>
      </c>
      <c r="J43" s="5"/>
      <c r="K43" s="5"/>
      <c r="L43" s="5">
        <f t="shared" si="40"/>
        <v>0</v>
      </c>
      <c r="M43" s="7">
        <f t="shared" si="41"/>
        <v>0</v>
      </c>
      <c r="N43" s="56">
        <f t="shared" si="42"/>
        <v>0</v>
      </c>
      <c r="O43" s="7">
        <f t="shared" si="43"/>
        <v>0</v>
      </c>
      <c r="P43" s="39">
        <f t="shared" si="44"/>
        <v>822.68100000000004</v>
      </c>
      <c r="Q43" s="46">
        <f t="shared" si="6"/>
        <v>0</v>
      </c>
    </row>
    <row r="44" spans="1:17" ht="25.5">
      <c r="A44" s="38" t="s">
        <v>101</v>
      </c>
      <c r="B44" s="2" t="s">
        <v>102</v>
      </c>
      <c r="C44" s="48" t="s">
        <v>103</v>
      </c>
      <c r="D44" s="2" t="s">
        <v>21</v>
      </c>
      <c r="E44" s="2" t="s">
        <v>22</v>
      </c>
      <c r="F44" s="9">
        <v>101.6</v>
      </c>
      <c r="G44" s="10">
        <v>35.19</v>
      </c>
      <c r="H44" s="10">
        <f t="shared" si="35"/>
        <v>44.814464999999998</v>
      </c>
      <c r="I44" s="11">
        <f t="shared" si="39"/>
        <v>4553.1496439999992</v>
      </c>
      <c r="J44" s="5"/>
      <c r="K44" s="5"/>
      <c r="L44" s="5">
        <f t="shared" si="40"/>
        <v>0</v>
      </c>
      <c r="M44" s="7">
        <f t="shared" si="41"/>
        <v>0</v>
      </c>
      <c r="N44" s="56">
        <f t="shared" si="42"/>
        <v>0</v>
      </c>
      <c r="O44" s="7">
        <f t="shared" si="43"/>
        <v>0</v>
      </c>
      <c r="P44" s="39">
        <f t="shared" si="44"/>
        <v>4553.1496439999992</v>
      </c>
      <c r="Q44" s="46">
        <f t="shared" si="6"/>
        <v>0</v>
      </c>
    </row>
    <row r="45" spans="1:17" ht="20.100000000000001" customHeight="1">
      <c r="A45" s="37" t="s">
        <v>104</v>
      </c>
      <c r="B45" s="122" t="s">
        <v>105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3"/>
      <c r="Q45" s="46"/>
    </row>
    <row r="46" spans="1:17" ht="51">
      <c r="A46" s="38" t="s">
        <v>106</v>
      </c>
      <c r="B46" s="2" t="s">
        <v>107</v>
      </c>
      <c r="C46" s="48" t="s">
        <v>108</v>
      </c>
      <c r="D46" s="2" t="s">
        <v>12</v>
      </c>
      <c r="E46" s="2" t="s">
        <v>13</v>
      </c>
      <c r="F46" s="9">
        <v>382.72</v>
      </c>
      <c r="G46" s="10">
        <v>159.99</v>
      </c>
      <c r="H46" s="10">
        <f t="shared" si="35"/>
        <v>203.74726500000003</v>
      </c>
      <c r="I46" s="11">
        <f t="shared" ref="I46" si="45">F46*H46</f>
        <v>77978.153260800013</v>
      </c>
      <c r="J46" s="5"/>
      <c r="K46" s="6">
        <f>'MEMORIA BM 01'!E39</f>
        <v>375.25</v>
      </c>
      <c r="L46" s="5">
        <f t="shared" ref="L46" si="46">K46+J46</f>
        <v>375.25</v>
      </c>
      <c r="M46" s="7">
        <f t="shared" ref="M46" si="47">J46*H46</f>
        <v>0</v>
      </c>
      <c r="N46" s="8">
        <f t="shared" ref="N46" si="48">H46*K46</f>
        <v>76456.161191250008</v>
      </c>
      <c r="O46" s="7">
        <f t="shared" ref="O46" si="49">N46+M46</f>
        <v>76456.161191250008</v>
      </c>
      <c r="P46" s="39">
        <f t="shared" ref="P46:P47" si="50">I46-O46</f>
        <v>1521.9920695500041</v>
      </c>
      <c r="Q46" s="46">
        <f t="shared" si="6"/>
        <v>0.9804818143812708</v>
      </c>
    </row>
    <row r="47" spans="1:17">
      <c r="A47" s="40"/>
      <c r="B47" s="3"/>
      <c r="C47" s="49"/>
      <c r="D47" s="3"/>
      <c r="E47" s="3"/>
      <c r="F47" s="12"/>
      <c r="G47" s="13"/>
      <c r="H47" s="13"/>
      <c r="I47" s="14">
        <f>SUM(I35:I46)</f>
        <v>233040.92493555002</v>
      </c>
      <c r="J47" s="15"/>
      <c r="K47" s="15"/>
      <c r="L47" s="15"/>
      <c r="M47" s="14">
        <f>SUM(M35:M46)</f>
        <v>0</v>
      </c>
      <c r="N47" s="14">
        <f>SUM(N35:N46)</f>
        <v>76456.161191250008</v>
      </c>
      <c r="O47" s="14">
        <f>SUM(O35:O46)</f>
        <v>76456.161191250008</v>
      </c>
      <c r="P47" s="41">
        <f t="shared" si="50"/>
        <v>156584.7637443</v>
      </c>
      <c r="Q47" s="46">
        <f t="shared" si="6"/>
        <v>0.32808040567292968</v>
      </c>
    </row>
    <row r="48" spans="1:17" ht="20.100000000000001" customHeight="1">
      <c r="A48" s="37" t="s">
        <v>109</v>
      </c>
      <c r="B48" s="122" t="s">
        <v>110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3"/>
      <c r="Q48" s="46"/>
    </row>
    <row r="49" spans="1:17" ht="38.25">
      <c r="A49" s="38" t="s">
        <v>111</v>
      </c>
      <c r="B49" s="2" t="s">
        <v>112</v>
      </c>
      <c r="C49" s="48" t="s">
        <v>113</v>
      </c>
      <c r="D49" s="2" t="s">
        <v>21</v>
      </c>
      <c r="E49" s="2" t="s">
        <v>69</v>
      </c>
      <c r="F49" s="9">
        <v>876.48</v>
      </c>
      <c r="G49" s="10">
        <v>25.58</v>
      </c>
      <c r="H49" s="10">
        <f t="shared" ref="H49:H58" si="51">G49*$R$9</f>
        <v>32.576129999999999</v>
      </c>
      <c r="I49" s="11">
        <f t="shared" ref="I49" si="52">F49*H49</f>
        <v>28552.326422400001</v>
      </c>
      <c r="J49" s="5"/>
      <c r="K49" s="5"/>
      <c r="L49" s="5">
        <f t="shared" ref="L49" si="53">K49+J49</f>
        <v>0</v>
      </c>
      <c r="M49" s="7">
        <f t="shared" ref="M49" si="54">J49*H49</f>
        <v>0</v>
      </c>
      <c r="N49" s="56">
        <f t="shared" ref="N49" si="55">H49*K49</f>
        <v>0</v>
      </c>
      <c r="O49" s="7">
        <f t="shared" ref="O49" si="56">N49+M49</f>
        <v>0</v>
      </c>
      <c r="P49" s="39">
        <f t="shared" ref="P49" si="57">I49-O49</f>
        <v>28552.326422400001</v>
      </c>
      <c r="Q49" s="46">
        <f t="shared" si="6"/>
        <v>0</v>
      </c>
    </row>
    <row r="50" spans="1:17" ht="51">
      <c r="A50" s="38" t="s">
        <v>114</v>
      </c>
      <c r="B50" s="2" t="s">
        <v>115</v>
      </c>
      <c r="C50" s="48" t="s">
        <v>116</v>
      </c>
      <c r="D50" s="2" t="s">
        <v>21</v>
      </c>
      <c r="E50" s="2" t="s">
        <v>117</v>
      </c>
      <c r="F50" s="9">
        <v>18</v>
      </c>
      <c r="G50" s="10">
        <v>1497.33</v>
      </c>
      <c r="H50" s="10">
        <f t="shared" si="51"/>
        <v>1906.849755</v>
      </c>
      <c r="I50" s="11">
        <f t="shared" ref="I50:I58" si="58">F50*H50</f>
        <v>34323.295590000002</v>
      </c>
      <c r="J50" s="5"/>
      <c r="K50" s="5"/>
      <c r="L50" s="5">
        <f t="shared" ref="L50:L58" si="59">K50+J50</f>
        <v>0</v>
      </c>
      <c r="M50" s="7">
        <f t="shared" ref="M50:M58" si="60">J50*H50</f>
        <v>0</v>
      </c>
      <c r="N50" s="56">
        <f t="shared" ref="N50:N58" si="61">H50*K50</f>
        <v>0</v>
      </c>
      <c r="O50" s="7">
        <f t="shared" ref="O50:O58" si="62">N50+M50</f>
        <v>0</v>
      </c>
      <c r="P50" s="39">
        <f t="shared" ref="P50:P59" si="63">I50-O50</f>
        <v>34323.295590000002</v>
      </c>
      <c r="Q50" s="46">
        <f t="shared" si="6"/>
        <v>0</v>
      </c>
    </row>
    <row r="51" spans="1:17" ht="51">
      <c r="A51" s="38" t="s">
        <v>118</v>
      </c>
      <c r="B51" s="2" t="s">
        <v>119</v>
      </c>
      <c r="C51" s="48" t="s">
        <v>120</v>
      </c>
      <c r="D51" s="2" t="s">
        <v>21</v>
      </c>
      <c r="E51" s="2" t="s">
        <v>117</v>
      </c>
      <c r="F51" s="9">
        <v>4</v>
      </c>
      <c r="G51" s="10">
        <v>1692.77</v>
      </c>
      <c r="H51" s="10">
        <f t="shared" si="51"/>
        <v>2155.7425950000002</v>
      </c>
      <c r="I51" s="11">
        <f t="shared" si="58"/>
        <v>8622.9703800000007</v>
      </c>
      <c r="J51" s="5"/>
      <c r="K51" s="5"/>
      <c r="L51" s="5">
        <f t="shared" si="59"/>
        <v>0</v>
      </c>
      <c r="M51" s="7">
        <f t="shared" si="60"/>
        <v>0</v>
      </c>
      <c r="N51" s="56">
        <f t="shared" si="61"/>
        <v>0</v>
      </c>
      <c r="O51" s="7">
        <f t="shared" si="62"/>
        <v>0</v>
      </c>
      <c r="P51" s="39">
        <f t="shared" si="63"/>
        <v>8622.9703800000007</v>
      </c>
      <c r="Q51" s="46">
        <f t="shared" si="6"/>
        <v>0</v>
      </c>
    </row>
    <row r="52" spans="1:17" ht="51">
      <c r="A52" s="38" t="s">
        <v>121</v>
      </c>
      <c r="B52" s="2" t="s">
        <v>122</v>
      </c>
      <c r="C52" s="48" t="s">
        <v>123</v>
      </c>
      <c r="D52" s="2" t="s">
        <v>21</v>
      </c>
      <c r="E52" s="2" t="s">
        <v>22</v>
      </c>
      <c r="F52" s="9">
        <v>98.35</v>
      </c>
      <c r="G52" s="10">
        <v>14.4</v>
      </c>
      <c r="H52" s="10">
        <f t="shared" si="51"/>
        <v>18.3384</v>
      </c>
      <c r="I52" s="11">
        <f t="shared" si="58"/>
        <v>1803.5816399999999</v>
      </c>
      <c r="J52" s="5"/>
      <c r="K52" s="5"/>
      <c r="L52" s="5">
        <f t="shared" si="59"/>
        <v>0</v>
      </c>
      <c r="M52" s="7">
        <f t="shared" si="60"/>
        <v>0</v>
      </c>
      <c r="N52" s="56">
        <f t="shared" si="61"/>
        <v>0</v>
      </c>
      <c r="O52" s="7">
        <f t="shared" si="62"/>
        <v>0</v>
      </c>
      <c r="P52" s="39">
        <f t="shared" si="63"/>
        <v>1803.5816399999999</v>
      </c>
      <c r="Q52" s="46">
        <f t="shared" si="6"/>
        <v>0</v>
      </c>
    </row>
    <row r="53" spans="1:17" ht="63.75">
      <c r="A53" s="38" t="s">
        <v>124</v>
      </c>
      <c r="B53" s="2" t="s">
        <v>125</v>
      </c>
      <c r="C53" s="48" t="s">
        <v>126</v>
      </c>
      <c r="D53" s="2" t="s">
        <v>21</v>
      </c>
      <c r="E53" s="2" t="s">
        <v>69</v>
      </c>
      <c r="F53" s="9">
        <v>876.48</v>
      </c>
      <c r="G53" s="10">
        <v>50.08</v>
      </c>
      <c r="H53" s="10">
        <f t="shared" si="51"/>
        <v>63.776879999999998</v>
      </c>
      <c r="I53" s="11">
        <f t="shared" si="58"/>
        <v>55899.159782399998</v>
      </c>
      <c r="J53" s="5"/>
      <c r="K53" s="5"/>
      <c r="L53" s="5">
        <f t="shared" si="59"/>
        <v>0</v>
      </c>
      <c r="M53" s="7">
        <f t="shared" si="60"/>
        <v>0</v>
      </c>
      <c r="N53" s="56">
        <f t="shared" si="61"/>
        <v>0</v>
      </c>
      <c r="O53" s="7">
        <f t="shared" si="62"/>
        <v>0</v>
      </c>
      <c r="P53" s="39">
        <f t="shared" si="63"/>
        <v>55899.159782399998</v>
      </c>
      <c r="Q53" s="46">
        <f t="shared" si="6"/>
        <v>0</v>
      </c>
    </row>
    <row r="54" spans="1:17" ht="25.5">
      <c r="A54" s="38" t="s">
        <v>127</v>
      </c>
      <c r="B54" s="2" t="s">
        <v>128</v>
      </c>
      <c r="C54" s="48" t="s">
        <v>129</v>
      </c>
      <c r="D54" s="2" t="s">
        <v>21</v>
      </c>
      <c r="E54" s="2" t="s">
        <v>69</v>
      </c>
      <c r="F54" s="9">
        <v>653.14</v>
      </c>
      <c r="G54" s="10">
        <v>27.72</v>
      </c>
      <c r="H54" s="10">
        <f t="shared" si="51"/>
        <v>35.30142</v>
      </c>
      <c r="I54" s="11">
        <f t="shared" si="58"/>
        <v>23056.769458800001</v>
      </c>
      <c r="J54" s="5"/>
      <c r="K54" s="5"/>
      <c r="L54" s="5">
        <f t="shared" si="59"/>
        <v>0</v>
      </c>
      <c r="M54" s="7">
        <f t="shared" si="60"/>
        <v>0</v>
      </c>
      <c r="N54" s="56">
        <f t="shared" si="61"/>
        <v>0</v>
      </c>
      <c r="O54" s="7">
        <f t="shared" si="62"/>
        <v>0</v>
      </c>
      <c r="P54" s="39">
        <f t="shared" si="63"/>
        <v>23056.769458800001</v>
      </c>
      <c r="Q54" s="46">
        <f t="shared" si="6"/>
        <v>0</v>
      </c>
    </row>
    <row r="55" spans="1:17" ht="25.5">
      <c r="A55" s="38" t="s">
        <v>130</v>
      </c>
      <c r="B55" s="2" t="s">
        <v>131</v>
      </c>
      <c r="C55" s="48" t="s">
        <v>132</v>
      </c>
      <c r="D55" s="2" t="s">
        <v>12</v>
      </c>
      <c r="E55" s="2" t="s">
        <v>133</v>
      </c>
      <c r="F55" s="9">
        <v>91.65</v>
      </c>
      <c r="G55" s="10">
        <v>54.54</v>
      </c>
      <c r="H55" s="10">
        <f t="shared" si="51"/>
        <v>69.456690000000009</v>
      </c>
      <c r="I55" s="11">
        <f t="shared" si="58"/>
        <v>6365.7056385000014</v>
      </c>
      <c r="J55" s="5"/>
      <c r="K55" s="5"/>
      <c r="L55" s="5">
        <f t="shared" si="59"/>
        <v>0</v>
      </c>
      <c r="M55" s="7">
        <f t="shared" si="60"/>
        <v>0</v>
      </c>
      <c r="N55" s="56">
        <f t="shared" si="61"/>
        <v>0</v>
      </c>
      <c r="O55" s="7">
        <f t="shared" si="62"/>
        <v>0</v>
      </c>
      <c r="P55" s="39">
        <f t="shared" si="63"/>
        <v>6365.7056385000014</v>
      </c>
      <c r="Q55" s="46">
        <f t="shared" si="6"/>
        <v>0</v>
      </c>
    </row>
    <row r="56" spans="1:17" ht="38.25">
      <c r="A56" s="38" t="s">
        <v>134</v>
      </c>
      <c r="B56" s="2" t="s">
        <v>135</v>
      </c>
      <c r="C56" s="48" t="s">
        <v>136</v>
      </c>
      <c r="D56" s="2" t="s">
        <v>21</v>
      </c>
      <c r="E56" s="2" t="s">
        <v>22</v>
      </c>
      <c r="F56" s="9">
        <v>178.01</v>
      </c>
      <c r="G56" s="10">
        <v>70.53</v>
      </c>
      <c r="H56" s="10">
        <f t="shared" si="51"/>
        <v>89.819955000000007</v>
      </c>
      <c r="I56" s="11">
        <f t="shared" si="58"/>
        <v>15988.850189550001</v>
      </c>
      <c r="J56" s="5"/>
      <c r="K56" s="5"/>
      <c r="L56" s="5">
        <f t="shared" si="59"/>
        <v>0</v>
      </c>
      <c r="M56" s="7">
        <f t="shared" si="60"/>
        <v>0</v>
      </c>
      <c r="N56" s="56">
        <f t="shared" si="61"/>
        <v>0</v>
      </c>
      <c r="O56" s="7">
        <f t="shared" si="62"/>
        <v>0</v>
      </c>
      <c r="P56" s="39">
        <f t="shared" si="63"/>
        <v>15988.850189550001</v>
      </c>
      <c r="Q56" s="46">
        <f t="shared" si="6"/>
        <v>0</v>
      </c>
    </row>
    <row r="57" spans="1:17" ht="38.25">
      <c r="A57" s="38" t="s">
        <v>137</v>
      </c>
      <c r="B57" s="2" t="s">
        <v>138</v>
      </c>
      <c r="C57" s="48" t="s">
        <v>139</v>
      </c>
      <c r="D57" s="2" t="s">
        <v>21</v>
      </c>
      <c r="E57" s="2" t="s">
        <v>22</v>
      </c>
      <c r="F57" s="9">
        <v>72</v>
      </c>
      <c r="G57" s="10">
        <v>22.25</v>
      </c>
      <c r="H57" s="10">
        <f t="shared" si="51"/>
        <v>28.335375000000003</v>
      </c>
      <c r="I57" s="11">
        <f t="shared" si="58"/>
        <v>2040.1470000000002</v>
      </c>
      <c r="J57" s="5"/>
      <c r="K57" s="5"/>
      <c r="L57" s="5">
        <f t="shared" si="59"/>
        <v>0</v>
      </c>
      <c r="M57" s="7">
        <f t="shared" si="60"/>
        <v>0</v>
      </c>
      <c r="N57" s="56">
        <f t="shared" si="61"/>
        <v>0</v>
      </c>
      <c r="O57" s="7">
        <f t="shared" si="62"/>
        <v>0</v>
      </c>
      <c r="P57" s="39">
        <f t="shared" si="63"/>
        <v>2040.1470000000002</v>
      </c>
      <c r="Q57" s="46">
        <f t="shared" si="6"/>
        <v>0</v>
      </c>
    </row>
    <row r="58" spans="1:17" ht="38.25">
      <c r="A58" s="38" t="s">
        <v>140</v>
      </c>
      <c r="B58" s="2" t="s">
        <v>141</v>
      </c>
      <c r="C58" s="48" t="s">
        <v>142</v>
      </c>
      <c r="D58" s="2" t="s">
        <v>21</v>
      </c>
      <c r="E58" s="2" t="s">
        <v>22</v>
      </c>
      <c r="F58" s="9">
        <v>24</v>
      </c>
      <c r="G58" s="10">
        <v>52.83</v>
      </c>
      <c r="H58" s="10">
        <f t="shared" si="51"/>
        <v>67.279004999999998</v>
      </c>
      <c r="I58" s="11">
        <f t="shared" si="58"/>
        <v>1614.6961200000001</v>
      </c>
      <c r="J58" s="5"/>
      <c r="K58" s="5"/>
      <c r="L58" s="5">
        <f t="shared" si="59"/>
        <v>0</v>
      </c>
      <c r="M58" s="7">
        <f t="shared" si="60"/>
        <v>0</v>
      </c>
      <c r="N58" s="56">
        <f t="shared" si="61"/>
        <v>0</v>
      </c>
      <c r="O58" s="7">
        <f t="shared" si="62"/>
        <v>0</v>
      </c>
      <c r="P58" s="39">
        <f t="shared" si="63"/>
        <v>1614.6961200000001</v>
      </c>
      <c r="Q58" s="46">
        <f t="shared" si="6"/>
        <v>0</v>
      </c>
    </row>
    <row r="59" spans="1:17">
      <c r="A59" s="40"/>
      <c r="B59" s="3"/>
      <c r="C59" s="49"/>
      <c r="D59" s="3"/>
      <c r="E59" s="3"/>
      <c r="F59" s="12"/>
      <c r="G59" s="13"/>
      <c r="H59" s="13"/>
      <c r="I59" s="14">
        <f>SUM(I49:I58)</f>
        <v>178267.50222165001</v>
      </c>
      <c r="J59" s="15"/>
      <c r="K59" s="15"/>
      <c r="L59" s="15"/>
      <c r="M59" s="14">
        <f>SUM(M49:M58)</f>
        <v>0</v>
      </c>
      <c r="N59" s="14">
        <f>SUM(N49:N58)</f>
        <v>0</v>
      </c>
      <c r="O59" s="14">
        <f>SUM(O49:O58)</f>
        <v>0</v>
      </c>
      <c r="P59" s="41">
        <f t="shared" si="63"/>
        <v>178267.50222165001</v>
      </c>
      <c r="Q59" s="46">
        <f t="shared" si="6"/>
        <v>0</v>
      </c>
    </row>
    <row r="60" spans="1:17" ht="20.100000000000001" customHeight="1">
      <c r="A60" s="37" t="s">
        <v>143</v>
      </c>
      <c r="B60" s="122" t="s">
        <v>144</v>
      </c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3"/>
      <c r="Q60" s="46"/>
    </row>
    <row r="61" spans="1:17" ht="38.25">
      <c r="A61" s="38" t="s">
        <v>145</v>
      </c>
      <c r="B61" s="2" t="s">
        <v>146</v>
      </c>
      <c r="C61" s="48" t="s">
        <v>147</v>
      </c>
      <c r="D61" s="2" t="s">
        <v>21</v>
      </c>
      <c r="E61" s="2" t="s">
        <v>69</v>
      </c>
      <c r="F61" s="9">
        <v>944.79</v>
      </c>
      <c r="G61" s="10">
        <v>19.420000000000002</v>
      </c>
      <c r="H61" s="10">
        <f t="shared" ref="H61:H68" si="64">G61*$R$9</f>
        <v>24.731370000000005</v>
      </c>
      <c r="I61" s="11">
        <f t="shared" ref="I61" si="65">F61*H61</f>
        <v>23365.951062300006</v>
      </c>
      <c r="J61" s="5"/>
      <c r="K61" s="5"/>
      <c r="L61" s="5">
        <f t="shared" ref="L61" si="66">K61+J61</f>
        <v>0</v>
      </c>
      <c r="M61" s="7">
        <f t="shared" ref="M61" si="67">J61*H61</f>
        <v>0</v>
      </c>
      <c r="N61" s="56">
        <f t="shared" ref="N61" si="68">H61*K61</f>
        <v>0</v>
      </c>
      <c r="O61" s="7">
        <f t="shared" ref="O61" si="69">N61+M61</f>
        <v>0</v>
      </c>
      <c r="P61" s="39">
        <f t="shared" ref="P61" si="70">I61-O61</f>
        <v>23365.951062300006</v>
      </c>
      <c r="Q61" s="46">
        <f t="shared" si="6"/>
        <v>0</v>
      </c>
    </row>
    <row r="62" spans="1:17" ht="51" customHeight="1">
      <c r="A62" s="38" t="s">
        <v>148</v>
      </c>
      <c r="B62" s="2" t="s">
        <v>149</v>
      </c>
      <c r="C62" s="48" t="s">
        <v>150</v>
      </c>
      <c r="D62" s="2" t="s">
        <v>12</v>
      </c>
      <c r="E62" s="2" t="s">
        <v>13</v>
      </c>
      <c r="F62" s="9">
        <v>944.79</v>
      </c>
      <c r="G62" s="10">
        <v>29.29</v>
      </c>
      <c r="H62" s="10">
        <f t="shared" si="64"/>
        <v>37.300815</v>
      </c>
      <c r="I62" s="11">
        <f t="shared" ref="I62:I68" si="71">F62*H62</f>
        <v>35241.437003849998</v>
      </c>
      <c r="J62" s="5"/>
      <c r="K62" s="5"/>
      <c r="L62" s="5">
        <f t="shared" ref="L62:L68" si="72">K62+J62</f>
        <v>0</v>
      </c>
      <c r="M62" s="7">
        <f t="shared" ref="M62:M68" si="73">J62*H62</f>
        <v>0</v>
      </c>
      <c r="N62" s="56">
        <f t="shared" ref="N62:N68" si="74">H62*K62</f>
        <v>0</v>
      </c>
      <c r="O62" s="7">
        <f t="shared" ref="O62:O68" si="75">N62+M62</f>
        <v>0</v>
      </c>
      <c r="P62" s="39">
        <f t="shared" ref="P62:P69" si="76">I62-O62</f>
        <v>35241.437003849998</v>
      </c>
      <c r="Q62" s="46">
        <f t="shared" si="6"/>
        <v>0</v>
      </c>
    </row>
    <row r="63" spans="1:17" ht="51">
      <c r="A63" s="38" t="s">
        <v>151</v>
      </c>
      <c r="B63" s="2" t="s">
        <v>152</v>
      </c>
      <c r="C63" s="48" t="s">
        <v>153</v>
      </c>
      <c r="D63" s="2" t="s">
        <v>21</v>
      </c>
      <c r="E63" s="2" t="s">
        <v>69</v>
      </c>
      <c r="F63" s="9">
        <v>944.79</v>
      </c>
      <c r="G63" s="10">
        <v>27.26</v>
      </c>
      <c r="H63" s="10">
        <f t="shared" si="64"/>
        <v>34.715610000000005</v>
      </c>
      <c r="I63" s="11">
        <f t="shared" si="71"/>
        <v>32798.961171900002</v>
      </c>
      <c r="J63" s="5"/>
      <c r="K63" s="5"/>
      <c r="L63" s="5">
        <f t="shared" si="72"/>
        <v>0</v>
      </c>
      <c r="M63" s="7">
        <f t="shared" si="73"/>
        <v>0</v>
      </c>
      <c r="N63" s="56">
        <f t="shared" si="74"/>
        <v>0</v>
      </c>
      <c r="O63" s="7">
        <f t="shared" si="75"/>
        <v>0</v>
      </c>
      <c r="P63" s="39">
        <f t="shared" si="76"/>
        <v>32798.961171900002</v>
      </c>
      <c r="Q63" s="46">
        <f t="shared" si="6"/>
        <v>0</v>
      </c>
    </row>
    <row r="64" spans="1:17" ht="38.25">
      <c r="A64" s="38" t="s">
        <v>154</v>
      </c>
      <c r="B64" s="2" t="s">
        <v>155</v>
      </c>
      <c r="C64" s="48" t="s">
        <v>156</v>
      </c>
      <c r="D64" s="2" t="s">
        <v>21</v>
      </c>
      <c r="E64" s="2" t="s">
        <v>31</v>
      </c>
      <c r="F64" s="9">
        <v>72.84</v>
      </c>
      <c r="G64" s="10">
        <v>101.84</v>
      </c>
      <c r="H64" s="10">
        <f t="shared" si="64"/>
        <v>129.69324</v>
      </c>
      <c r="I64" s="11">
        <f t="shared" si="71"/>
        <v>9446.8556016000002</v>
      </c>
      <c r="J64" s="5"/>
      <c r="K64" s="5"/>
      <c r="L64" s="5">
        <f t="shared" si="72"/>
        <v>0</v>
      </c>
      <c r="M64" s="7">
        <f t="shared" si="73"/>
        <v>0</v>
      </c>
      <c r="N64" s="56">
        <f t="shared" si="74"/>
        <v>0</v>
      </c>
      <c r="O64" s="7">
        <f t="shared" si="75"/>
        <v>0</v>
      </c>
      <c r="P64" s="39">
        <f t="shared" si="76"/>
        <v>9446.8556016000002</v>
      </c>
      <c r="Q64" s="46">
        <f t="shared" si="6"/>
        <v>0</v>
      </c>
    </row>
    <row r="65" spans="1:17" ht="76.5">
      <c r="A65" s="38" t="s">
        <v>157</v>
      </c>
      <c r="B65" s="2" t="s">
        <v>158</v>
      </c>
      <c r="C65" s="48" t="s">
        <v>159</v>
      </c>
      <c r="D65" s="2" t="s">
        <v>21</v>
      </c>
      <c r="E65" s="2" t="s">
        <v>22</v>
      </c>
      <c r="F65" s="9">
        <v>46.2</v>
      </c>
      <c r="G65" s="10">
        <v>40.869999999999997</v>
      </c>
      <c r="H65" s="10">
        <f t="shared" si="64"/>
        <v>52.047944999999999</v>
      </c>
      <c r="I65" s="11">
        <f t="shared" si="71"/>
        <v>2404.6150590000002</v>
      </c>
      <c r="J65" s="5"/>
      <c r="K65" s="5"/>
      <c r="L65" s="5">
        <f t="shared" si="72"/>
        <v>0</v>
      </c>
      <c r="M65" s="7">
        <f t="shared" si="73"/>
        <v>0</v>
      </c>
      <c r="N65" s="56">
        <f t="shared" si="74"/>
        <v>0</v>
      </c>
      <c r="O65" s="7">
        <f t="shared" si="75"/>
        <v>0</v>
      </c>
      <c r="P65" s="39">
        <f t="shared" si="76"/>
        <v>2404.6150590000002</v>
      </c>
      <c r="Q65" s="46">
        <f t="shared" si="6"/>
        <v>0</v>
      </c>
    </row>
    <row r="66" spans="1:17">
      <c r="A66" s="38" t="s">
        <v>160</v>
      </c>
      <c r="B66" s="2" t="s">
        <v>161</v>
      </c>
      <c r="C66" s="48" t="s">
        <v>162</v>
      </c>
      <c r="D66" s="2" t="s">
        <v>21</v>
      </c>
      <c r="E66" s="2" t="s">
        <v>22</v>
      </c>
      <c r="F66" s="9">
        <v>436.36</v>
      </c>
      <c r="G66" s="10">
        <v>15.03</v>
      </c>
      <c r="H66" s="10">
        <f t="shared" si="64"/>
        <v>19.140705000000001</v>
      </c>
      <c r="I66" s="11">
        <f t="shared" si="71"/>
        <v>8352.2380338000003</v>
      </c>
      <c r="J66" s="5"/>
      <c r="K66" s="5"/>
      <c r="L66" s="5">
        <f t="shared" si="72"/>
        <v>0</v>
      </c>
      <c r="M66" s="7">
        <f t="shared" si="73"/>
        <v>0</v>
      </c>
      <c r="N66" s="56">
        <f t="shared" si="74"/>
        <v>0</v>
      </c>
      <c r="O66" s="7">
        <f t="shared" si="75"/>
        <v>0</v>
      </c>
      <c r="P66" s="39">
        <f t="shared" si="76"/>
        <v>8352.2380338000003</v>
      </c>
      <c r="Q66" s="46">
        <f t="shared" si="6"/>
        <v>0</v>
      </c>
    </row>
    <row r="67" spans="1:17" ht="51">
      <c r="A67" s="38" t="s">
        <v>163</v>
      </c>
      <c r="B67" s="2" t="s">
        <v>164</v>
      </c>
      <c r="C67" s="48" t="s">
        <v>165</v>
      </c>
      <c r="D67" s="2" t="s">
        <v>21</v>
      </c>
      <c r="E67" s="2" t="s">
        <v>69</v>
      </c>
      <c r="F67" s="9">
        <v>393.34</v>
      </c>
      <c r="G67" s="10">
        <v>34.270000000000003</v>
      </c>
      <c r="H67" s="10">
        <f t="shared" si="64"/>
        <v>43.642845000000008</v>
      </c>
      <c r="I67" s="11">
        <f t="shared" si="71"/>
        <v>17166.476652300003</v>
      </c>
      <c r="J67" s="5"/>
      <c r="K67" s="5"/>
      <c r="L67" s="5">
        <f t="shared" si="72"/>
        <v>0</v>
      </c>
      <c r="M67" s="7">
        <f t="shared" si="73"/>
        <v>0</v>
      </c>
      <c r="N67" s="56">
        <f t="shared" si="74"/>
        <v>0</v>
      </c>
      <c r="O67" s="7">
        <f t="shared" si="75"/>
        <v>0</v>
      </c>
      <c r="P67" s="39">
        <f t="shared" si="76"/>
        <v>17166.476652300003</v>
      </c>
      <c r="Q67" s="46">
        <f t="shared" si="6"/>
        <v>0</v>
      </c>
    </row>
    <row r="68" spans="1:17" ht="38.25">
      <c r="A68" s="38" t="s">
        <v>166</v>
      </c>
      <c r="B68" s="2" t="s">
        <v>167</v>
      </c>
      <c r="C68" s="48" t="s">
        <v>168</v>
      </c>
      <c r="D68" s="2" t="s">
        <v>21</v>
      </c>
      <c r="E68" s="2" t="s">
        <v>69</v>
      </c>
      <c r="F68" s="9">
        <v>944.79</v>
      </c>
      <c r="G68" s="10">
        <v>72.11</v>
      </c>
      <c r="H68" s="10">
        <f t="shared" si="64"/>
        <v>91.832085000000006</v>
      </c>
      <c r="I68" s="11">
        <f t="shared" si="71"/>
        <v>86762.035587150007</v>
      </c>
      <c r="J68" s="5"/>
      <c r="K68" s="5"/>
      <c r="L68" s="5">
        <f t="shared" si="72"/>
        <v>0</v>
      </c>
      <c r="M68" s="7">
        <f t="shared" si="73"/>
        <v>0</v>
      </c>
      <c r="N68" s="56">
        <f t="shared" si="74"/>
        <v>0</v>
      </c>
      <c r="O68" s="7">
        <f t="shared" si="75"/>
        <v>0</v>
      </c>
      <c r="P68" s="39">
        <f t="shared" si="76"/>
        <v>86762.035587150007</v>
      </c>
      <c r="Q68" s="46">
        <f t="shared" si="6"/>
        <v>0</v>
      </c>
    </row>
    <row r="69" spans="1:17">
      <c r="A69" s="40"/>
      <c r="B69" s="3"/>
      <c r="C69" s="49"/>
      <c r="D69" s="3"/>
      <c r="E69" s="3"/>
      <c r="F69" s="12"/>
      <c r="G69" s="13"/>
      <c r="H69" s="13"/>
      <c r="I69" s="14">
        <f>SUM(I61:I68)</f>
        <v>215538.57017190001</v>
      </c>
      <c r="J69" s="15"/>
      <c r="K69" s="15"/>
      <c r="L69" s="15"/>
      <c r="M69" s="14">
        <f>SUM(M61:M68)</f>
        <v>0</v>
      </c>
      <c r="N69" s="14">
        <f>SUM(N61:N68)</f>
        <v>0</v>
      </c>
      <c r="O69" s="14">
        <f>SUM(O61:O68)</f>
        <v>0</v>
      </c>
      <c r="P69" s="41">
        <f t="shared" si="76"/>
        <v>215538.57017190001</v>
      </c>
      <c r="Q69" s="46">
        <f t="shared" si="6"/>
        <v>0</v>
      </c>
    </row>
    <row r="70" spans="1:17" ht="20.100000000000001" customHeight="1">
      <c r="A70" s="37" t="s">
        <v>169</v>
      </c>
      <c r="B70" s="122" t="s">
        <v>170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3"/>
      <c r="Q70" s="46"/>
    </row>
    <row r="71" spans="1:17" ht="51">
      <c r="A71" s="38" t="s">
        <v>171</v>
      </c>
      <c r="B71" s="2" t="s">
        <v>172</v>
      </c>
      <c r="C71" s="48" t="s">
        <v>173</v>
      </c>
      <c r="D71" s="2" t="s">
        <v>21</v>
      </c>
      <c r="E71" s="2" t="s">
        <v>69</v>
      </c>
      <c r="F71" s="9">
        <v>2367.2199999999998</v>
      </c>
      <c r="G71" s="10">
        <v>2.64</v>
      </c>
      <c r="H71" s="10">
        <f t="shared" ref="H71:H75" si="77">G71*$R$9</f>
        <v>3.3620400000000004</v>
      </c>
      <c r="I71" s="11">
        <f t="shared" ref="I71" si="78">F71*H71</f>
        <v>7958.6883287999999</v>
      </c>
      <c r="J71" s="5"/>
      <c r="K71" s="5"/>
      <c r="L71" s="5">
        <f t="shared" ref="L71" si="79">K71+J71</f>
        <v>0</v>
      </c>
      <c r="M71" s="7">
        <f t="shared" ref="M71" si="80">J71*H71</f>
        <v>0</v>
      </c>
      <c r="N71" s="56">
        <f t="shared" ref="N71" si="81">H71*K71</f>
        <v>0</v>
      </c>
      <c r="O71" s="7">
        <f t="shared" ref="O71" si="82">N71+M71</f>
        <v>0</v>
      </c>
      <c r="P71" s="39">
        <f t="shared" ref="P71" si="83">I71-O71</f>
        <v>7958.6883287999999</v>
      </c>
      <c r="Q71" s="46">
        <f t="shared" si="6"/>
        <v>0</v>
      </c>
    </row>
    <row r="72" spans="1:17" ht="63.75">
      <c r="A72" s="38" t="s">
        <v>174</v>
      </c>
      <c r="B72" s="2" t="s">
        <v>175</v>
      </c>
      <c r="C72" s="48" t="s">
        <v>176</v>
      </c>
      <c r="D72" s="2" t="s">
        <v>21</v>
      </c>
      <c r="E72" s="2" t="s">
        <v>69</v>
      </c>
      <c r="F72" s="9">
        <v>2197.91</v>
      </c>
      <c r="G72" s="10">
        <v>14.42</v>
      </c>
      <c r="H72" s="10">
        <f t="shared" si="77"/>
        <v>18.363870000000002</v>
      </c>
      <c r="I72" s="11">
        <f t="shared" ref="I72:I75" si="84">F72*H72</f>
        <v>40362.133511700005</v>
      </c>
      <c r="J72" s="5"/>
      <c r="K72" s="5"/>
      <c r="L72" s="5">
        <f t="shared" ref="L72:L75" si="85">K72+J72</f>
        <v>0</v>
      </c>
      <c r="M72" s="7">
        <f t="shared" ref="M72:M75" si="86">J72*H72</f>
        <v>0</v>
      </c>
      <c r="N72" s="56">
        <f t="shared" ref="N72:N75" si="87">H72*K72</f>
        <v>0</v>
      </c>
      <c r="O72" s="7">
        <f t="shared" ref="O72:O75" si="88">N72+M72</f>
        <v>0</v>
      </c>
      <c r="P72" s="39">
        <f t="shared" ref="P72:P76" si="89">I72-O72</f>
        <v>40362.133511700005</v>
      </c>
      <c r="Q72" s="46">
        <f t="shared" si="6"/>
        <v>0</v>
      </c>
    </row>
    <row r="73" spans="1:17" ht="89.25">
      <c r="A73" s="38" t="s">
        <v>177</v>
      </c>
      <c r="B73" s="2" t="s">
        <v>178</v>
      </c>
      <c r="C73" s="48" t="s">
        <v>179</v>
      </c>
      <c r="D73" s="2" t="s">
        <v>21</v>
      </c>
      <c r="E73" s="2" t="s">
        <v>69</v>
      </c>
      <c r="F73" s="9">
        <v>180.48</v>
      </c>
      <c r="G73" s="10">
        <v>11.03</v>
      </c>
      <c r="H73" s="10">
        <f t="shared" si="77"/>
        <v>14.046704999999999</v>
      </c>
      <c r="I73" s="11">
        <f t="shared" si="84"/>
        <v>2535.1493183999996</v>
      </c>
      <c r="J73" s="5"/>
      <c r="K73" s="5"/>
      <c r="L73" s="5">
        <f t="shared" si="85"/>
        <v>0</v>
      </c>
      <c r="M73" s="7">
        <f t="shared" si="86"/>
        <v>0</v>
      </c>
      <c r="N73" s="56">
        <f t="shared" si="87"/>
        <v>0</v>
      </c>
      <c r="O73" s="7">
        <f t="shared" si="88"/>
        <v>0</v>
      </c>
      <c r="P73" s="39">
        <f t="shared" si="89"/>
        <v>2535.1493183999996</v>
      </c>
      <c r="Q73" s="46">
        <f t="shared" si="6"/>
        <v>0</v>
      </c>
    </row>
    <row r="74" spans="1:17" ht="51">
      <c r="A74" s="38" t="s">
        <v>180</v>
      </c>
      <c r="B74" s="2" t="s">
        <v>181</v>
      </c>
      <c r="C74" s="48" t="s">
        <v>182</v>
      </c>
      <c r="D74" s="2" t="s">
        <v>21</v>
      </c>
      <c r="E74" s="2" t="s">
        <v>69</v>
      </c>
      <c r="F74" s="9">
        <v>180.48</v>
      </c>
      <c r="G74" s="10">
        <v>41.91</v>
      </c>
      <c r="H74" s="10">
        <f t="shared" si="77"/>
        <v>53.372385000000001</v>
      </c>
      <c r="I74" s="11">
        <f t="shared" si="84"/>
        <v>9632.6480448000002</v>
      </c>
      <c r="J74" s="5"/>
      <c r="K74" s="5"/>
      <c r="L74" s="5">
        <f t="shared" si="85"/>
        <v>0</v>
      </c>
      <c r="M74" s="7">
        <f t="shared" si="86"/>
        <v>0</v>
      </c>
      <c r="N74" s="56">
        <f t="shared" si="87"/>
        <v>0</v>
      </c>
      <c r="O74" s="7">
        <f t="shared" si="88"/>
        <v>0</v>
      </c>
      <c r="P74" s="39">
        <f t="shared" si="89"/>
        <v>9632.6480448000002</v>
      </c>
      <c r="Q74" s="46">
        <f t="shared" ref="Q74:Q137" si="90">O74/I74</f>
        <v>0</v>
      </c>
    </row>
    <row r="75" spans="1:17" ht="76.5">
      <c r="A75" s="38" t="s">
        <v>183</v>
      </c>
      <c r="B75" s="2" t="s">
        <v>184</v>
      </c>
      <c r="C75" s="48" t="s">
        <v>185</v>
      </c>
      <c r="D75" s="2" t="s">
        <v>21</v>
      </c>
      <c r="E75" s="2" t="s">
        <v>31</v>
      </c>
      <c r="F75" s="9">
        <v>0.42</v>
      </c>
      <c r="G75" s="10">
        <v>263.22000000000003</v>
      </c>
      <c r="H75" s="10">
        <f t="shared" si="77"/>
        <v>335.21067000000005</v>
      </c>
      <c r="I75" s="11">
        <f t="shared" si="84"/>
        <v>140.78848140000002</v>
      </c>
      <c r="J75" s="5"/>
      <c r="K75" s="5"/>
      <c r="L75" s="5">
        <f t="shared" si="85"/>
        <v>0</v>
      </c>
      <c r="M75" s="7">
        <f t="shared" si="86"/>
        <v>0</v>
      </c>
      <c r="N75" s="56">
        <f t="shared" si="87"/>
        <v>0</v>
      </c>
      <c r="O75" s="7">
        <f t="shared" si="88"/>
        <v>0</v>
      </c>
      <c r="P75" s="39">
        <f t="shared" si="89"/>
        <v>140.78848140000002</v>
      </c>
      <c r="Q75" s="46">
        <f t="shared" si="90"/>
        <v>0</v>
      </c>
    </row>
    <row r="76" spans="1:17">
      <c r="A76" s="40"/>
      <c r="B76" s="3"/>
      <c r="C76" s="49"/>
      <c r="D76" s="3"/>
      <c r="E76" s="3"/>
      <c r="F76" s="12"/>
      <c r="G76" s="13"/>
      <c r="H76" s="13"/>
      <c r="I76" s="14">
        <f>SUM(I71:I75)</f>
        <v>60629.407685100006</v>
      </c>
      <c r="J76" s="15"/>
      <c r="K76" s="15"/>
      <c r="L76" s="15"/>
      <c r="M76" s="14">
        <f>SUM(M71:M75)</f>
        <v>0</v>
      </c>
      <c r="N76" s="14">
        <f>SUM(N71:N75)</f>
        <v>0</v>
      </c>
      <c r="O76" s="14">
        <f>SUM(O71:O75)</f>
        <v>0</v>
      </c>
      <c r="P76" s="41">
        <f t="shared" si="89"/>
        <v>60629.407685100006</v>
      </c>
      <c r="Q76" s="46">
        <f t="shared" si="90"/>
        <v>0</v>
      </c>
    </row>
    <row r="77" spans="1:17" ht="20.100000000000001" customHeight="1">
      <c r="A77" s="37" t="s">
        <v>186</v>
      </c>
      <c r="B77" s="122" t="s">
        <v>187</v>
      </c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3"/>
      <c r="Q77" s="46"/>
    </row>
    <row r="78" spans="1:17" ht="76.5">
      <c r="A78" s="38" t="s">
        <v>188</v>
      </c>
      <c r="B78" s="2" t="s">
        <v>189</v>
      </c>
      <c r="C78" s="48" t="s">
        <v>190</v>
      </c>
      <c r="D78" s="2" t="s">
        <v>21</v>
      </c>
      <c r="E78" s="2" t="s">
        <v>117</v>
      </c>
      <c r="F78" s="9">
        <v>2</v>
      </c>
      <c r="G78" s="10">
        <v>531.51</v>
      </c>
      <c r="H78" s="10">
        <f t="shared" ref="H78:H91" si="91">G78*$R$9</f>
        <v>676.87798500000008</v>
      </c>
      <c r="I78" s="11">
        <f t="shared" ref="I78" si="92">F78*H78</f>
        <v>1353.7559700000002</v>
      </c>
      <c r="J78" s="5"/>
      <c r="K78" s="5">
        <f>'MEMORIA BM 01'!E67</f>
        <v>0</v>
      </c>
      <c r="L78" s="5">
        <f t="shared" ref="L78" si="93">K78+J78</f>
        <v>0</v>
      </c>
      <c r="M78" s="7">
        <f t="shared" ref="M78" si="94">J78*H78</f>
        <v>0</v>
      </c>
      <c r="N78" s="56">
        <f t="shared" ref="N78" si="95">H78*K78</f>
        <v>0</v>
      </c>
      <c r="O78" s="7">
        <f t="shared" ref="O78" si="96">N78+M78</f>
        <v>0</v>
      </c>
      <c r="P78" s="39">
        <f t="shared" ref="P78" si="97">I78-O78</f>
        <v>1353.7559700000002</v>
      </c>
      <c r="Q78" s="46">
        <f t="shared" si="90"/>
        <v>0</v>
      </c>
    </row>
    <row r="79" spans="1:17" ht="76.5">
      <c r="A79" s="38" t="s">
        <v>191</v>
      </c>
      <c r="B79" s="2" t="s">
        <v>192</v>
      </c>
      <c r="C79" s="48" t="s">
        <v>193</v>
      </c>
      <c r="D79" s="2" t="s">
        <v>21</v>
      </c>
      <c r="E79" s="2" t="s">
        <v>117</v>
      </c>
      <c r="F79" s="9">
        <v>4</v>
      </c>
      <c r="G79" s="10">
        <v>527.07000000000005</v>
      </c>
      <c r="H79" s="10">
        <f t="shared" si="91"/>
        <v>671.22364500000015</v>
      </c>
      <c r="I79" s="11">
        <f t="shared" ref="I79:I91" si="98">F79*H79</f>
        <v>2684.8945800000006</v>
      </c>
      <c r="J79" s="5"/>
      <c r="K79" s="5">
        <f>'MEMORIA BM 01'!E68</f>
        <v>0</v>
      </c>
      <c r="L79" s="5">
        <f t="shared" ref="L79:L91" si="99">K79+J79</f>
        <v>0</v>
      </c>
      <c r="M79" s="7">
        <f t="shared" ref="M79:M91" si="100">J79*H79</f>
        <v>0</v>
      </c>
      <c r="N79" s="56">
        <f t="shared" ref="N79:N91" si="101">H79*K79</f>
        <v>0</v>
      </c>
      <c r="O79" s="7">
        <f t="shared" ref="O79:O91" si="102">N79+M79</f>
        <v>0</v>
      </c>
      <c r="P79" s="39">
        <f t="shared" ref="P79:P92" si="103">I79-O79</f>
        <v>2684.8945800000006</v>
      </c>
      <c r="Q79" s="46">
        <f t="shared" si="90"/>
        <v>0</v>
      </c>
    </row>
    <row r="80" spans="1:17" ht="76.5">
      <c r="A80" s="38" t="s">
        <v>194</v>
      </c>
      <c r="B80" s="2" t="s">
        <v>195</v>
      </c>
      <c r="C80" s="48" t="s">
        <v>196</v>
      </c>
      <c r="D80" s="2" t="s">
        <v>21</v>
      </c>
      <c r="E80" s="2" t="s">
        <v>117</v>
      </c>
      <c r="F80" s="9">
        <v>10</v>
      </c>
      <c r="G80" s="10">
        <v>552.88</v>
      </c>
      <c r="H80" s="10">
        <f t="shared" si="91"/>
        <v>704.09268000000009</v>
      </c>
      <c r="I80" s="11">
        <f t="shared" si="98"/>
        <v>7040.9268000000011</v>
      </c>
      <c r="J80" s="5"/>
      <c r="K80" s="5">
        <f>'MEMORIA BM 01'!E69</f>
        <v>0</v>
      </c>
      <c r="L80" s="5">
        <f t="shared" si="99"/>
        <v>0</v>
      </c>
      <c r="M80" s="7">
        <f t="shared" si="100"/>
        <v>0</v>
      </c>
      <c r="N80" s="56">
        <f t="shared" si="101"/>
        <v>0</v>
      </c>
      <c r="O80" s="7">
        <f t="shared" si="102"/>
        <v>0</v>
      </c>
      <c r="P80" s="39">
        <f t="shared" si="103"/>
        <v>7040.9268000000011</v>
      </c>
      <c r="Q80" s="46">
        <f t="shared" si="90"/>
        <v>0</v>
      </c>
    </row>
    <row r="81" spans="1:17" ht="76.5">
      <c r="A81" s="38" t="s">
        <v>197</v>
      </c>
      <c r="B81" s="2" t="s">
        <v>198</v>
      </c>
      <c r="C81" s="48" t="s">
        <v>199</v>
      </c>
      <c r="D81" s="2" t="s">
        <v>21</v>
      </c>
      <c r="E81" s="2" t="s">
        <v>117</v>
      </c>
      <c r="F81" s="9">
        <v>6</v>
      </c>
      <c r="G81" s="10">
        <v>603</v>
      </c>
      <c r="H81" s="10">
        <f t="shared" si="91"/>
        <v>767.92050000000006</v>
      </c>
      <c r="I81" s="11">
        <f t="shared" si="98"/>
        <v>4607.5230000000001</v>
      </c>
      <c r="J81" s="5"/>
      <c r="K81" s="5"/>
      <c r="L81" s="5">
        <f t="shared" si="99"/>
        <v>0</v>
      </c>
      <c r="M81" s="7">
        <f t="shared" si="100"/>
        <v>0</v>
      </c>
      <c r="N81" s="56">
        <f t="shared" si="101"/>
        <v>0</v>
      </c>
      <c r="O81" s="7">
        <f t="shared" si="102"/>
        <v>0</v>
      </c>
      <c r="P81" s="39">
        <f t="shared" si="103"/>
        <v>4607.5230000000001</v>
      </c>
      <c r="Q81" s="46">
        <f t="shared" si="90"/>
        <v>0</v>
      </c>
    </row>
    <row r="82" spans="1:17" ht="38.25">
      <c r="A82" s="38" t="s">
        <v>200</v>
      </c>
      <c r="B82" s="2" t="s">
        <v>201</v>
      </c>
      <c r="C82" s="48" t="s">
        <v>202</v>
      </c>
      <c r="D82" s="2" t="s">
        <v>21</v>
      </c>
      <c r="E82" s="2" t="s">
        <v>69</v>
      </c>
      <c r="F82" s="9">
        <v>8.82</v>
      </c>
      <c r="G82" s="10">
        <v>433.8</v>
      </c>
      <c r="H82" s="10">
        <f t="shared" si="91"/>
        <v>552.4443</v>
      </c>
      <c r="I82" s="11">
        <f t="shared" si="98"/>
        <v>4872.5587260000002</v>
      </c>
      <c r="J82" s="5"/>
      <c r="K82" s="5"/>
      <c r="L82" s="5">
        <f t="shared" si="99"/>
        <v>0</v>
      </c>
      <c r="M82" s="7">
        <f t="shared" si="100"/>
        <v>0</v>
      </c>
      <c r="N82" s="56">
        <f t="shared" si="101"/>
        <v>0</v>
      </c>
      <c r="O82" s="7">
        <f t="shared" si="102"/>
        <v>0</v>
      </c>
      <c r="P82" s="39">
        <f t="shared" si="103"/>
        <v>4872.5587260000002</v>
      </c>
      <c r="Q82" s="46">
        <f t="shared" si="90"/>
        <v>0</v>
      </c>
    </row>
    <row r="83" spans="1:17" ht="25.5">
      <c r="A83" s="38" t="s">
        <v>203</v>
      </c>
      <c r="B83" s="2" t="s">
        <v>204</v>
      </c>
      <c r="C83" s="48" t="s">
        <v>205</v>
      </c>
      <c r="D83" s="2" t="s">
        <v>12</v>
      </c>
      <c r="E83" s="2" t="s">
        <v>13</v>
      </c>
      <c r="F83" s="9">
        <v>33</v>
      </c>
      <c r="G83" s="10">
        <v>445.08</v>
      </c>
      <c r="H83" s="10">
        <f t="shared" si="91"/>
        <v>566.80938000000003</v>
      </c>
      <c r="I83" s="11">
        <f t="shared" si="98"/>
        <v>18704.70954</v>
      </c>
      <c r="J83" s="5"/>
      <c r="K83" s="5"/>
      <c r="L83" s="5">
        <f t="shared" si="99"/>
        <v>0</v>
      </c>
      <c r="M83" s="7">
        <f t="shared" si="100"/>
        <v>0</v>
      </c>
      <c r="N83" s="56">
        <f t="shared" si="101"/>
        <v>0</v>
      </c>
      <c r="O83" s="7">
        <f t="shared" si="102"/>
        <v>0</v>
      </c>
      <c r="P83" s="39">
        <f t="shared" si="103"/>
        <v>18704.70954</v>
      </c>
      <c r="Q83" s="46">
        <f t="shared" si="90"/>
        <v>0</v>
      </c>
    </row>
    <row r="84" spans="1:17">
      <c r="A84" s="38" t="s">
        <v>206</v>
      </c>
      <c r="B84" s="2" t="s">
        <v>207</v>
      </c>
      <c r="C84" s="48" t="s">
        <v>208</v>
      </c>
      <c r="D84" s="2" t="s">
        <v>12</v>
      </c>
      <c r="E84" s="2" t="s">
        <v>13</v>
      </c>
      <c r="F84" s="9">
        <v>33</v>
      </c>
      <c r="G84" s="10">
        <v>122.9</v>
      </c>
      <c r="H84" s="10">
        <f t="shared" si="91"/>
        <v>156.51315000000002</v>
      </c>
      <c r="I84" s="11">
        <f t="shared" si="98"/>
        <v>5164.9339500000006</v>
      </c>
      <c r="J84" s="5"/>
      <c r="K84" s="5"/>
      <c r="L84" s="5">
        <f t="shared" si="99"/>
        <v>0</v>
      </c>
      <c r="M84" s="7">
        <f t="shared" si="100"/>
        <v>0</v>
      </c>
      <c r="N84" s="56">
        <f t="shared" si="101"/>
        <v>0</v>
      </c>
      <c r="O84" s="7">
        <f t="shared" si="102"/>
        <v>0</v>
      </c>
      <c r="P84" s="39">
        <f t="shared" si="103"/>
        <v>5164.9339500000006</v>
      </c>
      <c r="Q84" s="46">
        <f t="shared" si="90"/>
        <v>0</v>
      </c>
    </row>
    <row r="85" spans="1:17" ht="63.75">
      <c r="A85" s="38" t="s">
        <v>209</v>
      </c>
      <c r="B85" s="2" t="s">
        <v>210</v>
      </c>
      <c r="C85" s="48" t="s">
        <v>211</v>
      </c>
      <c r="D85" s="2" t="s">
        <v>21</v>
      </c>
      <c r="E85" s="2" t="s">
        <v>69</v>
      </c>
      <c r="F85" s="9">
        <v>2.25</v>
      </c>
      <c r="G85" s="10">
        <v>434.36</v>
      </c>
      <c r="H85" s="10">
        <f t="shared" si="91"/>
        <v>553.15746000000001</v>
      </c>
      <c r="I85" s="11">
        <f t="shared" si="98"/>
        <v>1244.6042850000001</v>
      </c>
      <c r="J85" s="5"/>
      <c r="K85" s="5"/>
      <c r="L85" s="5">
        <f t="shared" si="99"/>
        <v>0</v>
      </c>
      <c r="M85" s="7">
        <f t="shared" si="100"/>
        <v>0</v>
      </c>
      <c r="N85" s="56">
        <f t="shared" si="101"/>
        <v>0</v>
      </c>
      <c r="O85" s="7">
        <f t="shared" si="102"/>
        <v>0</v>
      </c>
      <c r="P85" s="39">
        <f t="shared" si="103"/>
        <v>1244.6042850000001</v>
      </c>
      <c r="Q85" s="46">
        <f t="shared" si="90"/>
        <v>0</v>
      </c>
    </row>
    <row r="86" spans="1:17" ht="51">
      <c r="A86" s="38" t="s">
        <v>212</v>
      </c>
      <c r="B86" s="2" t="s">
        <v>213</v>
      </c>
      <c r="C86" s="48" t="s">
        <v>214</v>
      </c>
      <c r="D86" s="2" t="s">
        <v>21</v>
      </c>
      <c r="E86" s="2" t="s">
        <v>69</v>
      </c>
      <c r="F86" s="9">
        <v>3.2</v>
      </c>
      <c r="G86" s="10">
        <v>666.48</v>
      </c>
      <c r="H86" s="10">
        <f t="shared" si="91"/>
        <v>848.76228000000003</v>
      </c>
      <c r="I86" s="11">
        <f t="shared" si="98"/>
        <v>2716.0392960000004</v>
      </c>
      <c r="J86" s="5"/>
      <c r="K86" s="5"/>
      <c r="L86" s="5">
        <f t="shared" si="99"/>
        <v>0</v>
      </c>
      <c r="M86" s="7">
        <f t="shared" si="100"/>
        <v>0</v>
      </c>
      <c r="N86" s="56">
        <f t="shared" si="101"/>
        <v>0</v>
      </c>
      <c r="O86" s="7">
        <f t="shared" si="102"/>
        <v>0</v>
      </c>
      <c r="P86" s="39">
        <f t="shared" si="103"/>
        <v>2716.0392960000004</v>
      </c>
      <c r="Q86" s="46">
        <f t="shared" si="90"/>
        <v>0</v>
      </c>
    </row>
    <row r="87" spans="1:17" ht="38.25">
      <c r="A87" s="38" t="s">
        <v>215</v>
      </c>
      <c r="B87" s="2" t="s">
        <v>216</v>
      </c>
      <c r="C87" s="48" t="s">
        <v>217</v>
      </c>
      <c r="D87" s="2" t="s">
        <v>12</v>
      </c>
      <c r="E87" s="2" t="s">
        <v>13</v>
      </c>
      <c r="F87" s="9">
        <v>50.71</v>
      </c>
      <c r="G87" s="10">
        <v>282.06</v>
      </c>
      <c r="H87" s="10">
        <f t="shared" si="91"/>
        <v>359.20341000000002</v>
      </c>
      <c r="I87" s="11">
        <f t="shared" si="98"/>
        <v>18215.204921100001</v>
      </c>
      <c r="J87" s="5"/>
      <c r="K87" s="5"/>
      <c r="L87" s="5">
        <f t="shared" si="99"/>
        <v>0</v>
      </c>
      <c r="M87" s="7">
        <f t="shared" si="100"/>
        <v>0</v>
      </c>
      <c r="N87" s="56">
        <f t="shared" si="101"/>
        <v>0</v>
      </c>
      <c r="O87" s="7">
        <f t="shared" si="102"/>
        <v>0</v>
      </c>
      <c r="P87" s="39">
        <f t="shared" si="103"/>
        <v>18215.204921100001</v>
      </c>
      <c r="Q87" s="46">
        <f t="shared" si="90"/>
        <v>0</v>
      </c>
    </row>
    <row r="88" spans="1:17">
      <c r="A88" s="38" t="s">
        <v>218</v>
      </c>
      <c r="B88" s="2" t="s">
        <v>219</v>
      </c>
      <c r="C88" s="48" t="s">
        <v>220</v>
      </c>
      <c r="D88" s="2" t="s">
        <v>12</v>
      </c>
      <c r="E88" s="2" t="s">
        <v>13</v>
      </c>
      <c r="F88" s="9">
        <v>16.350000000000001</v>
      </c>
      <c r="G88" s="10">
        <v>174.8</v>
      </c>
      <c r="H88" s="10">
        <f t="shared" si="91"/>
        <v>222.60780000000003</v>
      </c>
      <c r="I88" s="11">
        <f t="shared" si="98"/>
        <v>3639.6375300000009</v>
      </c>
      <c r="J88" s="5"/>
      <c r="K88" s="5"/>
      <c r="L88" s="5">
        <f t="shared" si="99"/>
        <v>0</v>
      </c>
      <c r="M88" s="7">
        <f t="shared" si="100"/>
        <v>0</v>
      </c>
      <c r="N88" s="56">
        <f t="shared" si="101"/>
        <v>0</v>
      </c>
      <c r="O88" s="7">
        <f t="shared" si="102"/>
        <v>0</v>
      </c>
      <c r="P88" s="39">
        <f t="shared" si="103"/>
        <v>3639.6375300000009</v>
      </c>
      <c r="Q88" s="46">
        <f t="shared" si="90"/>
        <v>0</v>
      </c>
    </row>
    <row r="89" spans="1:17" ht="25.5">
      <c r="A89" s="38" t="s">
        <v>221</v>
      </c>
      <c r="B89" s="2" t="s">
        <v>222</v>
      </c>
      <c r="C89" s="48" t="s">
        <v>223</v>
      </c>
      <c r="D89" s="2" t="s">
        <v>12</v>
      </c>
      <c r="E89" s="2" t="s">
        <v>13</v>
      </c>
      <c r="F89" s="9">
        <v>14.35</v>
      </c>
      <c r="G89" s="10">
        <v>430.88</v>
      </c>
      <c r="H89" s="10">
        <f t="shared" si="91"/>
        <v>548.72568000000001</v>
      </c>
      <c r="I89" s="11">
        <f t="shared" si="98"/>
        <v>7874.2135079999998</v>
      </c>
      <c r="J89" s="5"/>
      <c r="K89" s="5"/>
      <c r="L89" s="5">
        <f t="shared" si="99"/>
        <v>0</v>
      </c>
      <c r="M89" s="7">
        <f t="shared" si="100"/>
        <v>0</v>
      </c>
      <c r="N89" s="56">
        <f t="shared" si="101"/>
        <v>0</v>
      </c>
      <c r="O89" s="7">
        <f t="shared" si="102"/>
        <v>0</v>
      </c>
      <c r="P89" s="39">
        <f t="shared" si="103"/>
        <v>7874.2135079999998</v>
      </c>
      <c r="Q89" s="46">
        <f t="shared" si="90"/>
        <v>0</v>
      </c>
    </row>
    <row r="90" spans="1:17">
      <c r="A90" s="38" t="s">
        <v>224</v>
      </c>
      <c r="B90" s="2" t="s">
        <v>225</v>
      </c>
      <c r="C90" s="48" t="s">
        <v>226</v>
      </c>
      <c r="D90" s="2" t="s">
        <v>12</v>
      </c>
      <c r="E90" s="2" t="s">
        <v>13</v>
      </c>
      <c r="F90" s="9">
        <v>35.159999999999997</v>
      </c>
      <c r="G90" s="10">
        <v>285.70999999999998</v>
      </c>
      <c r="H90" s="10">
        <f t="shared" si="91"/>
        <v>363.85168499999997</v>
      </c>
      <c r="I90" s="11">
        <f t="shared" si="98"/>
        <v>12793.025244599998</v>
      </c>
      <c r="J90" s="5"/>
      <c r="K90" s="5"/>
      <c r="L90" s="5">
        <f t="shared" si="99"/>
        <v>0</v>
      </c>
      <c r="M90" s="7">
        <f t="shared" si="100"/>
        <v>0</v>
      </c>
      <c r="N90" s="56">
        <f t="shared" si="101"/>
        <v>0</v>
      </c>
      <c r="O90" s="7">
        <f t="shared" si="102"/>
        <v>0</v>
      </c>
      <c r="P90" s="39">
        <f t="shared" si="103"/>
        <v>12793.025244599998</v>
      </c>
      <c r="Q90" s="46">
        <f t="shared" si="90"/>
        <v>0</v>
      </c>
    </row>
    <row r="91" spans="1:17">
      <c r="A91" s="38" t="s">
        <v>227</v>
      </c>
      <c r="B91" s="2" t="s">
        <v>228</v>
      </c>
      <c r="C91" s="48" t="s">
        <v>229</v>
      </c>
      <c r="D91" s="2" t="s">
        <v>12</v>
      </c>
      <c r="E91" s="2" t="s">
        <v>13</v>
      </c>
      <c r="F91" s="9">
        <v>0.36</v>
      </c>
      <c r="G91" s="10">
        <v>389.08</v>
      </c>
      <c r="H91" s="10">
        <f t="shared" si="91"/>
        <v>495.49338</v>
      </c>
      <c r="I91" s="11">
        <f t="shared" si="98"/>
        <v>178.3776168</v>
      </c>
      <c r="J91" s="5"/>
      <c r="K91" s="5"/>
      <c r="L91" s="5">
        <f t="shared" si="99"/>
        <v>0</v>
      </c>
      <c r="M91" s="7">
        <f t="shared" si="100"/>
        <v>0</v>
      </c>
      <c r="N91" s="56">
        <f t="shared" si="101"/>
        <v>0</v>
      </c>
      <c r="O91" s="7">
        <f t="shared" si="102"/>
        <v>0</v>
      </c>
      <c r="P91" s="39">
        <f t="shared" si="103"/>
        <v>178.3776168</v>
      </c>
      <c r="Q91" s="46">
        <f t="shared" si="90"/>
        <v>0</v>
      </c>
    </row>
    <row r="92" spans="1:17">
      <c r="A92" s="40"/>
      <c r="B92" s="3"/>
      <c r="C92" s="49"/>
      <c r="D92" s="3"/>
      <c r="E92" s="3"/>
      <c r="F92" s="12"/>
      <c r="G92" s="13"/>
      <c r="H92" s="13"/>
      <c r="I92" s="14">
        <f>SUM(I78:I91)</f>
        <v>91090.404967500013</v>
      </c>
      <c r="J92" s="15"/>
      <c r="K92" s="15"/>
      <c r="L92" s="15"/>
      <c r="M92" s="14">
        <f>SUM(M78:M91)</f>
        <v>0</v>
      </c>
      <c r="N92" s="14">
        <f>SUM(N78:N91)</f>
        <v>0</v>
      </c>
      <c r="O92" s="14">
        <f>SUM(O78:O91)</f>
        <v>0</v>
      </c>
      <c r="P92" s="41">
        <f t="shared" si="103"/>
        <v>91090.404967500013</v>
      </c>
      <c r="Q92" s="46">
        <f t="shared" si="90"/>
        <v>0</v>
      </c>
    </row>
    <row r="93" spans="1:17" ht="20.100000000000001" customHeight="1">
      <c r="A93" s="37" t="s">
        <v>230</v>
      </c>
      <c r="B93" s="122" t="s">
        <v>231</v>
      </c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3"/>
      <c r="Q93" s="46"/>
    </row>
    <row r="94" spans="1:17" ht="25.5">
      <c r="A94" s="38" t="s">
        <v>232</v>
      </c>
      <c r="B94" s="2" t="s">
        <v>233</v>
      </c>
      <c r="C94" s="48" t="s">
        <v>234</v>
      </c>
      <c r="D94" s="2" t="s">
        <v>12</v>
      </c>
      <c r="E94" s="2" t="s">
        <v>13</v>
      </c>
      <c r="F94" s="9">
        <v>345.83</v>
      </c>
      <c r="G94" s="10">
        <v>96.53</v>
      </c>
      <c r="H94" s="10">
        <f t="shared" ref="H94:H95" si="104">G94*$R$9</f>
        <v>122.93095500000001</v>
      </c>
      <c r="I94" s="11">
        <f t="shared" ref="I94:I95" si="105">F94*H94</f>
        <v>42513.212167650003</v>
      </c>
      <c r="J94" s="5"/>
      <c r="K94" s="5"/>
      <c r="L94" s="5">
        <f t="shared" ref="L94" si="106">K94+J94</f>
        <v>0</v>
      </c>
      <c r="M94" s="7">
        <f t="shared" ref="M94:M95" si="107">J94*H94</f>
        <v>0</v>
      </c>
      <c r="N94" s="56">
        <f t="shared" ref="N94:N95" si="108">H94*K94</f>
        <v>0</v>
      </c>
      <c r="O94" s="7">
        <f t="shared" ref="O94" si="109">N94+M94</f>
        <v>0</v>
      </c>
      <c r="P94" s="39">
        <f t="shared" ref="P94" si="110">I94-O94</f>
        <v>42513.212167650003</v>
      </c>
      <c r="Q94" s="46">
        <f t="shared" si="90"/>
        <v>0</v>
      </c>
    </row>
    <row r="95" spans="1:17" ht="38.25">
      <c r="A95" s="38" t="s">
        <v>235</v>
      </c>
      <c r="B95" s="2" t="s">
        <v>236</v>
      </c>
      <c r="C95" s="48" t="s">
        <v>237</v>
      </c>
      <c r="D95" s="2" t="s">
        <v>21</v>
      </c>
      <c r="E95" s="2" t="s">
        <v>69</v>
      </c>
      <c r="F95" s="9">
        <v>183.4</v>
      </c>
      <c r="G95" s="10">
        <v>64.89</v>
      </c>
      <c r="H95" s="10">
        <f t="shared" si="104"/>
        <v>82.637415000000004</v>
      </c>
      <c r="I95" s="11">
        <f t="shared" si="105"/>
        <v>15155.701911000002</v>
      </c>
      <c r="J95" s="5"/>
      <c r="K95" s="5"/>
      <c r="L95" s="5">
        <f t="shared" ref="L95" si="111">K95+J95</f>
        <v>0</v>
      </c>
      <c r="M95" s="7">
        <f t="shared" si="107"/>
        <v>0</v>
      </c>
      <c r="N95" s="56">
        <f t="shared" si="108"/>
        <v>0</v>
      </c>
      <c r="O95" s="7">
        <f t="shared" ref="O95" si="112">N95+M95</f>
        <v>0</v>
      </c>
      <c r="P95" s="39">
        <f t="shared" ref="P95:P96" si="113">I95-O95</f>
        <v>15155.701911000002</v>
      </c>
      <c r="Q95" s="46">
        <f t="shared" si="90"/>
        <v>0</v>
      </c>
    </row>
    <row r="96" spans="1:17">
      <c r="A96" s="40"/>
      <c r="B96" s="3"/>
      <c r="C96" s="49"/>
      <c r="D96" s="3"/>
      <c r="E96" s="3"/>
      <c r="F96" s="12"/>
      <c r="G96" s="13"/>
      <c r="H96" s="13"/>
      <c r="I96" s="14">
        <f>SUM(I94:I95)</f>
        <v>57668.914078650007</v>
      </c>
      <c r="J96" s="15"/>
      <c r="K96" s="15"/>
      <c r="L96" s="15"/>
      <c r="M96" s="14">
        <f>SUM(M94:M95)</f>
        <v>0</v>
      </c>
      <c r="N96" s="14">
        <f>SUM(N94:N95)</f>
        <v>0</v>
      </c>
      <c r="O96" s="14">
        <f>SUM(O94:O95)</f>
        <v>0</v>
      </c>
      <c r="P96" s="41">
        <f t="shared" si="113"/>
        <v>57668.914078650007</v>
      </c>
      <c r="Q96" s="46">
        <f t="shared" si="90"/>
        <v>0</v>
      </c>
    </row>
    <row r="97" spans="1:17" ht="20.100000000000001" customHeight="1">
      <c r="A97" s="37" t="s">
        <v>238</v>
      </c>
      <c r="B97" s="122" t="s">
        <v>239</v>
      </c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3"/>
      <c r="Q97" s="46"/>
    </row>
    <row r="98" spans="1:17" ht="38.25">
      <c r="A98" s="38" t="s">
        <v>240</v>
      </c>
      <c r="B98" s="2" t="s">
        <v>241</v>
      </c>
      <c r="C98" s="48" t="s">
        <v>242</v>
      </c>
      <c r="D98" s="2" t="s">
        <v>21</v>
      </c>
      <c r="E98" s="2" t="s">
        <v>117</v>
      </c>
      <c r="F98" s="9">
        <v>2</v>
      </c>
      <c r="G98" s="10">
        <v>186.33</v>
      </c>
      <c r="H98" s="10">
        <f t="shared" ref="H98:H102" si="114">G98*$R$9</f>
        <v>237.29125500000004</v>
      </c>
      <c r="I98" s="11">
        <f t="shared" ref="I98" si="115">F98*H98</f>
        <v>474.58251000000007</v>
      </c>
      <c r="J98" s="5"/>
      <c r="K98" s="5"/>
      <c r="L98" s="5">
        <f t="shared" ref="L98" si="116">K98+J98</f>
        <v>0</v>
      </c>
      <c r="M98" s="7">
        <f t="shared" ref="M98" si="117">J98*H98</f>
        <v>0</v>
      </c>
      <c r="N98" s="56">
        <f t="shared" ref="N98" si="118">H98*K98</f>
        <v>0</v>
      </c>
      <c r="O98" s="7">
        <f t="shared" ref="O98" si="119">N98+M98</f>
        <v>0</v>
      </c>
      <c r="P98" s="39">
        <f t="shared" ref="P98" si="120">I98-O98</f>
        <v>474.58251000000007</v>
      </c>
      <c r="Q98" s="46">
        <f t="shared" si="90"/>
        <v>0</v>
      </c>
    </row>
    <row r="99" spans="1:17" ht="38.25">
      <c r="A99" s="38" t="s">
        <v>243</v>
      </c>
      <c r="B99" s="2" t="s">
        <v>244</v>
      </c>
      <c r="C99" s="48" t="s">
        <v>245</v>
      </c>
      <c r="D99" s="2" t="s">
        <v>21</v>
      </c>
      <c r="E99" s="2" t="s">
        <v>117</v>
      </c>
      <c r="F99" s="9">
        <v>3</v>
      </c>
      <c r="G99" s="10">
        <v>180.65</v>
      </c>
      <c r="H99" s="10">
        <f t="shared" si="114"/>
        <v>230.05777500000002</v>
      </c>
      <c r="I99" s="11">
        <f t="shared" ref="I99:I102" si="121">F99*H99</f>
        <v>690.17332500000009</v>
      </c>
      <c r="J99" s="5"/>
      <c r="K99" s="5"/>
      <c r="L99" s="5">
        <f t="shared" ref="L99:L102" si="122">K99+J99</f>
        <v>0</v>
      </c>
      <c r="M99" s="7">
        <f t="shared" ref="M99:M102" si="123">J99*H99</f>
        <v>0</v>
      </c>
      <c r="N99" s="56">
        <f t="shared" ref="N99:N102" si="124">H99*K99</f>
        <v>0</v>
      </c>
      <c r="O99" s="7">
        <f t="shared" ref="O99:O102" si="125">N99+M99</f>
        <v>0</v>
      </c>
      <c r="P99" s="39">
        <f t="shared" ref="P99:P103" si="126">I99-O99</f>
        <v>690.17332500000009</v>
      </c>
      <c r="Q99" s="46">
        <f t="shared" si="90"/>
        <v>0</v>
      </c>
    </row>
    <row r="100" spans="1:17" ht="38.25">
      <c r="A100" s="38" t="s">
        <v>246</v>
      </c>
      <c r="B100" s="2" t="s">
        <v>247</v>
      </c>
      <c r="C100" s="48" t="s">
        <v>248</v>
      </c>
      <c r="D100" s="2" t="s">
        <v>12</v>
      </c>
      <c r="E100" s="2" t="s">
        <v>17</v>
      </c>
      <c r="F100" s="9">
        <v>4</v>
      </c>
      <c r="G100" s="10">
        <v>204.75</v>
      </c>
      <c r="H100" s="10">
        <f t="shared" si="114"/>
        <v>260.74912499999999</v>
      </c>
      <c r="I100" s="11">
        <f t="shared" si="121"/>
        <v>1042.9965</v>
      </c>
      <c r="J100" s="5"/>
      <c r="K100" s="5"/>
      <c r="L100" s="5">
        <f t="shared" si="122"/>
        <v>0</v>
      </c>
      <c r="M100" s="7">
        <f t="shared" si="123"/>
        <v>0</v>
      </c>
      <c r="N100" s="56">
        <f t="shared" si="124"/>
        <v>0</v>
      </c>
      <c r="O100" s="7">
        <f t="shared" si="125"/>
        <v>0</v>
      </c>
      <c r="P100" s="39">
        <f t="shared" si="126"/>
        <v>1042.9965</v>
      </c>
      <c r="Q100" s="46">
        <f t="shared" si="90"/>
        <v>0</v>
      </c>
    </row>
    <row r="101" spans="1:17" ht="51">
      <c r="A101" s="38" t="s">
        <v>249</v>
      </c>
      <c r="B101" s="2" t="s">
        <v>250</v>
      </c>
      <c r="C101" s="48" t="s">
        <v>251</v>
      </c>
      <c r="D101" s="2" t="s">
        <v>12</v>
      </c>
      <c r="E101" s="2" t="s">
        <v>252</v>
      </c>
      <c r="F101" s="9">
        <v>9</v>
      </c>
      <c r="G101" s="10">
        <v>26.04</v>
      </c>
      <c r="H101" s="10">
        <f t="shared" si="114"/>
        <v>33.161940000000001</v>
      </c>
      <c r="I101" s="11">
        <f t="shared" si="121"/>
        <v>298.45746000000003</v>
      </c>
      <c r="J101" s="5"/>
      <c r="K101" s="5"/>
      <c r="L101" s="5">
        <f t="shared" si="122"/>
        <v>0</v>
      </c>
      <c r="M101" s="7">
        <f t="shared" si="123"/>
        <v>0</v>
      </c>
      <c r="N101" s="56">
        <f t="shared" si="124"/>
        <v>0</v>
      </c>
      <c r="O101" s="7">
        <f t="shared" si="125"/>
        <v>0</v>
      </c>
      <c r="P101" s="39">
        <f t="shared" si="126"/>
        <v>298.45746000000003</v>
      </c>
      <c r="Q101" s="46">
        <f t="shared" si="90"/>
        <v>0</v>
      </c>
    </row>
    <row r="102" spans="1:17" ht="25.5">
      <c r="A102" s="38" t="s">
        <v>253</v>
      </c>
      <c r="B102" s="2" t="s">
        <v>254</v>
      </c>
      <c r="C102" s="48" t="s">
        <v>255</v>
      </c>
      <c r="D102" s="2" t="s">
        <v>12</v>
      </c>
      <c r="E102" s="2" t="s">
        <v>17</v>
      </c>
      <c r="F102" s="9">
        <v>5</v>
      </c>
      <c r="G102" s="10">
        <v>12.94</v>
      </c>
      <c r="H102" s="10">
        <f t="shared" si="114"/>
        <v>16.479089999999999</v>
      </c>
      <c r="I102" s="11">
        <f t="shared" si="121"/>
        <v>82.395449999999997</v>
      </c>
      <c r="J102" s="5"/>
      <c r="K102" s="5"/>
      <c r="L102" s="5">
        <f t="shared" si="122"/>
        <v>0</v>
      </c>
      <c r="M102" s="7">
        <f t="shared" si="123"/>
        <v>0</v>
      </c>
      <c r="N102" s="56">
        <f t="shared" si="124"/>
        <v>0</v>
      </c>
      <c r="O102" s="7">
        <f t="shared" si="125"/>
        <v>0</v>
      </c>
      <c r="P102" s="39">
        <f t="shared" si="126"/>
        <v>82.395449999999997</v>
      </c>
      <c r="Q102" s="46">
        <f t="shared" si="90"/>
        <v>0</v>
      </c>
    </row>
    <row r="103" spans="1:17">
      <c r="A103" s="40"/>
      <c r="B103" s="3"/>
      <c r="C103" s="49"/>
      <c r="D103" s="3"/>
      <c r="E103" s="3"/>
      <c r="F103" s="12"/>
      <c r="G103" s="13"/>
      <c r="H103" s="13"/>
      <c r="I103" s="14">
        <f>SUM(I98:I102)</f>
        <v>2588.6052450000002</v>
      </c>
      <c r="J103" s="15"/>
      <c r="K103" s="15"/>
      <c r="L103" s="15"/>
      <c r="M103" s="14">
        <f>SUM(M98:M102)</f>
        <v>0</v>
      </c>
      <c r="N103" s="14">
        <f>SUM(N98:N102)</f>
        <v>0</v>
      </c>
      <c r="O103" s="14">
        <f>SUM(O98:O102)</f>
        <v>0</v>
      </c>
      <c r="P103" s="41">
        <f t="shared" si="126"/>
        <v>2588.6052450000002</v>
      </c>
      <c r="Q103" s="46">
        <f t="shared" si="90"/>
        <v>0</v>
      </c>
    </row>
    <row r="104" spans="1:17" ht="20.100000000000001" customHeight="1">
      <c r="A104" s="37" t="s">
        <v>256</v>
      </c>
      <c r="B104" s="122" t="s">
        <v>257</v>
      </c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3"/>
      <c r="Q104" s="46"/>
    </row>
    <row r="105" spans="1:17">
      <c r="A105" s="38" t="s">
        <v>258</v>
      </c>
      <c r="B105" s="2" t="s">
        <v>259</v>
      </c>
      <c r="C105" s="48" t="s">
        <v>260</v>
      </c>
      <c r="D105" s="2" t="s">
        <v>261</v>
      </c>
      <c r="E105" s="2" t="s">
        <v>117</v>
      </c>
      <c r="F105" s="9">
        <v>119</v>
      </c>
      <c r="G105" s="10">
        <v>7.07</v>
      </c>
      <c r="H105" s="10">
        <f t="shared" ref="H105:H151" si="127">G105*$R$9</f>
        <v>9.0036450000000006</v>
      </c>
      <c r="I105" s="11">
        <f t="shared" ref="I105" si="128">F105*H105</f>
        <v>1071.433755</v>
      </c>
      <c r="J105" s="5"/>
      <c r="K105" s="5"/>
      <c r="L105" s="5">
        <f t="shared" ref="L105" si="129">K105+J105</f>
        <v>0</v>
      </c>
      <c r="M105" s="56">
        <f t="shared" ref="M105" si="130">J105*H105</f>
        <v>0</v>
      </c>
      <c r="N105" s="56">
        <f t="shared" ref="N105" si="131">H105*K105</f>
        <v>0</v>
      </c>
      <c r="O105" s="7">
        <f t="shared" ref="O105" si="132">N105+M105</f>
        <v>0</v>
      </c>
      <c r="P105" s="39">
        <f t="shared" ref="P105" si="133">I105-O105</f>
        <v>1071.433755</v>
      </c>
      <c r="Q105" s="46">
        <f t="shared" si="90"/>
        <v>0</v>
      </c>
    </row>
    <row r="106" spans="1:17" ht="25.5">
      <c r="A106" s="38" t="s">
        <v>262</v>
      </c>
      <c r="B106" s="2" t="s">
        <v>263</v>
      </c>
      <c r="C106" s="48" t="s">
        <v>264</v>
      </c>
      <c r="D106" s="2" t="s">
        <v>21</v>
      </c>
      <c r="E106" s="2" t="s">
        <v>117</v>
      </c>
      <c r="F106" s="9">
        <v>8</v>
      </c>
      <c r="G106" s="10">
        <v>5.83</v>
      </c>
      <c r="H106" s="10">
        <f t="shared" si="127"/>
        <v>7.4245050000000008</v>
      </c>
      <c r="I106" s="11">
        <f t="shared" ref="I106:I151" si="134">F106*H106</f>
        <v>59.396040000000006</v>
      </c>
      <c r="J106" s="5"/>
      <c r="K106" s="5"/>
      <c r="L106" s="5">
        <f t="shared" ref="L106:L151" si="135">K106+J106</f>
        <v>0</v>
      </c>
      <c r="M106" s="56">
        <f t="shared" ref="M106:M151" si="136">J106*H106</f>
        <v>0</v>
      </c>
      <c r="N106" s="56">
        <f t="shared" ref="N106:N151" si="137">H106*K106</f>
        <v>0</v>
      </c>
      <c r="O106" s="7">
        <f t="shared" ref="O106:O151" si="138">N106+M106</f>
        <v>0</v>
      </c>
      <c r="P106" s="39">
        <f t="shared" ref="P106:P152" si="139">I106-O106</f>
        <v>59.396040000000006</v>
      </c>
      <c r="Q106" s="46">
        <f t="shared" si="90"/>
        <v>0</v>
      </c>
    </row>
    <row r="107" spans="1:17" ht="51">
      <c r="A107" s="38" t="s">
        <v>265</v>
      </c>
      <c r="B107" s="2" t="s">
        <v>266</v>
      </c>
      <c r="C107" s="48" t="s">
        <v>267</v>
      </c>
      <c r="D107" s="2" t="s">
        <v>21</v>
      </c>
      <c r="E107" s="2" t="s">
        <v>117</v>
      </c>
      <c r="F107" s="9">
        <v>10</v>
      </c>
      <c r="G107" s="10">
        <v>10.97</v>
      </c>
      <c r="H107" s="10">
        <f t="shared" si="127"/>
        <v>13.970295000000002</v>
      </c>
      <c r="I107" s="11">
        <f t="shared" si="134"/>
        <v>139.70295000000002</v>
      </c>
      <c r="J107" s="5"/>
      <c r="K107" s="5"/>
      <c r="L107" s="5">
        <f t="shared" si="135"/>
        <v>0</v>
      </c>
      <c r="M107" s="56">
        <f t="shared" si="136"/>
        <v>0</v>
      </c>
      <c r="N107" s="56">
        <f t="shared" si="137"/>
        <v>0</v>
      </c>
      <c r="O107" s="7">
        <f t="shared" si="138"/>
        <v>0</v>
      </c>
      <c r="P107" s="39">
        <f t="shared" si="139"/>
        <v>139.70295000000002</v>
      </c>
      <c r="Q107" s="46">
        <f t="shared" si="90"/>
        <v>0</v>
      </c>
    </row>
    <row r="108" spans="1:17" ht="51">
      <c r="A108" s="38" t="s">
        <v>268</v>
      </c>
      <c r="B108" s="2" t="s">
        <v>269</v>
      </c>
      <c r="C108" s="48" t="s">
        <v>270</v>
      </c>
      <c r="D108" s="2" t="s">
        <v>21</v>
      </c>
      <c r="E108" s="2" t="s">
        <v>117</v>
      </c>
      <c r="F108" s="9">
        <v>6</v>
      </c>
      <c r="G108" s="10">
        <v>12.5</v>
      </c>
      <c r="H108" s="10">
        <f t="shared" si="127"/>
        <v>15.918750000000001</v>
      </c>
      <c r="I108" s="11">
        <f t="shared" si="134"/>
        <v>95.512500000000003</v>
      </c>
      <c r="J108" s="5"/>
      <c r="K108" s="5"/>
      <c r="L108" s="5">
        <f t="shared" si="135"/>
        <v>0</v>
      </c>
      <c r="M108" s="56">
        <f t="shared" si="136"/>
        <v>0</v>
      </c>
      <c r="N108" s="56">
        <f t="shared" si="137"/>
        <v>0</v>
      </c>
      <c r="O108" s="7">
        <f t="shared" si="138"/>
        <v>0</v>
      </c>
      <c r="P108" s="39">
        <f t="shared" si="139"/>
        <v>95.512500000000003</v>
      </c>
      <c r="Q108" s="46">
        <f t="shared" si="90"/>
        <v>0</v>
      </c>
    </row>
    <row r="109" spans="1:17" ht="51">
      <c r="A109" s="38" t="s">
        <v>271</v>
      </c>
      <c r="B109" s="2" t="s">
        <v>272</v>
      </c>
      <c r="C109" s="48" t="s">
        <v>273</v>
      </c>
      <c r="D109" s="2" t="s">
        <v>21</v>
      </c>
      <c r="E109" s="2" t="s">
        <v>22</v>
      </c>
      <c r="F109" s="9">
        <v>203.96</v>
      </c>
      <c r="G109" s="10">
        <v>8.6</v>
      </c>
      <c r="H109" s="10">
        <f t="shared" si="127"/>
        <v>10.9521</v>
      </c>
      <c r="I109" s="11">
        <f t="shared" si="134"/>
        <v>2233.7903160000001</v>
      </c>
      <c r="J109" s="5"/>
      <c r="K109" s="5"/>
      <c r="L109" s="5">
        <f t="shared" si="135"/>
        <v>0</v>
      </c>
      <c r="M109" s="56">
        <f t="shared" si="136"/>
        <v>0</v>
      </c>
      <c r="N109" s="56">
        <f t="shared" si="137"/>
        <v>0</v>
      </c>
      <c r="O109" s="7">
        <f t="shared" si="138"/>
        <v>0</v>
      </c>
      <c r="P109" s="39">
        <f t="shared" si="139"/>
        <v>2233.7903160000001</v>
      </c>
      <c r="Q109" s="46">
        <f t="shared" si="90"/>
        <v>0</v>
      </c>
    </row>
    <row r="110" spans="1:17" ht="51">
      <c r="A110" s="38" t="s">
        <v>274</v>
      </c>
      <c r="B110" s="2" t="s">
        <v>275</v>
      </c>
      <c r="C110" s="48" t="s">
        <v>276</v>
      </c>
      <c r="D110" s="2" t="s">
        <v>21</v>
      </c>
      <c r="E110" s="2" t="s">
        <v>22</v>
      </c>
      <c r="F110" s="9">
        <v>18.809999999999999</v>
      </c>
      <c r="G110" s="10">
        <v>9.2899999999999991</v>
      </c>
      <c r="H110" s="10">
        <f t="shared" si="127"/>
        <v>11.830814999999999</v>
      </c>
      <c r="I110" s="11">
        <f t="shared" si="134"/>
        <v>222.53763014999998</v>
      </c>
      <c r="J110" s="5"/>
      <c r="K110" s="5"/>
      <c r="L110" s="5">
        <f t="shared" si="135"/>
        <v>0</v>
      </c>
      <c r="M110" s="56">
        <f t="shared" si="136"/>
        <v>0</v>
      </c>
      <c r="N110" s="56">
        <f t="shared" si="137"/>
        <v>0</v>
      </c>
      <c r="O110" s="7">
        <f t="shared" si="138"/>
        <v>0</v>
      </c>
      <c r="P110" s="39">
        <f t="shared" si="139"/>
        <v>222.53763014999998</v>
      </c>
      <c r="Q110" s="46">
        <f t="shared" si="90"/>
        <v>0</v>
      </c>
    </row>
    <row r="111" spans="1:17" ht="51">
      <c r="A111" s="38" t="s">
        <v>277</v>
      </c>
      <c r="B111" s="2" t="s">
        <v>278</v>
      </c>
      <c r="C111" s="48" t="s">
        <v>279</v>
      </c>
      <c r="D111" s="2" t="s">
        <v>21</v>
      </c>
      <c r="E111" s="2" t="s">
        <v>22</v>
      </c>
      <c r="F111" s="9">
        <v>0</v>
      </c>
      <c r="G111" s="10">
        <v>5.36</v>
      </c>
      <c r="H111" s="10">
        <f t="shared" si="127"/>
        <v>6.8259600000000011</v>
      </c>
      <c r="I111" s="11">
        <f t="shared" si="134"/>
        <v>0</v>
      </c>
      <c r="J111" s="5"/>
      <c r="K111" s="5"/>
      <c r="L111" s="5">
        <f t="shared" si="135"/>
        <v>0</v>
      </c>
      <c r="M111" s="56">
        <f t="shared" si="136"/>
        <v>0</v>
      </c>
      <c r="N111" s="56">
        <f t="shared" si="137"/>
        <v>0</v>
      </c>
      <c r="O111" s="7">
        <f t="shared" si="138"/>
        <v>0</v>
      </c>
      <c r="P111" s="39">
        <f t="shared" si="139"/>
        <v>0</v>
      </c>
      <c r="Q111" s="46" t="e">
        <f t="shared" si="90"/>
        <v>#DIV/0!</v>
      </c>
    </row>
    <row r="112" spans="1:17" ht="25.5">
      <c r="A112" s="38" t="s">
        <v>280</v>
      </c>
      <c r="B112" s="2" t="s">
        <v>281</v>
      </c>
      <c r="C112" s="48" t="s">
        <v>282</v>
      </c>
      <c r="D112" s="2" t="s">
        <v>21</v>
      </c>
      <c r="E112" s="2" t="s">
        <v>22</v>
      </c>
      <c r="F112" s="9">
        <v>0</v>
      </c>
      <c r="G112" s="10">
        <v>9.08</v>
      </c>
      <c r="H112" s="10">
        <f t="shared" si="127"/>
        <v>11.56338</v>
      </c>
      <c r="I112" s="11">
        <f t="shared" si="134"/>
        <v>0</v>
      </c>
      <c r="J112" s="5"/>
      <c r="K112" s="5"/>
      <c r="L112" s="5">
        <f t="shared" si="135"/>
        <v>0</v>
      </c>
      <c r="M112" s="56">
        <f t="shared" si="136"/>
        <v>0</v>
      </c>
      <c r="N112" s="56">
        <f t="shared" si="137"/>
        <v>0</v>
      </c>
      <c r="O112" s="7">
        <f t="shared" si="138"/>
        <v>0</v>
      </c>
      <c r="P112" s="39">
        <f t="shared" si="139"/>
        <v>0</v>
      </c>
      <c r="Q112" s="46" t="e">
        <f t="shared" si="90"/>
        <v>#DIV/0!</v>
      </c>
    </row>
    <row r="113" spans="1:17" ht="51">
      <c r="A113" s="38" t="s">
        <v>283</v>
      </c>
      <c r="B113" s="2" t="s">
        <v>284</v>
      </c>
      <c r="C113" s="48" t="s">
        <v>285</v>
      </c>
      <c r="D113" s="2" t="s">
        <v>21</v>
      </c>
      <c r="E113" s="2" t="s">
        <v>22</v>
      </c>
      <c r="F113" s="9">
        <v>20.3</v>
      </c>
      <c r="G113" s="10">
        <v>11.61</v>
      </c>
      <c r="H113" s="10">
        <f t="shared" si="127"/>
        <v>14.785335</v>
      </c>
      <c r="I113" s="11">
        <f t="shared" si="134"/>
        <v>300.14230050000003</v>
      </c>
      <c r="J113" s="5"/>
      <c r="K113" s="5"/>
      <c r="L113" s="5">
        <f t="shared" si="135"/>
        <v>0</v>
      </c>
      <c r="M113" s="56">
        <f t="shared" si="136"/>
        <v>0</v>
      </c>
      <c r="N113" s="56">
        <f t="shared" si="137"/>
        <v>0</v>
      </c>
      <c r="O113" s="7">
        <f t="shared" si="138"/>
        <v>0</v>
      </c>
      <c r="P113" s="39">
        <f t="shared" si="139"/>
        <v>300.14230050000003</v>
      </c>
      <c r="Q113" s="46">
        <f t="shared" si="90"/>
        <v>0</v>
      </c>
    </row>
    <row r="114" spans="1:17" ht="51">
      <c r="A114" s="38" t="s">
        <v>286</v>
      </c>
      <c r="B114" s="2" t="s">
        <v>287</v>
      </c>
      <c r="C114" s="48" t="s">
        <v>288</v>
      </c>
      <c r="D114" s="2" t="s">
        <v>21</v>
      </c>
      <c r="E114" s="2" t="s">
        <v>22</v>
      </c>
      <c r="F114" s="9">
        <v>205</v>
      </c>
      <c r="G114" s="10">
        <v>9.59</v>
      </c>
      <c r="H114" s="10">
        <f t="shared" si="127"/>
        <v>12.212865000000001</v>
      </c>
      <c r="I114" s="11">
        <f t="shared" si="134"/>
        <v>2503.6373250000001</v>
      </c>
      <c r="J114" s="5"/>
      <c r="K114" s="5"/>
      <c r="L114" s="5">
        <f t="shared" si="135"/>
        <v>0</v>
      </c>
      <c r="M114" s="56">
        <f t="shared" si="136"/>
        <v>0</v>
      </c>
      <c r="N114" s="56">
        <f t="shared" si="137"/>
        <v>0</v>
      </c>
      <c r="O114" s="7">
        <f t="shared" si="138"/>
        <v>0</v>
      </c>
      <c r="P114" s="39">
        <f t="shared" si="139"/>
        <v>2503.6373250000001</v>
      </c>
      <c r="Q114" s="46">
        <f t="shared" si="90"/>
        <v>0</v>
      </c>
    </row>
    <row r="115" spans="1:17" ht="51">
      <c r="A115" s="38" t="s">
        <v>289</v>
      </c>
      <c r="B115" s="2" t="s">
        <v>290</v>
      </c>
      <c r="C115" s="48" t="s">
        <v>291</v>
      </c>
      <c r="D115" s="2" t="s">
        <v>21</v>
      </c>
      <c r="E115" s="2" t="s">
        <v>117</v>
      </c>
      <c r="F115" s="9">
        <v>6</v>
      </c>
      <c r="G115" s="10">
        <v>5.3</v>
      </c>
      <c r="H115" s="10">
        <f t="shared" si="127"/>
        <v>6.7495500000000002</v>
      </c>
      <c r="I115" s="11">
        <f t="shared" si="134"/>
        <v>40.497300000000003</v>
      </c>
      <c r="J115" s="5"/>
      <c r="K115" s="5"/>
      <c r="L115" s="5">
        <f t="shared" si="135"/>
        <v>0</v>
      </c>
      <c r="M115" s="56">
        <f t="shared" si="136"/>
        <v>0</v>
      </c>
      <c r="N115" s="56">
        <f t="shared" si="137"/>
        <v>0</v>
      </c>
      <c r="O115" s="7">
        <f t="shared" si="138"/>
        <v>0</v>
      </c>
      <c r="P115" s="39">
        <f t="shared" si="139"/>
        <v>40.497300000000003</v>
      </c>
      <c r="Q115" s="46">
        <f t="shared" si="90"/>
        <v>0</v>
      </c>
    </row>
    <row r="116" spans="1:17" ht="51">
      <c r="A116" s="38" t="s">
        <v>292</v>
      </c>
      <c r="B116" s="2" t="s">
        <v>293</v>
      </c>
      <c r="C116" s="48" t="s">
        <v>294</v>
      </c>
      <c r="D116" s="2" t="s">
        <v>21</v>
      </c>
      <c r="E116" s="2" t="s">
        <v>117</v>
      </c>
      <c r="F116" s="9">
        <v>14</v>
      </c>
      <c r="G116" s="10">
        <v>7.01</v>
      </c>
      <c r="H116" s="10">
        <f t="shared" si="127"/>
        <v>8.9272349999999996</v>
      </c>
      <c r="I116" s="11">
        <f t="shared" si="134"/>
        <v>124.98129</v>
      </c>
      <c r="J116" s="5"/>
      <c r="K116" s="5"/>
      <c r="L116" s="5">
        <f t="shared" si="135"/>
        <v>0</v>
      </c>
      <c r="M116" s="56">
        <f t="shared" si="136"/>
        <v>0</v>
      </c>
      <c r="N116" s="56">
        <f t="shared" si="137"/>
        <v>0</v>
      </c>
      <c r="O116" s="7">
        <f t="shared" si="138"/>
        <v>0</v>
      </c>
      <c r="P116" s="39">
        <f t="shared" si="139"/>
        <v>124.98129</v>
      </c>
      <c r="Q116" s="46">
        <f t="shared" si="90"/>
        <v>0</v>
      </c>
    </row>
    <row r="117" spans="1:17" ht="38.25">
      <c r="A117" s="38" t="s">
        <v>295</v>
      </c>
      <c r="B117" s="2" t="s">
        <v>296</v>
      </c>
      <c r="C117" s="48" t="s">
        <v>297</v>
      </c>
      <c r="D117" s="2" t="s">
        <v>21</v>
      </c>
      <c r="E117" s="2" t="s">
        <v>117</v>
      </c>
      <c r="F117" s="9">
        <v>0</v>
      </c>
      <c r="G117" s="10">
        <v>9.07</v>
      </c>
      <c r="H117" s="10">
        <f t="shared" si="127"/>
        <v>11.550645000000001</v>
      </c>
      <c r="I117" s="11">
        <f t="shared" si="134"/>
        <v>0</v>
      </c>
      <c r="J117" s="5"/>
      <c r="K117" s="5"/>
      <c r="L117" s="5">
        <f t="shared" si="135"/>
        <v>0</v>
      </c>
      <c r="M117" s="56">
        <f t="shared" si="136"/>
        <v>0</v>
      </c>
      <c r="N117" s="56">
        <f t="shared" si="137"/>
        <v>0</v>
      </c>
      <c r="O117" s="7">
        <f t="shared" si="138"/>
        <v>0</v>
      </c>
      <c r="P117" s="39">
        <f t="shared" si="139"/>
        <v>0</v>
      </c>
      <c r="Q117" s="46" t="e">
        <f t="shared" si="90"/>
        <v>#DIV/0!</v>
      </c>
    </row>
    <row r="118" spans="1:17" ht="63.75">
      <c r="A118" s="38" t="s">
        <v>298</v>
      </c>
      <c r="B118" s="2" t="s">
        <v>299</v>
      </c>
      <c r="C118" s="48" t="s">
        <v>300</v>
      </c>
      <c r="D118" s="2" t="s">
        <v>21</v>
      </c>
      <c r="E118" s="2" t="s">
        <v>117</v>
      </c>
      <c r="F118" s="9">
        <v>1</v>
      </c>
      <c r="G118" s="10">
        <v>490.95</v>
      </c>
      <c r="H118" s="10">
        <f t="shared" si="127"/>
        <v>625.22482500000001</v>
      </c>
      <c r="I118" s="11">
        <f t="shared" si="134"/>
        <v>625.22482500000001</v>
      </c>
      <c r="J118" s="5"/>
      <c r="K118" s="5"/>
      <c r="L118" s="5">
        <f t="shared" si="135"/>
        <v>0</v>
      </c>
      <c r="M118" s="56">
        <f t="shared" si="136"/>
        <v>0</v>
      </c>
      <c r="N118" s="56">
        <f t="shared" si="137"/>
        <v>0</v>
      </c>
      <c r="O118" s="7">
        <f t="shared" si="138"/>
        <v>0</v>
      </c>
      <c r="P118" s="39">
        <f t="shared" si="139"/>
        <v>625.22482500000001</v>
      </c>
      <c r="Q118" s="46">
        <f t="shared" si="90"/>
        <v>0</v>
      </c>
    </row>
    <row r="119" spans="1:17" ht="63.75">
      <c r="A119" s="38" t="s">
        <v>301</v>
      </c>
      <c r="B119" s="2" t="s">
        <v>302</v>
      </c>
      <c r="C119" s="48" t="s">
        <v>303</v>
      </c>
      <c r="D119" s="2" t="s">
        <v>21</v>
      </c>
      <c r="E119" s="2" t="s">
        <v>117</v>
      </c>
      <c r="F119" s="9">
        <v>1</v>
      </c>
      <c r="G119" s="10">
        <v>460.24</v>
      </c>
      <c r="H119" s="10">
        <f t="shared" si="127"/>
        <v>586.1156400000001</v>
      </c>
      <c r="I119" s="11">
        <f t="shared" si="134"/>
        <v>586.1156400000001</v>
      </c>
      <c r="J119" s="5"/>
      <c r="K119" s="5"/>
      <c r="L119" s="5">
        <f t="shared" si="135"/>
        <v>0</v>
      </c>
      <c r="M119" s="56">
        <f t="shared" si="136"/>
        <v>0</v>
      </c>
      <c r="N119" s="56">
        <f t="shared" si="137"/>
        <v>0</v>
      </c>
      <c r="O119" s="7">
        <f t="shared" si="138"/>
        <v>0</v>
      </c>
      <c r="P119" s="39">
        <f t="shared" si="139"/>
        <v>586.1156400000001</v>
      </c>
      <c r="Q119" s="46">
        <f t="shared" si="90"/>
        <v>0</v>
      </c>
    </row>
    <row r="120" spans="1:17">
      <c r="A120" s="38" t="s">
        <v>304</v>
      </c>
      <c r="B120" s="2" t="s">
        <v>305</v>
      </c>
      <c r="C120" s="48" t="s">
        <v>306</v>
      </c>
      <c r="D120" s="2"/>
      <c r="E120" s="2" t="s">
        <v>307</v>
      </c>
      <c r="F120" s="9">
        <v>41</v>
      </c>
      <c r="G120" s="10">
        <v>22.26</v>
      </c>
      <c r="H120" s="10">
        <f t="shared" si="127"/>
        <v>28.348110000000002</v>
      </c>
      <c r="I120" s="11">
        <f t="shared" si="134"/>
        <v>1162.27251</v>
      </c>
      <c r="J120" s="5"/>
      <c r="K120" s="5"/>
      <c r="L120" s="5">
        <f t="shared" si="135"/>
        <v>0</v>
      </c>
      <c r="M120" s="56">
        <f t="shared" si="136"/>
        <v>0</v>
      </c>
      <c r="N120" s="56">
        <f t="shared" si="137"/>
        <v>0</v>
      </c>
      <c r="O120" s="7">
        <f t="shared" si="138"/>
        <v>0</v>
      </c>
      <c r="P120" s="39">
        <f t="shared" si="139"/>
        <v>1162.27251</v>
      </c>
      <c r="Q120" s="46">
        <f t="shared" si="90"/>
        <v>0</v>
      </c>
    </row>
    <row r="121" spans="1:17" ht="25.5">
      <c r="A121" s="38" t="s">
        <v>308</v>
      </c>
      <c r="B121" s="2" t="s">
        <v>309</v>
      </c>
      <c r="C121" s="48" t="s">
        <v>310</v>
      </c>
      <c r="D121" s="2" t="s">
        <v>12</v>
      </c>
      <c r="E121" s="2" t="s">
        <v>17</v>
      </c>
      <c r="F121" s="9">
        <v>6</v>
      </c>
      <c r="G121" s="10">
        <v>71.28</v>
      </c>
      <c r="H121" s="10">
        <f t="shared" si="127"/>
        <v>90.775080000000003</v>
      </c>
      <c r="I121" s="11">
        <f t="shared" si="134"/>
        <v>544.65048000000002</v>
      </c>
      <c r="J121" s="5"/>
      <c r="K121" s="5"/>
      <c r="L121" s="5">
        <f t="shared" si="135"/>
        <v>0</v>
      </c>
      <c r="M121" s="56">
        <f t="shared" si="136"/>
        <v>0</v>
      </c>
      <c r="N121" s="56">
        <f t="shared" si="137"/>
        <v>0</v>
      </c>
      <c r="O121" s="7">
        <f t="shared" si="138"/>
        <v>0</v>
      </c>
      <c r="P121" s="39">
        <f t="shared" si="139"/>
        <v>544.65048000000002</v>
      </c>
      <c r="Q121" s="46">
        <f t="shared" si="90"/>
        <v>0</v>
      </c>
    </row>
    <row r="122" spans="1:17" ht="38.25">
      <c r="A122" s="38" t="s">
        <v>311</v>
      </c>
      <c r="B122" s="2" t="s">
        <v>312</v>
      </c>
      <c r="C122" s="48" t="s">
        <v>313</v>
      </c>
      <c r="D122" s="2" t="s">
        <v>21</v>
      </c>
      <c r="E122" s="2" t="s">
        <v>117</v>
      </c>
      <c r="F122" s="9">
        <v>11</v>
      </c>
      <c r="G122" s="10">
        <v>26.34</v>
      </c>
      <c r="H122" s="10">
        <f t="shared" si="127"/>
        <v>33.543990000000001</v>
      </c>
      <c r="I122" s="11">
        <f t="shared" si="134"/>
        <v>368.98389000000003</v>
      </c>
      <c r="J122" s="5"/>
      <c r="K122" s="5"/>
      <c r="L122" s="5">
        <f t="shared" si="135"/>
        <v>0</v>
      </c>
      <c r="M122" s="56">
        <f t="shared" si="136"/>
        <v>0</v>
      </c>
      <c r="N122" s="56">
        <f t="shared" si="137"/>
        <v>0</v>
      </c>
      <c r="O122" s="7">
        <f t="shared" si="138"/>
        <v>0</v>
      </c>
      <c r="P122" s="39">
        <f t="shared" si="139"/>
        <v>368.98389000000003</v>
      </c>
      <c r="Q122" s="46">
        <f t="shared" si="90"/>
        <v>0</v>
      </c>
    </row>
    <row r="123" spans="1:17" ht="38.25">
      <c r="A123" s="38" t="s">
        <v>314</v>
      </c>
      <c r="B123" s="2" t="s">
        <v>315</v>
      </c>
      <c r="C123" s="48" t="s">
        <v>316</v>
      </c>
      <c r="D123" s="2" t="s">
        <v>21</v>
      </c>
      <c r="E123" s="2" t="s">
        <v>117</v>
      </c>
      <c r="F123" s="9">
        <v>8</v>
      </c>
      <c r="G123" s="10">
        <v>30.42</v>
      </c>
      <c r="H123" s="10">
        <f t="shared" si="127"/>
        <v>38.739870000000003</v>
      </c>
      <c r="I123" s="11">
        <f t="shared" si="134"/>
        <v>309.91896000000003</v>
      </c>
      <c r="J123" s="5"/>
      <c r="K123" s="5"/>
      <c r="L123" s="5">
        <f t="shared" si="135"/>
        <v>0</v>
      </c>
      <c r="M123" s="56">
        <f t="shared" si="136"/>
        <v>0</v>
      </c>
      <c r="N123" s="56">
        <f t="shared" si="137"/>
        <v>0</v>
      </c>
      <c r="O123" s="7">
        <f t="shared" si="138"/>
        <v>0</v>
      </c>
      <c r="P123" s="39">
        <f t="shared" si="139"/>
        <v>309.91896000000003</v>
      </c>
      <c r="Q123" s="46">
        <f t="shared" si="90"/>
        <v>0</v>
      </c>
    </row>
    <row r="124" spans="1:17" ht="51">
      <c r="A124" s="38" t="s">
        <v>317</v>
      </c>
      <c r="B124" s="2" t="s">
        <v>318</v>
      </c>
      <c r="C124" s="48" t="s">
        <v>319</v>
      </c>
      <c r="D124" s="2" t="s">
        <v>21</v>
      </c>
      <c r="E124" s="2" t="s">
        <v>117</v>
      </c>
      <c r="F124" s="9">
        <v>1</v>
      </c>
      <c r="G124" s="10">
        <v>54.64</v>
      </c>
      <c r="H124" s="10">
        <f t="shared" si="127"/>
        <v>69.584040000000002</v>
      </c>
      <c r="I124" s="11">
        <f t="shared" si="134"/>
        <v>69.584040000000002</v>
      </c>
      <c r="J124" s="5"/>
      <c r="K124" s="5"/>
      <c r="L124" s="5">
        <f t="shared" si="135"/>
        <v>0</v>
      </c>
      <c r="M124" s="56">
        <f t="shared" si="136"/>
        <v>0</v>
      </c>
      <c r="N124" s="56">
        <f t="shared" si="137"/>
        <v>0</v>
      </c>
      <c r="O124" s="7">
        <f t="shared" si="138"/>
        <v>0</v>
      </c>
      <c r="P124" s="39">
        <f t="shared" si="139"/>
        <v>69.584040000000002</v>
      </c>
      <c r="Q124" s="46">
        <f t="shared" si="90"/>
        <v>0</v>
      </c>
    </row>
    <row r="125" spans="1:17" ht="51">
      <c r="A125" s="38" t="s">
        <v>320</v>
      </c>
      <c r="B125" s="2" t="s">
        <v>321</v>
      </c>
      <c r="C125" s="48" t="s">
        <v>322</v>
      </c>
      <c r="D125" s="2" t="s">
        <v>21</v>
      </c>
      <c r="E125" s="2" t="s">
        <v>117</v>
      </c>
      <c r="F125" s="9">
        <v>6</v>
      </c>
      <c r="G125" s="10">
        <v>85.63</v>
      </c>
      <c r="H125" s="10">
        <f t="shared" si="127"/>
        <v>109.04980500000001</v>
      </c>
      <c r="I125" s="11">
        <f t="shared" si="134"/>
        <v>654.29883000000007</v>
      </c>
      <c r="J125" s="5"/>
      <c r="K125" s="5"/>
      <c r="L125" s="5">
        <f t="shared" si="135"/>
        <v>0</v>
      </c>
      <c r="M125" s="56">
        <f t="shared" si="136"/>
        <v>0</v>
      </c>
      <c r="N125" s="56">
        <f t="shared" si="137"/>
        <v>0</v>
      </c>
      <c r="O125" s="7">
        <f t="shared" si="138"/>
        <v>0</v>
      </c>
      <c r="P125" s="39">
        <f t="shared" si="139"/>
        <v>654.29883000000007</v>
      </c>
      <c r="Q125" s="46">
        <f t="shared" si="90"/>
        <v>0</v>
      </c>
    </row>
    <row r="126" spans="1:17" ht="51">
      <c r="A126" s="38" t="s">
        <v>323</v>
      </c>
      <c r="B126" s="2" t="s">
        <v>324</v>
      </c>
      <c r="C126" s="48" t="s">
        <v>325</v>
      </c>
      <c r="D126" s="2" t="s">
        <v>21</v>
      </c>
      <c r="E126" s="2" t="s">
        <v>117</v>
      </c>
      <c r="F126" s="9">
        <v>81</v>
      </c>
      <c r="G126" s="10">
        <v>117.08</v>
      </c>
      <c r="H126" s="10">
        <f t="shared" si="127"/>
        <v>149.10138000000001</v>
      </c>
      <c r="I126" s="11">
        <f t="shared" si="134"/>
        <v>12077.21178</v>
      </c>
      <c r="J126" s="5"/>
      <c r="K126" s="5"/>
      <c r="L126" s="5">
        <f t="shared" si="135"/>
        <v>0</v>
      </c>
      <c r="M126" s="56">
        <f t="shared" si="136"/>
        <v>0</v>
      </c>
      <c r="N126" s="56">
        <f t="shared" si="137"/>
        <v>0</v>
      </c>
      <c r="O126" s="7">
        <f t="shared" si="138"/>
        <v>0</v>
      </c>
      <c r="P126" s="39">
        <f t="shared" si="139"/>
        <v>12077.21178</v>
      </c>
      <c r="Q126" s="46">
        <f t="shared" si="90"/>
        <v>0</v>
      </c>
    </row>
    <row r="127" spans="1:17" ht="51">
      <c r="A127" s="38" t="s">
        <v>326</v>
      </c>
      <c r="B127" s="2" t="s">
        <v>327</v>
      </c>
      <c r="C127" s="48" t="s">
        <v>328</v>
      </c>
      <c r="D127" s="2" t="s">
        <v>21</v>
      </c>
      <c r="E127" s="2" t="s">
        <v>22</v>
      </c>
      <c r="F127" s="9">
        <v>64.95</v>
      </c>
      <c r="G127" s="10">
        <v>13.87</v>
      </c>
      <c r="H127" s="10">
        <f t="shared" si="127"/>
        <v>17.663444999999999</v>
      </c>
      <c r="I127" s="11">
        <f t="shared" si="134"/>
        <v>1147.24075275</v>
      </c>
      <c r="J127" s="5"/>
      <c r="K127" s="5"/>
      <c r="L127" s="5">
        <f t="shared" si="135"/>
        <v>0</v>
      </c>
      <c r="M127" s="56">
        <f t="shared" si="136"/>
        <v>0</v>
      </c>
      <c r="N127" s="56">
        <f t="shared" si="137"/>
        <v>0</v>
      </c>
      <c r="O127" s="7">
        <f t="shared" si="138"/>
        <v>0</v>
      </c>
      <c r="P127" s="39">
        <f t="shared" si="139"/>
        <v>1147.24075275</v>
      </c>
      <c r="Q127" s="46">
        <f t="shared" si="90"/>
        <v>0</v>
      </c>
    </row>
    <row r="128" spans="1:17" ht="51">
      <c r="A128" s="38" t="s">
        <v>329</v>
      </c>
      <c r="B128" s="2" t="s">
        <v>327</v>
      </c>
      <c r="C128" s="48" t="s">
        <v>328</v>
      </c>
      <c r="D128" s="2" t="s">
        <v>21</v>
      </c>
      <c r="E128" s="2" t="s">
        <v>22</v>
      </c>
      <c r="F128" s="9">
        <v>21.65</v>
      </c>
      <c r="G128" s="10">
        <v>13.87</v>
      </c>
      <c r="H128" s="10">
        <f t="shared" si="127"/>
        <v>17.663444999999999</v>
      </c>
      <c r="I128" s="11">
        <f t="shared" si="134"/>
        <v>382.41358424999999</v>
      </c>
      <c r="J128" s="5"/>
      <c r="K128" s="5"/>
      <c r="L128" s="5">
        <f t="shared" si="135"/>
        <v>0</v>
      </c>
      <c r="M128" s="56">
        <f t="shared" si="136"/>
        <v>0</v>
      </c>
      <c r="N128" s="56">
        <f t="shared" si="137"/>
        <v>0</v>
      </c>
      <c r="O128" s="7">
        <f t="shared" si="138"/>
        <v>0</v>
      </c>
      <c r="P128" s="39">
        <f t="shared" si="139"/>
        <v>382.41358424999999</v>
      </c>
      <c r="Q128" s="46">
        <f t="shared" si="90"/>
        <v>0</v>
      </c>
    </row>
    <row r="129" spans="1:17" ht="51">
      <c r="A129" s="38" t="s">
        <v>330</v>
      </c>
      <c r="B129" s="2" t="s">
        <v>327</v>
      </c>
      <c r="C129" s="48" t="s">
        <v>328</v>
      </c>
      <c r="D129" s="2" t="s">
        <v>21</v>
      </c>
      <c r="E129" s="2" t="s">
        <v>22</v>
      </c>
      <c r="F129" s="9">
        <v>30.65</v>
      </c>
      <c r="G129" s="10">
        <v>13.87</v>
      </c>
      <c r="H129" s="10">
        <f t="shared" si="127"/>
        <v>17.663444999999999</v>
      </c>
      <c r="I129" s="11">
        <f t="shared" si="134"/>
        <v>541.38458924999998</v>
      </c>
      <c r="J129" s="5"/>
      <c r="K129" s="5"/>
      <c r="L129" s="5">
        <f t="shared" si="135"/>
        <v>0</v>
      </c>
      <c r="M129" s="56">
        <f t="shared" si="136"/>
        <v>0</v>
      </c>
      <c r="N129" s="56">
        <f t="shared" si="137"/>
        <v>0</v>
      </c>
      <c r="O129" s="7">
        <f t="shared" si="138"/>
        <v>0</v>
      </c>
      <c r="P129" s="39">
        <f t="shared" si="139"/>
        <v>541.38458924999998</v>
      </c>
      <c r="Q129" s="46">
        <f t="shared" si="90"/>
        <v>0</v>
      </c>
    </row>
    <row r="130" spans="1:17" ht="38.25">
      <c r="A130" s="38" t="s">
        <v>331</v>
      </c>
      <c r="B130" s="2" t="s">
        <v>332</v>
      </c>
      <c r="C130" s="48" t="s">
        <v>333</v>
      </c>
      <c r="D130" s="2" t="s">
        <v>12</v>
      </c>
      <c r="E130" s="2" t="s">
        <v>17</v>
      </c>
      <c r="F130" s="9">
        <v>4</v>
      </c>
      <c r="G130" s="10">
        <v>137.51</v>
      </c>
      <c r="H130" s="10">
        <f t="shared" si="127"/>
        <v>175.11898500000001</v>
      </c>
      <c r="I130" s="11">
        <f t="shared" si="134"/>
        <v>700.47594000000004</v>
      </c>
      <c r="J130" s="5"/>
      <c r="K130" s="5"/>
      <c r="L130" s="5">
        <f t="shared" si="135"/>
        <v>0</v>
      </c>
      <c r="M130" s="56">
        <f t="shared" si="136"/>
        <v>0</v>
      </c>
      <c r="N130" s="56">
        <f t="shared" si="137"/>
        <v>0</v>
      </c>
      <c r="O130" s="7">
        <f t="shared" si="138"/>
        <v>0</v>
      </c>
      <c r="P130" s="39">
        <f t="shared" si="139"/>
        <v>700.47594000000004</v>
      </c>
      <c r="Q130" s="46">
        <f t="shared" si="90"/>
        <v>0</v>
      </c>
    </row>
    <row r="131" spans="1:17" ht="38.25">
      <c r="A131" s="38" t="s">
        <v>334</v>
      </c>
      <c r="B131" s="2" t="s">
        <v>335</v>
      </c>
      <c r="C131" s="48" t="s">
        <v>336</v>
      </c>
      <c r="D131" s="2" t="s">
        <v>21</v>
      </c>
      <c r="E131" s="2" t="s">
        <v>117</v>
      </c>
      <c r="F131" s="9">
        <v>15</v>
      </c>
      <c r="G131" s="10">
        <v>8.34</v>
      </c>
      <c r="H131" s="10">
        <f t="shared" si="127"/>
        <v>10.620990000000001</v>
      </c>
      <c r="I131" s="11">
        <f t="shared" si="134"/>
        <v>159.31485000000001</v>
      </c>
      <c r="J131" s="5"/>
      <c r="K131" s="5"/>
      <c r="L131" s="5">
        <f t="shared" si="135"/>
        <v>0</v>
      </c>
      <c r="M131" s="56">
        <f t="shared" si="136"/>
        <v>0</v>
      </c>
      <c r="N131" s="56">
        <f t="shared" si="137"/>
        <v>0</v>
      </c>
      <c r="O131" s="7">
        <f t="shared" si="138"/>
        <v>0</v>
      </c>
      <c r="P131" s="39">
        <f t="shared" si="139"/>
        <v>159.31485000000001</v>
      </c>
      <c r="Q131" s="46">
        <f t="shared" si="90"/>
        <v>0</v>
      </c>
    </row>
    <row r="132" spans="1:17" ht="38.25">
      <c r="A132" s="38" t="s">
        <v>337</v>
      </c>
      <c r="B132" s="2" t="s">
        <v>338</v>
      </c>
      <c r="C132" s="48" t="s">
        <v>339</v>
      </c>
      <c r="D132" s="2" t="s">
        <v>21</v>
      </c>
      <c r="E132" s="2" t="s">
        <v>117</v>
      </c>
      <c r="F132" s="9">
        <v>3</v>
      </c>
      <c r="G132" s="10">
        <v>7.22</v>
      </c>
      <c r="H132" s="10">
        <f t="shared" si="127"/>
        <v>9.1946700000000003</v>
      </c>
      <c r="I132" s="11">
        <f t="shared" si="134"/>
        <v>27.584009999999999</v>
      </c>
      <c r="J132" s="5"/>
      <c r="K132" s="5"/>
      <c r="L132" s="5">
        <f t="shared" si="135"/>
        <v>0</v>
      </c>
      <c r="M132" s="56">
        <f t="shared" si="136"/>
        <v>0</v>
      </c>
      <c r="N132" s="56">
        <f t="shared" si="137"/>
        <v>0</v>
      </c>
      <c r="O132" s="7">
        <f t="shared" si="138"/>
        <v>0</v>
      </c>
      <c r="P132" s="39">
        <f t="shared" si="139"/>
        <v>27.584009999999999</v>
      </c>
      <c r="Q132" s="46">
        <f t="shared" si="90"/>
        <v>0</v>
      </c>
    </row>
    <row r="133" spans="1:17" ht="38.25">
      <c r="A133" s="38" t="s">
        <v>340</v>
      </c>
      <c r="B133" s="2" t="s">
        <v>341</v>
      </c>
      <c r="C133" s="48" t="s">
        <v>342</v>
      </c>
      <c r="D133" s="2" t="s">
        <v>21</v>
      </c>
      <c r="E133" s="2" t="s">
        <v>117</v>
      </c>
      <c r="F133" s="9">
        <v>2</v>
      </c>
      <c r="G133" s="10">
        <v>57.46</v>
      </c>
      <c r="H133" s="10">
        <f t="shared" si="127"/>
        <v>73.17531000000001</v>
      </c>
      <c r="I133" s="11">
        <f t="shared" si="134"/>
        <v>146.35062000000002</v>
      </c>
      <c r="J133" s="5"/>
      <c r="K133" s="5"/>
      <c r="L133" s="5">
        <f t="shared" si="135"/>
        <v>0</v>
      </c>
      <c r="M133" s="56">
        <f t="shared" si="136"/>
        <v>0</v>
      </c>
      <c r="N133" s="56">
        <f t="shared" si="137"/>
        <v>0</v>
      </c>
      <c r="O133" s="7">
        <f t="shared" si="138"/>
        <v>0</v>
      </c>
      <c r="P133" s="39">
        <f t="shared" si="139"/>
        <v>146.35062000000002</v>
      </c>
      <c r="Q133" s="46">
        <f t="shared" si="90"/>
        <v>0</v>
      </c>
    </row>
    <row r="134" spans="1:17" ht="38.25">
      <c r="A134" s="38" t="s">
        <v>343</v>
      </c>
      <c r="B134" s="2" t="s">
        <v>341</v>
      </c>
      <c r="C134" s="48" t="s">
        <v>342</v>
      </c>
      <c r="D134" s="2" t="s">
        <v>21</v>
      </c>
      <c r="E134" s="2" t="s">
        <v>117</v>
      </c>
      <c r="F134" s="9">
        <v>2</v>
      </c>
      <c r="G134" s="10">
        <v>57.46</v>
      </c>
      <c r="H134" s="10">
        <f t="shared" si="127"/>
        <v>73.17531000000001</v>
      </c>
      <c r="I134" s="11">
        <f t="shared" si="134"/>
        <v>146.35062000000002</v>
      </c>
      <c r="J134" s="5"/>
      <c r="K134" s="5"/>
      <c r="L134" s="5">
        <f t="shared" si="135"/>
        <v>0</v>
      </c>
      <c r="M134" s="56">
        <f t="shared" si="136"/>
        <v>0</v>
      </c>
      <c r="N134" s="56">
        <f t="shared" si="137"/>
        <v>0</v>
      </c>
      <c r="O134" s="7">
        <f t="shared" si="138"/>
        <v>0</v>
      </c>
      <c r="P134" s="39">
        <f t="shared" si="139"/>
        <v>146.35062000000002</v>
      </c>
      <c r="Q134" s="46">
        <f t="shared" si="90"/>
        <v>0</v>
      </c>
    </row>
    <row r="135" spans="1:17" ht="38.25">
      <c r="A135" s="38" t="s">
        <v>344</v>
      </c>
      <c r="B135" s="2" t="s">
        <v>345</v>
      </c>
      <c r="C135" s="48" t="s">
        <v>346</v>
      </c>
      <c r="D135" s="2" t="s">
        <v>21</v>
      </c>
      <c r="E135" s="2" t="s">
        <v>22</v>
      </c>
      <c r="F135" s="9">
        <v>585.29999999999995</v>
      </c>
      <c r="G135" s="10">
        <v>5.22</v>
      </c>
      <c r="H135" s="10">
        <f t="shared" si="127"/>
        <v>6.6476699999999997</v>
      </c>
      <c r="I135" s="11">
        <f t="shared" si="134"/>
        <v>3890.8812509999993</v>
      </c>
      <c r="J135" s="5"/>
      <c r="K135" s="5"/>
      <c r="L135" s="5">
        <f t="shared" si="135"/>
        <v>0</v>
      </c>
      <c r="M135" s="56">
        <f t="shared" si="136"/>
        <v>0</v>
      </c>
      <c r="N135" s="56">
        <f t="shared" si="137"/>
        <v>0</v>
      </c>
      <c r="O135" s="7">
        <f t="shared" si="138"/>
        <v>0</v>
      </c>
      <c r="P135" s="39">
        <f t="shared" si="139"/>
        <v>3890.8812509999993</v>
      </c>
      <c r="Q135" s="46">
        <f t="shared" si="90"/>
        <v>0</v>
      </c>
    </row>
    <row r="136" spans="1:17" ht="38.25">
      <c r="A136" s="38" t="s">
        <v>347</v>
      </c>
      <c r="B136" s="2" t="s">
        <v>348</v>
      </c>
      <c r="C136" s="48" t="s">
        <v>349</v>
      </c>
      <c r="D136" s="2" t="s">
        <v>21</v>
      </c>
      <c r="E136" s="2" t="s">
        <v>22</v>
      </c>
      <c r="F136" s="9">
        <v>451.74</v>
      </c>
      <c r="G136" s="10">
        <v>2.14</v>
      </c>
      <c r="H136" s="10">
        <f t="shared" si="127"/>
        <v>2.7252900000000002</v>
      </c>
      <c r="I136" s="11">
        <f t="shared" si="134"/>
        <v>1231.1225046000002</v>
      </c>
      <c r="J136" s="5"/>
      <c r="K136" s="5"/>
      <c r="L136" s="5">
        <f t="shared" si="135"/>
        <v>0</v>
      </c>
      <c r="M136" s="56">
        <f t="shared" si="136"/>
        <v>0</v>
      </c>
      <c r="N136" s="56">
        <f t="shared" si="137"/>
        <v>0</v>
      </c>
      <c r="O136" s="7">
        <f t="shared" si="138"/>
        <v>0</v>
      </c>
      <c r="P136" s="39">
        <f t="shared" si="139"/>
        <v>1231.1225046000002</v>
      </c>
      <c r="Q136" s="46">
        <f t="shared" si="90"/>
        <v>0</v>
      </c>
    </row>
    <row r="137" spans="1:17" ht="25.5">
      <c r="A137" s="38" t="s">
        <v>350</v>
      </c>
      <c r="B137" s="2" t="s">
        <v>351</v>
      </c>
      <c r="C137" s="48" t="s">
        <v>352</v>
      </c>
      <c r="D137" s="2"/>
      <c r="E137" s="2" t="s">
        <v>353</v>
      </c>
      <c r="F137" s="9">
        <v>1</v>
      </c>
      <c r="G137" s="10">
        <v>180</v>
      </c>
      <c r="H137" s="10">
        <f t="shared" si="127"/>
        <v>229.23000000000002</v>
      </c>
      <c r="I137" s="11">
        <f t="shared" si="134"/>
        <v>229.23000000000002</v>
      </c>
      <c r="J137" s="5"/>
      <c r="K137" s="5"/>
      <c r="L137" s="5">
        <f t="shared" si="135"/>
        <v>0</v>
      </c>
      <c r="M137" s="56">
        <f t="shared" si="136"/>
        <v>0</v>
      </c>
      <c r="N137" s="56">
        <f t="shared" si="137"/>
        <v>0</v>
      </c>
      <c r="O137" s="7">
        <f t="shared" si="138"/>
        <v>0</v>
      </c>
      <c r="P137" s="39">
        <f t="shared" si="139"/>
        <v>229.23000000000002</v>
      </c>
      <c r="Q137" s="46">
        <f t="shared" si="90"/>
        <v>0</v>
      </c>
    </row>
    <row r="138" spans="1:17" ht="38.25">
      <c r="A138" s="38" t="s">
        <v>354</v>
      </c>
      <c r="B138" s="2" t="s">
        <v>355</v>
      </c>
      <c r="C138" s="48" t="s">
        <v>356</v>
      </c>
      <c r="D138" s="2" t="s">
        <v>21</v>
      </c>
      <c r="E138" s="2" t="s">
        <v>117</v>
      </c>
      <c r="F138" s="9">
        <v>3</v>
      </c>
      <c r="G138" s="10">
        <v>31.04</v>
      </c>
      <c r="H138" s="10">
        <f t="shared" si="127"/>
        <v>39.529440000000001</v>
      </c>
      <c r="I138" s="11">
        <f t="shared" si="134"/>
        <v>118.58832000000001</v>
      </c>
      <c r="J138" s="5"/>
      <c r="K138" s="5"/>
      <c r="L138" s="5">
        <f t="shared" si="135"/>
        <v>0</v>
      </c>
      <c r="M138" s="56">
        <f t="shared" si="136"/>
        <v>0</v>
      </c>
      <c r="N138" s="56">
        <f t="shared" si="137"/>
        <v>0</v>
      </c>
      <c r="O138" s="7">
        <f t="shared" si="138"/>
        <v>0</v>
      </c>
      <c r="P138" s="39">
        <f t="shared" si="139"/>
        <v>118.58832000000001</v>
      </c>
      <c r="Q138" s="46">
        <f t="shared" ref="Q138:Q201" si="140">O138/I138</f>
        <v>0</v>
      </c>
    </row>
    <row r="139" spans="1:17" ht="25.5">
      <c r="A139" s="38" t="s">
        <v>357</v>
      </c>
      <c r="B139" s="2" t="s">
        <v>351</v>
      </c>
      <c r="C139" s="48" t="s">
        <v>352</v>
      </c>
      <c r="D139" s="2"/>
      <c r="E139" s="2" t="s">
        <v>307</v>
      </c>
      <c r="F139" s="9">
        <v>3</v>
      </c>
      <c r="G139" s="10">
        <v>4.0199999999999996</v>
      </c>
      <c r="H139" s="10">
        <f t="shared" si="127"/>
        <v>5.1194699999999997</v>
      </c>
      <c r="I139" s="11">
        <f t="shared" si="134"/>
        <v>15.358409999999999</v>
      </c>
      <c r="J139" s="5"/>
      <c r="K139" s="5"/>
      <c r="L139" s="5">
        <f t="shared" si="135"/>
        <v>0</v>
      </c>
      <c r="M139" s="56">
        <f t="shared" si="136"/>
        <v>0</v>
      </c>
      <c r="N139" s="56">
        <f t="shared" si="137"/>
        <v>0</v>
      </c>
      <c r="O139" s="7">
        <f t="shared" si="138"/>
        <v>0</v>
      </c>
      <c r="P139" s="39">
        <f t="shared" si="139"/>
        <v>15.358409999999999</v>
      </c>
      <c r="Q139" s="46">
        <f t="shared" si="140"/>
        <v>0</v>
      </c>
    </row>
    <row r="140" spans="1:17">
      <c r="A140" s="38" t="s">
        <v>358</v>
      </c>
      <c r="B140" s="2" t="s">
        <v>359</v>
      </c>
      <c r="C140" s="48" t="s">
        <v>360</v>
      </c>
      <c r="D140" s="2" t="s">
        <v>12</v>
      </c>
      <c r="E140" s="2" t="s">
        <v>361</v>
      </c>
      <c r="F140" s="9">
        <v>0.5</v>
      </c>
      <c r="G140" s="10">
        <v>20.49</v>
      </c>
      <c r="H140" s="10">
        <f t="shared" si="127"/>
        <v>26.094014999999999</v>
      </c>
      <c r="I140" s="11">
        <f t="shared" si="134"/>
        <v>13.047007499999999</v>
      </c>
      <c r="J140" s="5"/>
      <c r="K140" s="5"/>
      <c r="L140" s="5">
        <f t="shared" si="135"/>
        <v>0</v>
      </c>
      <c r="M140" s="56">
        <f t="shared" si="136"/>
        <v>0</v>
      </c>
      <c r="N140" s="56">
        <f t="shared" si="137"/>
        <v>0</v>
      </c>
      <c r="O140" s="7">
        <f t="shared" si="138"/>
        <v>0</v>
      </c>
      <c r="P140" s="39">
        <f t="shared" si="139"/>
        <v>13.047007499999999</v>
      </c>
      <c r="Q140" s="46">
        <f t="shared" si="140"/>
        <v>0</v>
      </c>
    </row>
    <row r="141" spans="1:17" ht="25.5">
      <c r="A141" s="38" t="s">
        <v>362</v>
      </c>
      <c r="B141" s="2" t="s">
        <v>363</v>
      </c>
      <c r="C141" s="48" t="s">
        <v>364</v>
      </c>
      <c r="D141" s="2" t="s">
        <v>21</v>
      </c>
      <c r="E141" s="2" t="s">
        <v>117</v>
      </c>
      <c r="F141" s="9">
        <v>3</v>
      </c>
      <c r="G141" s="10">
        <v>47.34</v>
      </c>
      <c r="H141" s="10">
        <f t="shared" si="127"/>
        <v>60.287490000000005</v>
      </c>
      <c r="I141" s="11">
        <f t="shared" si="134"/>
        <v>180.86247000000003</v>
      </c>
      <c r="J141" s="5"/>
      <c r="K141" s="5"/>
      <c r="L141" s="5">
        <f t="shared" si="135"/>
        <v>0</v>
      </c>
      <c r="M141" s="56">
        <f t="shared" si="136"/>
        <v>0</v>
      </c>
      <c r="N141" s="56">
        <f t="shared" si="137"/>
        <v>0</v>
      </c>
      <c r="O141" s="7">
        <f t="shared" si="138"/>
        <v>0</v>
      </c>
      <c r="P141" s="39">
        <f t="shared" si="139"/>
        <v>180.86247000000003</v>
      </c>
      <c r="Q141" s="46">
        <f t="shared" si="140"/>
        <v>0</v>
      </c>
    </row>
    <row r="142" spans="1:17">
      <c r="A142" s="38" t="s">
        <v>365</v>
      </c>
      <c r="B142" s="2" t="s">
        <v>366</v>
      </c>
      <c r="C142" s="48" t="s">
        <v>367</v>
      </c>
      <c r="D142" s="2" t="s">
        <v>12</v>
      </c>
      <c r="E142" s="2" t="s">
        <v>252</v>
      </c>
      <c r="F142" s="9">
        <v>10</v>
      </c>
      <c r="G142" s="10">
        <v>9.59</v>
      </c>
      <c r="H142" s="10">
        <f t="shared" si="127"/>
        <v>12.212865000000001</v>
      </c>
      <c r="I142" s="11">
        <f t="shared" si="134"/>
        <v>122.12865000000001</v>
      </c>
      <c r="J142" s="5"/>
      <c r="K142" s="5"/>
      <c r="L142" s="5">
        <f t="shared" si="135"/>
        <v>0</v>
      </c>
      <c r="M142" s="56">
        <f t="shared" si="136"/>
        <v>0</v>
      </c>
      <c r="N142" s="56">
        <f t="shared" si="137"/>
        <v>0</v>
      </c>
      <c r="O142" s="7">
        <f t="shared" si="138"/>
        <v>0</v>
      </c>
      <c r="P142" s="39">
        <f t="shared" si="139"/>
        <v>122.12865000000001</v>
      </c>
      <c r="Q142" s="46">
        <f t="shared" si="140"/>
        <v>0</v>
      </c>
    </row>
    <row r="143" spans="1:17" ht="38.25">
      <c r="A143" s="38" t="s">
        <v>368</v>
      </c>
      <c r="B143" s="2" t="s">
        <v>369</v>
      </c>
      <c r="C143" s="48" t="s">
        <v>370</v>
      </c>
      <c r="D143" s="2" t="s">
        <v>21</v>
      </c>
      <c r="E143" s="2" t="s">
        <v>22</v>
      </c>
      <c r="F143" s="9">
        <v>585.29999999999995</v>
      </c>
      <c r="G143" s="10">
        <v>3.16</v>
      </c>
      <c r="H143" s="10">
        <f t="shared" si="127"/>
        <v>4.0242600000000008</v>
      </c>
      <c r="I143" s="11">
        <f t="shared" si="134"/>
        <v>2355.3993780000005</v>
      </c>
      <c r="J143" s="5"/>
      <c r="K143" s="5"/>
      <c r="L143" s="5">
        <f t="shared" si="135"/>
        <v>0</v>
      </c>
      <c r="M143" s="56">
        <f t="shared" si="136"/>
        <v>0</v>
      </c>
      <c r="N143" s="56">
        <f t="shared" si="137"/>
        <v>0</v>
      </c>
      <c r="O143" s="7">
        <f t="shared" si="138"/>
        <v>0</v>
      </c>
      <c r="P143" s="39">
        <f t="shared" si="139"/>
        <v>2355.3993780000005</v>
      </c>
      <c r="Q143" s="46">
        <f t="shared" si="140"/>
        <v>0</v>
      </c>
    </row>
    <row r="144" spans="1:17" ht="38.25">
      <c r="A144" s="38" t="s">
        <v>371</v>
      </c>
      <c r="B144" s="2" t="s">
        <v>348</v>
      </c>
      <c r="C144" s="48" t="s">
        <v>349</v>
      </c>
      <c r="D144" s="2" t="s">
        <v>21</v>
      </c>
      <c r="E144" s="2" t="s">
        <v>22</v>
      </c>
      <c r="F144" s="9">
        <v>451.74</v>
      </c>
      <c r="G144" s="10">
        <v>2.14</v>
      </c>
      <c r="H144" s="10">
        <f t="shared" si="127"/>
        <v>2.7252900000000002</v>
      </c>
      <c r="I144" s="11">
        <f t="shared" si="134"/>
        <v>1231.1225046000002</v>
      </c>
      <c r="J144" s="5"/>
      <c r="K144" s="5"/>
      <c r="L144" s="5">
        <f t="shared" si="135"/>
        <v>0</v>
      </c>
      <c r="M144" s="56">
        <f t="shared" si="136"/>
        <v>0</v>
      </c>
      <c r="N144" s="56">
        <f t="shared" si="137"/>
        <v>0</v>
      </c>
      <c r="O144" s="7">
        <f t="shared" si="138"/>
        <v>0</v>
      </c>
      <c r="P144" s="39">
        <f t="shared" si="139"/>
        <v>1231.1225046000002</v>
      </c>
      <c r="Q144" s="46">
        <f t="shared" si="140"/>
        <v>0</v>
      </c>
    </row>
    <row r="145" spans="1:17" ht="38.25">
      <c r="A145" s="38" t="s">
        <v>372</v>
      </c>
      <c r="B145" s="2" t="s">
        <v>369</v>
      </c>
      <c r="C145" s="48" t="s">
        <v>370</v>
      </c>
      <c r="D145" s="2" t="s">
        <v>21</v>
      </c>
      <c r="E145" s="2" t="s">
        <v>22</v>
      </c>
      <c r="F145" s="9">
        <v>275.5</v>
      </c>
      <c r="G145" s="10">
        <v>3.16</v>
      </c>
      <c r="H145" s="10">
        <f t="shared" si="127"/>
        <v>4.0242600000000008</v>
      </c>
      <c r="I145" s="11">
        <f t="shared" si="134"/>
        <v>1108.6836300000002</v>
      </c>
      <c r="J145" s="5"/>
      <c r="K145" s="5"/>
      <c r="L145" s="5">
        <f t="shared" si="135"/>
        <v>0</v>
      </c>
      <c r="M145" s="56">
        <f t="shared" si="136"/>
        <v>0</v>
      </c>
      <c r="N145" s="56">
        <f t="shared" si="137"/>
        <v>0</v>
      </c>
      <c r="O145" s="7">
        <f t="shared" si="138"/>
        <v>0</v>
      </c>
      <c r="P145" s="39">
        <f t="shared" si="139"/>
        <v>1108.6836300000002</v>
      </c>
      <c r="Q145" s="46">
        <f t="shared" si="140"/>
        <v>0</v>
      </c>
    </row>
    <row r="146" spans="1:17" ht="38.25">
      <c r="A146" s="38" t="s">
        <v>373</v>
      </c>
      <c r="B146" s="2" t="s">
        <v>369</v>
      </c>
      <c r="C146" s="48" t="s">
        <v>370</v>
      </c>
      <c r="D146" s="2" t="s">
        <v>21</v>
      </c>
      <c r="E146" s="2" t="s">
        <v>22</v>
      </c>
      <c r="F146" s="9">
        <v>299.24</v>
      </c>
      <c r="G146" s="10">
        <v>3.16</v>
      </c>
      <c r="H146" s="10">
        <f t="shared" si="127"/>
        <v>4.0242600000000008</v>
      </c>
      <c r="I146" s="11">
        <f t="shared" si="134"/>
        <v>1204.2195624000003</v>
      </c>
      <c r="J146" s="5"/>
      <c r="K146" s="5"/>
      <c r="L146" s="5">
        <f t="shared" si="135"/>
        <v>0</v>
      </c>
      <c r="M146" s="56">
        <f t="shared" si="136"/>
        <v>0</v>
      </c>
      <c r="N146" s="56">
        <f t="shared" si="137"/>
        <v>0</v>
      </c>
      <c r="O146" s="7">
        <f t="shared" si="138"/>
        <v>0</v>
      </c>
      <c r="P146" s="39">
        <f t="shared" si="139"/>
        <v>1204.2195624000003</v>
      </c>
      <c r="Q146" s="46">
        <f t="shared" si="140"/>
        <v>0</v>
      </c>
    </row>
    <row r="147" spans="1:17" ht="76.5">
      <c r="A147" s="38" t="s">
        <v>374</v>
      </c>
      <c r="B147" s="2" t="s">
        <v>375</v>
      </c>
      <c r="C147" s="48" t="s">
        <v>376</v>
      </c>
      <c r="D147" s="2" t="s">
        <v>21</v>
      </c>
      <c r="E147" s="2" t="s">
        <v>22</v>
      </c>
      <c r="F147" s="9">
        <v>63.81</v>
      </c>
      <c r="G147" s="10">
        <v>12.72</v>
      </c>
      <c r="H147" s="10">
        <f t="shared" si="127"/>
        <v>16.198920000000001</v>
      </c>
      <c r="I147" s="11">
        <f t="shared" si="134"/>
        <v>1033.6530852000001</v>
      </c>
      <c r="J147" s="5"/>
      <c r="K147" s="5"/>
      <c r="L147" s="5">
        <f t="shared" si="135"/>
        <v>0</v>
      </c>
      <c r="M147" s="56">
        <f t="shared" si="136"/>
        <v>0</v>
      </c>
      <c r="N147" s="56">
        <f t="shared" si="137"/>
        <v>0</v>
      </c>
      <c r="O147" s="7">
        <f t="shared" si="138"/>
        <v>0</v>
      </c>
      <c r="P147" s="39">
        <f t="shared" si="139"/>
        <v>1033.6530852000001</v>
      </c>
      <c r="Q147" s="46">
        <f t="shared" si="140"/>
        <v>0</v>
      </c>
    </row>
    <row r="148" spans="1:17" ht="38.25">
      <c r="A148" s="38" t="s">
        <v>377</v>
      </c>
      <c r="B148" s="2" t="s">
        <v>375</v>
      </c>
      <c r="C148" s="48" t="s">
        <v>378</v>
      </c>
      <c r="D148" s="2" t="s">
        <v>21</v>
      </c>
      <c r="E148" s="2" t="s">
        <v>22</v>
      </c>
      <c r="F148" s="9">
        <v>21.27</v>
      </c>
      <c r="G148" s="10">
        <v>12.72</v>
      </c>
      <c r="H148" s="10">
        <f t="shared" si="127"/>
        <v>16.198920000000001</v>
      </c>
      <c r="I148" s="11">
        <f t="shared" si="134"/>
        <v>344.55102840000001</v>
      </c>
      <c r="J148" s="5"/>
      <c r="K148" s="5"/>
      <c r="L148" s="5">
        <f t="shared" si="135"/>
        <v>0</v>
      </c>
      <c r="M148" s="56">
        <f t="shared" si="136"/>
        <v>0</v>
      </c>
      <c r="N148" s="56">
        <f t="shared" si="137"/>
        <v>0</v>
      </c>
      <c r="O148" s="7">
        <f t="shared" si="138"/>
        <v>0</v>
      </c>
      <c r="P148" s="39">
        <f t="shared" si="139"/>
        <v>344.55102840000001</v>
      </c>
      <c r="Q148" s="46">
        <f t="shared" si="140"/>
        <v>0</v>
      </c>
    </row>
    <row r="149" spans="1:17" ht="38.25">
      <c r="A149" s="38" t="s">
        <v>379</v>
      </c>
      <c r="B149" s="2" t="s">
        <v>375</v>
      </c>
      <c r="C149" s="48" t="s">
        <v>378</v>
      </c>
      <c r="D149" s="2" t="s">
        <v>21</v>
      </c>
      <c r="E149" s="2" t="s">
        <v>22</v>
      </c>
      <c r="F149" s="9">
        <v>21.27</v>
      </c>
      <c r="G149" s="10">
        <v>12.72</v>
      </c>
      <c r="H149" s="10">
        <f t="shared" si="127"/>
        <v>16.198920000000001</v>
      </c>
      <c r="I149" s="11">
        <f t="shared" si="134"/>
        <v>344.55102840000001</v>
      </c>
      <c r="J149" s="5"/>
      <c r="K149" s="5"/>
      <c r="L149" s="5">
        <f t="shared" si="135"/>
        <v>0</v>
      </c>
      <c r="M149" s="56">
        <f t="shared" si="136"/>
        <v>0</v>
      </c>
      <c r="N149" s="56">
        <f t="shared" si="137"/>
        <v>0</v>
      </c>
      <c r="O149" s="7">
        <f t="shared" si="138"/>
        <v>0</v>
      </c>
      <c r="P149" s="39">
        <f t="shared" si="139"/>
        <v>344.55102840000001</v>
      </c>
      <c r="Q149" s="46">
        <f t="shared" si="140"/>
        <v>0</v>
      </c>
    </row>
    <row r="150" spans="1:17" ht="38.25">
      <c r="A150" s="38" t="s">
        <v>380</v>
      </c>
      <c r="B150" s="2" t="s">
        <v>315</v>
      </c>
      <c r="C150" s="48" t="s">
        <v>316</v>
      </c>
      <c r="D150" s="2" t="s">
        <v>21</v>
      </c>
      <c r="E150" s="2" t="s">
        <v>117</v>
      </c>
      <c r="F150" s="9">
        <v>15</v>
      </c>
      <c r="G150" s="10">
        <v>30.42</v>
      </c>
      <c r="H150" s="10">
        <f t="shared" si="127"/>
        <v>38.739870000000003</v>
      </c>
      <c r="I150" s="11">
        <f t="shared" si="134"/>
        <v>581.09805000000006</v>
      </c>
      <c r="J150" s="5"/>
      <c r="K150" s="5"/>
      <c r="L150" s="5">
        <f t="shared" si="135"/>
        <v>0</v>
      </c>
      <c r="M150" s="56">
        <f t="shared" si="136"/>
        <v>0</v>
      </c>
      <c r="N150" s="56">
        <f t="shared" si="137"/>
        <v>0</v>
      </c>
      <c r="O150" s="7">
        <f t="shared" si="138"/>
        <v>0</v>
      </c>
      <c r="P150" s="39">
        <f t="shared" si="139"/>
        <v>581.09805000000006</v>
      </c>
      <c r="Q150" s="46">
        <f t="shared" si="140"/>
        <v>0</v>
      </c>
    </row>
    <row r="151" spans="1:17" ht="38.25">
      <c r="A151" s="38" t="s">
        <v>381</v>
      </c>
      <c r="B151" s="2" t="s">
        <v>382</v>
      </c>
      <c r="C151" s="48" t="s">
        <v>383</v>
      </c>
      <c r="D151" s="2" t="s">
        <v>21</v>
      </c>
      <c r="E151" s="2" t="s">
        <v>117</v>
      </c>
      <c r="F151" s="9">
        <v>24</v>
      </c>
      <c r="G151" s="10">
        <v>25.12</v>
      </c>
      <c r="H151" s="10">
        <f t="shared" si="127"/>
        <v>31.990320000000004</v>
      </c>
      <c r="I151" s="11">
        <f t="shared" si="134"/>
        <v>767.76768000000015</v>
      </c>
      <c r="J151" s="5"/>
      <c r="K151" s="5"/>
      <c r="L151" s="5">
        <f t="shared" si="135"/>
        <v>0</v>
      </c>
      <c r="M151" s="56">
        <f t="shared" si="136"/>
        <v>0</v>
      </c>
      <c r="N151" s="56">
        <f t="shared" si="137"/>
        <v>0</v>
      </c>
      <c r="O151" s="7">
        <f t="shared" si="138"/>
        <v>0</v>
      </c>
      <c r="P151" s="39">
        <f t="shared" si="139"/>
        <v>767.76768000000015</v>
      </c>
      <c r="Q151" s="46">
        <f t="shared" si="140"/>
        <v>0</v>
      </c>
    </row>
    <row r="152" spans="1:17">
      <c r="A152" s="40"/>
      <c r="B152" s="3"/>
      <c r="C152" s="49"/>
      <c r="D152" s="3"/>
      <c r="E152" s="3"/>
      <c r="F152" s="12"/>
      <c r="G152" s="13"/>
      <c r="H152" s="13"/>
      <c r="I152" s="14">
        <f>SUM(I105:I151)</f>
        <v>41213.271887999996</v>
      </c>
      <c r="J152" s="15"/>
      <c r="K152" s="15"/>
      <c r="L152" s="15"/>
      <c r="M152" s="14">
        <f>SUM(M105:M151)</f>
        <v>0</v>
      </c>
      <c r="N152" s="14">
        <f>SUM(N105:N151)</f>
        <v>0</v>
      </c>
      <c r="O152" s="14">
        <f>SUM(O105:O151)</f>
        <v>0</v>
      </c>
      <c r="P152" s="41">
        <f t="shared" si="139"/>
        <v>41213.271887999996</v>
      </c>
      <c r="Q152" s="46">
        <f t="shared" si="140"/>
        <v>0</v>
      </c>
    </row>
    <row r="153" spans="1:17" ht="20.100000000000001" customHeight="1">
      <c r="A153" s="37" t="s">
        <v>384</v>
      </c>
      <c r="B153" s="122" t="s">
        <v>385</v>
      </c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3"/>
      <c r="Q153" s="46"/>
    </row>
    <row r="154" spans="1:17" ht="51">
      <c r="A154" s="38" t="s">
        <v>386</v>
      </c>
      <c r="B154" s="2" t="s">
        <v>387</v>
      </c>
      <c r="C154" s="48" t="s">
        <v>388</v>
      </c>
      <c r="D154" s="2" t="s">
        <v>21</v>
      </c>
      <c r="E154" s="2" t="s">
        <v>117</v>
      </c>
      <c r="F154" s="9">
        <v>6</v>
      </c>
      <c r="G154" s="10">
        <v>23.62</v>
      </c>
      <c r="H154" s="10">
        <f t="shared" ref="H154:H213" si="141">G154*$R$9</f>
        <v>30.080070000000003</v>
      </c>
      <c r="I154" s="11">
        <f t="shared" ref="I154" si="142">F154*H154</f>
        <v>180.48042000000001</v>
      </c>
      <c r="J154" s="5"/>
      <c r="K154" s="5"/>
      <c r="L154" s="5">
        <f t="shared" ref="L154" si="143">K154+J154</f>
        <v>0</v>
      </c>
      <c r="M154" s="56">
        <f t="shared" ref="M154" si="144">J154*H154</f>
        <v>0</v>
      </c>
      <c r="N154" s="56">
        <f t="shared" ref="N154" si="145">H154*K154</f>
        <v>0</v>
      </c>
      <c r="O154" s="7">
        <f t="shared" ref="O154" si="146">N154+M154</f>
        <v>0</v>
      </c>
      <c r="P154" s="39">
        <f t="shared" ref="P154" si="147">I154-O154</f>
        <v>180.48042000000001</v>
      </c>
      <c r="Q154" s="46">
        <f t="shared" si="140"/>
        <v>0</v>
      </c>
    </row>
    <row r="155" spans="1:17" ht="25.5">
      <c r="A155" s="38" t="s">
        <v>389</v>
      </c>
      <c r="B155" s="2" t="s">
        <v>390</v>
      </c>
      <c r="C155" s="48" t="s">
        <v>391</v>
      </c>
      <c r="D155" s="2" t="s">
        <v>21</v>
      </c>
      <c r="E155" s="2" t="s">
        <v>117</v>
      </c>
      <c r="F155" s="9">
        <v>0</v>
      </c>
      <c r="G155" s="10">
        <v>24.17</v>
      </c>
      <c r="H155" s="10">
        <f t="shared" si="141"/>
        <v>30.780495000000005</v>
      </c>
      <c r="I155" s="11">
        <f t="shared" ref="I155:I213" si="148">F155*H155</f>
        <v>0</v>
      </c>
      <c r="J155" s="5"/>
      <c r="K155" s="5"/>
      <c r="L155" s="5">
        <f t="shared" ref="L155:L213" si="149">K155+J155</f>
        <v>0</v>
      </c>
      <c r="M155" s="56">
        <f t="shared" ref="M155:M213" si="150">J155*H155</f>
        <v>0</v>
      </c>
      <c r="N155" s="56">
        <f t="shared" ref="N155:N213" si="151">H155*K155</f>
        <v>0</v>
      </c>
      <c r="O155" s="7">
        <f t="shared" ref="O155:O213" si="152">N155+M155</f>
        <v>0</v>
      </c>
      <c r="P155" s="39">
        <f t="shared" ref="P155:P214" si="153">I155-O155</f>
        <v>0</v>
      </c>
      <c r="Q155" s="46" t="e">
        <f t="shared" si="140"/>
        <v>#DIV/0!</v>
      </c>
    </row>
    <row r="156" spans="1:17" ht="51">
      <c r="A156" s="38" t="s">
        <v>392</v>
      </c>
      <c r="B156" s="2" t="s">
        <v>393</v>
      </c>
      <c r="C156" s="48" t="s">
        <v>394</v>
      </c>
      <c r="D156" s="2" t="s">
        <v>21</v>
      </c>
      <c r="E156" s="2" t="s">
        <v>117</v>
      </c>
      <c r="F156" s="9">
        <v>6</v>
      </c>
      <c r="G156" s="10">
        <v>7.69</v>
      </c>
      <c r="H156" s="10">
        <f t="shared" si="141"/>
        <v>9.7932150000000018</v>
      </c>
      <c r="I156" s="11">
        <f t="shared" si="148"/>
        <v>58.759290000000007</v>
      </c>
      <c r="J156" s="5"/>
      <c r="K156" s="5"/>
      <c r="L156" s="5">
        <f t="shared" si="149"/>
        <v>0</v>
      </c>
      <c r="M156" s="56">
        <f t="shared" si="150"/>
        <v>0</v>
      </c>
      <c r="N156" s="56">
        <f t="shared" si="151"/>
        <v>0</v>
      </c>
      <c r="O156" s="7">
        <f t="shared" si="152"/>
        <v>0</v>
      </c>
      <c r="P156" s="39">
        <f t="shared" si="153"/>
        <v>58.759290000000007</v>
      </c>
      <c r="Q156" s="46">
        <f t="shared" si="140"/>
        <v>0</v>
      </c>
    </row>
    <row r="157" spans="1:17" ht="51">
      <c r="A157" s="38" t="s">
        <v>395</v>
      </c>
      <c r="B157" s="2" t="s">
        <v>396</v>
      </c>
      <c r="C157" s="48" t="s">
        <v>397</v>
      </c>
      <c r="D157" s="2" t="s">
        <v>21</v>
      </c>
      <c r="E157" s="2" t="s">
        <v>117</v>
      </c>
      <c r="F157" s="9">
        <v>12</v>
      </c>
      <c r="G157" s="10">
        <v>422.31</v>
      </c>
      <c r="H157" s="10">
        <f t="shared" si="141"/>
        <v>537.81178499999999</v>
      </c>
      <c r="I157" s="11">
        <f t="shared" si="148"/>
        <v>6453.7414200000003</v>
      </c>
      <c r="J157" s="5"/>
      <c r="K157" s="5"/>
      <c r="L157" s="5">
        <f t="shared" si="149"/>
        <v>0</v>
      </c>
      <c r="M157" s="56">
        <f t="shared" si="150"/>
        <v>0</v>
      </c>
      <c r="N157" s="56">
        <f t="shared" si="151"/>
        <v>0</v>
      </c>
      <c r="O157" s="7">
        <f t="shared" si="152"/>
        <v>0</v>
      </c>
      <c r="P157" s="39">
        <f t="shared" si="153"/>
        <v>6453.7414200000003</v>
      </c>
      <c r="Q157" s="46">
        <f t="shared" si="140"/>
        <v>0</v>
      </c>
    </row>
    <row r="158" spans="1:17" ht="25.5">
      <c r="A158" s="38" t="s">
        <v>398</v>
      </c>
      <c r="B158" s="2" t="s">
        <v>399</v>
      </c>
      <c r="C158" s="48" t="s">
        <v>400</v>
      </c>
      <c r="D158" s="2" t="s">
        <v>21</v>
      </c>
      <c r="E158" s="2" t="s">
        <v>117</v>
      </c>
      <c r="F158" s="9">
        <v>2</v>
      </c>
      <c r="G158" s="10">
        <v>5.42</v>
      </c>
      <c r="H158" s="10">
        <f t="shared" si="141"/>
        <v>6.9023700000000003</v>
      </c>
      <c r="I158" s="11">
        <f t="shared" si="148"/>
        <v>13.804740000000001</v>
      </c>
      <c r="J158" s="5"/>
      <c r="K158" s="5"/>
      <c r="L158" s="5">
        <f t="shared" si="149"/>
        <v>0</v>
      </c>
      <c r="M158" s="56">
        <f t="shared" si="150"/>
        <v>0</v>
      </c>
      <c r="N158" s="56">
        <f t="shared" si="151"/>
        <v>0</v>
      </c>
      <c r="O158" s="7">
        <f t="shared" si="152"/>
        <v>0</v>
      </c>
      <c r="P158" s="39">
        <f t="shared" si="153"/>
        <v>13.804740000000001</v>
      </c>
      <c r="Q158" s="46">
        <f t="shared" si="140"/>
        <v>0</v>
      </c>
    </row>
    <row r="159" spans="1:17" ht="25.5">
      <c r="A159" s="38" t="s">
        <v>401</v>
      </c>
      <c r="B159" s="2" t="s">
        <v>402</v>
      </c>
      <c r="C159" s="48" t="s">
        <v>403</v>
      </c>
      <c r="D159" s="2" t="s">
        <v>21</v>
      </c>
      <c r="E159" s="2" t="s">
        <v>117</v>
      </c>
      <c r="F159" s="9">
        <v>1</v>
      </c>
      <c r="G159" s="10">
        <v>0.43</v>
      </c>
      <c r="H159" s="10">
        <f t="shared" si="141"/>
        <v>0.54760500000000001</v>
      </c>
      <c r="I159" s="11">
        <f t="shared" si="148"/>
        <v>0.54760500000000001</v>
      </c>
      <c r="J159" s="5"/>
      <c r="K159" s="5"/>
      <c r="L159" s="5">
        <f t="shared" si="149"/>
        <v>0</v>
      </c>
      <c r="M159" s="56">
        <f t="shared" si="150"/>
        <v>0</v>
      </c>
      <c r="N159" s="56">
        <f t="shared" si="151"/>
        <v>0</v>
      </c>
      <c r="O159" s="7">
        <f t="shared" si="152"/>
        <v>0</v>
      </c>
      <c r="P159" s="39">
        <f t="shared" si="153"/>
        <v>0.54760500000000001</v>
      </c>
      <c r="Q159" s="46">
        <f t="shared" si="140"/>
        <v>0</v>
      </c>
    </row>
    <row r="160" spans="1:17" ht="25.5">
      <c r="A160" s="38" t="s">
        <v>404</v>
      </c>
      <c r="B160" s="2" t="s">
        <v>405</v>
      </c>
      <c r="C160" s="48" t="s">
        <v>406</v>
      </c>
      <c r="D160" s="2" t="s">
        <v>21</v>
      </c>
      <c r="E160" s="2" t="s">
        <v>117</v>
      </c>
      <c r="F160" s="9">
        <v>1</v>
      </c>
      <c r="G160" s="10">
        <v>4.17</v>
      </c>
      <c r="H160" s="10">
        <f t="shared" si="141"/>
        <v>5.3104950000000004</v>
      </c>
      <c r="I160" s="11">
        <f t="shared" si="148"/>
        <v>5.3104950000000004</v>
      </c>
      <c r="J160" s="5"/>
      <c r="K160" s="5"/>
      <c r="L160" s="5">
        <f t="shared" si="149"/>
        <v>0</v>
      </c>
      <c r="M160" s="56">
        <f t="shared" si="150"/>
        <v>0</v>
      </c>
      <c r="N160" s="56">
        <f t="shared" si="151"/>
        <v>0</v>
      </c>
      <c r="O160" s="7">
        <f t="shared" si="152"/>
        <v>0</v>
      </c>
      <c r="P160" s="39">
        <f t="shared" si="153"/>
        <v>5.3104950000000004</v>
      </c>
      <c r="Q160" s="46">
        <f t="shared" si="140"/>
        <v>0</v>
      </c>
    </row>
    <row r="161" spans="1:17" ht="25.5">
      <c r="A161" s="38" t="s">
        <v>407</v>
      </c>
      <c r="B161" s="2" t="s">
        <v>408</v>
      </c>
      <c r="C161" s="48" t="s">
        <v>409</v>
      </c>
      <c r="D161" s="2" t="s">
        <v>21</v>
      </c>
      <c r="E161" s="2" t="s">
        <v>117</v>
      </c>
      <c r="F161" s="9">
        <v>11</v>
      </c>
      <c r="G161" s="10">
        <v>5.29</v>
      </c>
      <c r="H161" s="10">
        <f t="shared" si="141"/>
        <v>6.7368150000000009</v>
      </c>
      <c r="I161" s="11">
        <f t="shared" si="148"/>
        <v>74.104965000000007</v>
      </c>
      <c r="J161" s="5"/>
      <c r="K161" s="5"/>
      <c r="L161" s="5">
        <f t="shared" si="149"/>
        <v>0</v>
      </c>
      <c r="M161" s="56">
        <f t="shared" si="150"/>
        <v>0</v>
      </c>
      <c r="N161" s="56">
        <f t="shared" si="151"/>
        <v>0</v>
      </c>
      <c r="O161" s="7">
        <f t="shared" si="152"/>
        <v>0</v>
      </c>
      <c r="P161" s="39">
        <f t="shared" si="153"/>
        <v>74.104965000000007</v>
      </c>
      <c r="Q161" s="46">
        <f t="shared" si="140"/>
        <v>0</v>
      </c>
    </row>
    <row r="162" spans="1:17" ht="38.25">
      <c r="A162" s="38" t="s">
        <v>410</v>
      </c>
      <c r="B162" s="2" t="s">
        <v>411</v>
      </c>
      <c r="C162" s="48" t="s">
        <v>412</v>
      </c>
      <c r="D162" s="2" t="s">
        <v>21</v>
      </c>
      <c r="E162" s="2" t="s">
        <v>117</v>
      </c>
      <c r="F162" s="9">
        <v>64</v>
      </c>
      <c r="G162" s="10">
        <v>5.89</v>
      </c>
      <c r="H162" s="10">
        <f t="shared" si="141"/>
        <v>7.500915</v>
      </c>
      <c r="I162" s="11">
        <f t="shared" si="148"/>
        <v>480.05856</v>
      </c>
      <c r="J162" s="5"/>
      <c r="K162" s="5"/>
      <c r="L162" s="5">
        <f t="shared" si="149"/>
        <v>0</v>
      </c>
      <c r="M162" s="56">
        <f t="shared" si="150"/>
        <v>0</v>
      </c>
      <c r="N162" s="56">
        <f t="shared" si="151"/>
        <v>0</v>
      </c>
      <c r="O162" s="7">
        <f t="shared" si="152"/>
        <v>0</v>
      </c>
      <c r="P162" s="39">
        <f t="shared" si="153"/>
        <v>480.05856</v>
      </c>
      <c r="Q162" s="46">
        <f t="shared" si="140"/>
        <v>0</v>
      </c>
    </row>
    <row r="163" spans="1:17" ht="38.25">
      <c r="A163" s="38" t="s">
        <v>413</v>
      </c>
      <c r="B163" s="2" t="s">
        <v>414</v>
      </c>
      <c r="C163" s="48" t="s">
        <v>415</v>
      </c>
      <c r="D163" s="2" t="s">
        <v>21</v>
      </c>
      <c r="E163" s="2" t="s">
        <v>117</v>
      </c>
      <c r="F163" s="9">
        <v>5</v>
      </c>
      <c r="G163" s="10">
        <v>10.46</v>
      </c>
      <c r="H163" s="10">
        <f t="shared" si="141"/>
        <v>13.320810000000002</v>
      </c>
      <c r="I163" s="11">
        <f t="shared" si="148"/>
        <v>66.604050000000001</v>
      </c>
      <c r="J163" s="5"/>
      <c r="K163" s="5"/>
      <c r="L163" s="5">
        <f t="shared" si="149"/>
        <v>0</v>
      </c>
      <c r="M163" s="56">
        <f t="shared" si="150"/>
        <v>0</v>
      </c>
      <c r="N163" s="56">
        <f t="shared" si="151"/>
        <v>0</v>
      </c>
      <c r="O163" s="7">
        <f t="shared" si="152"/>
        <v>0</v>
      </c>
      <c r="P163" s="39">
        <f t="shared" si="153"/>
        <v>66.604050000000001</v>
      </c>
      <c r="Q163" s="46">
        <f t="shared" si="140"/>
        <v>0</v>
      </c>
    </row>
    <row r="164" spans="1:17" ht="38.25">
      <c r="A164" s="38" t="s">
        <v>416</v>
      </c>
      <c r="B164" s="2" t="s">
        <v>417</v>
      </c>
      <c r="C164" s="48" t="s">
        <v>418</v>
      </c>
      <c r="D164" s="2" t="s">
        <v>21</v>
      </c>
      <c r="E164" s="2" t="s">
        <v>117</v>
      </c>
      <c r="F164" s="9">
        <v>20</v>
      </c>
      <c r="G164" s="10">
        <v>12.41</v>
      </c>
      <c r="H164" s="10">
        <f t="shared" si="141"/>
        <v>15.804135</v>
      </c>
      <c r="I164" s="11">
        <f t="shared" si="148"/>
        <v>316.08269999999999</v>
      </c>
      <c r="J164" s="5"/>
      <c r="K164" s="5"/>
      <c r="L164" s="5">
        <f t="shared" si="149"/>
        <v>0</v>
      </c>
      <c r="M164" s="56">
        <f t="shared" si="150"/>
        <v>0</v>
      </c>
      <c r="N164" s="56">
        <f t="shared" si="151"/>
        <v>0</v>
      </c>
      <c r="O164" s="7">
        <f t="shared" si="152"/>
        <v>0</v>
      </c>
      <c r="P164" s="39">
        <f t="shared" si="153"/>
        <v>316.08269999999999</v>
      </c>
      <c r="Q164" s="46">
        <f t="shared" si="140"/>
        <v>0</v>
      </c>
    </row>
    <row r="165" spans="1:17" ht="38.25">
      <c r="A165" s="38" t="s">
        <v>419</v>
      </c>
      <c r="B165" s="2" t="s">
        <v>420</v>
      </c>
      <c r="C165" s="48" t="s">
        <v>421</v>
      </c>
      <c r="D165" s="2" t="s">
        <v>21</v>
      </c>
      <c r="E165" s="2" t="s">
        <v>117</v>
      </c>
      <c r="F165" s="9">
        <v>1</v>
      </c>
      <c r="G165" s="10">
        <v>8.6199999999999992</v>
      </c>
      <c r="H165" s="10">
        <f t="shared" si="141"/>
        <v>10.97757</v>
      </c>
      <c r="I165" s="11">
        <f t="shared" si="148"/>
        <v>10.97757</v>
      </c>
      <c r="J165" s="5"/>
      <c r="K165" s="5"/>
      <c r="L165" s="5">
        <f t="shared" si="149"/>
        <v>0</v>
      </c>
      <c r="M165" s="56">
        <f t="shared" si="150"/>
        <v>0</v>
      </c>
      <c r="N165" s="56">
        <f t="shared" si="151"/>
        <v>0</v>
      </c>
      <c r="O165" s="7">
        <f t="shared" si="152"/>
        <v>0</v>
      </c>
      <c r="P165" s="39">
        <f t="shared" si="153"/>
        <v>10.97757</v>
      </c>
      <c r="Q165" s="46">
        <f t="shared" si="140"/>
        <v>0</v>
      </c>
    </row>
    <row r="166" spans="1:17" ht="38.25">
      <c r="A166" s="38" t="s">
        <v>422</v>
      </c>
      <c r="B166" s="2" t="s">
        <v>423</v>
      </c>
      <c r="C166" s="48" t="s">
        <v>424</v>
      </c>
      <c r="D166" s="2" t="s">
        <v>21</v>
      </c>
      <c r="E166" s="2" t="s">
        <v>117</v>
      </c>
      <c r="F166" s="9">
        <v>2</v>
      </c>
      <c r="G166" s="10">
        <v>15.64</v>
      </c>
      <c r="H166" s="10">
        <f t="shared" si="141"/>
        <v>19.917540000000002</v>
      </c>
      <c r="I166" s="11">
        <f t="shared" si="148"/>
        <v>39.835080000000005</v>
      </c>
      <c r="J166" s="5"/>
      <c r="K166" s="5"/>
      <c r="L166" s="5">
        <f t="shared" si="149"/>
        <v>0</v>
      </c>
      <c r="M166" s="56">
        <f t="shared" si="150"/>
        <v>0</v>
      </c>
      <c r="N166" s="56">
        <f t="shared" si="151"/>
        <v>0</v>
      </c>
      <c r="O166" s="7">
        <f t="shared" si="152"/>
        <v>0</v>
      </c>
      <c r="P166" s="39">
        <f t="shared" si="153"/>
        <v>39.835080000000005</v>
      </c>
      <c r="Q166" s="46">
        <f t="shared" si="140"/>
        <v>0</v>
      </c>
    </row>
    <row r="167" spans="1:17" ht="38.25">
      <c r="A167" s="38" t="s">
        <v>425</v>
      </c>
      <c r="B167" s="2" t="s">
        <v>426</v>
      </c>
      <c r="C167" s="48" t="s">
        <v>427</v>
      </c>
      <c r="D167" s="2" t="s">
        <v>21</v>
      </c>
      <c r="E167" s="2" t="s">
        <v>117</v>
      </c>
      <c r="F167" s="9">
        <v>2</v>
      </c>
      <c r="G167" s="10">
        <v>6.91</v>
      </c>
      <c r="H167" s="10">
        <f t="shared" si="141"/>
        <v>8.7998850000000015</v>
      </c>
      <c r="I167" s="11">
        <f t="shared" si="148"/>
        <v>17.599770000000003</v>
      </c>
      <c r="J167" s="5"/>
      <c r="K167" s="5"/>
      <c r="L167" s="5">
        <f t="shared" si="149"/>
        <v>0</v>
      </c>
      <c r="M167" s="56">
        <f t="shared" si="150"/>
        <v>0</v>
      </c>
      <c r="N167" s="56">
        <f t="shared" si="151"/>
        <v>0</v>
      </c>
      <c r="O167" s="7">
        <f t="shared" si="152"/>
        <v>0</v>
      </c>
      <c r="P167" s="39">
        <f t="shared" si="153"/>
        <v>17.599770000000003</v>
      </c>
      <c r="Q167" s="46">
        <f t="shared" si="140"/>
        <v>0</v>
      </c>
    </row>
    <row r="168" spans="1:17" ht="38.25">
      <c r="A168" s="38" t="s">
        <v>428</v>
      </c>
      <c r="B168" s="2" t="s">
        <v>429</v>
      </c>
      <c r="C168" s="48" t="s">
        <v>430</v>
      </c>
      <c r="D168" s="2" t="s">
        <v>21</v>
      </c>
      <c r="E168" s="2" t="s">
        <v>117</v>
      </c>
      <c r="F168" s="9">
        <v>22</v>
      </c>
      <c r="G168" s="10">
        <v>8.26</v>
      </c>
      <c r="H168" s="10">
        <f t="shared" si="141"/>
        <v>10.51911</v>
      </c>
      <c r="I168" s="11">
        <f t="shared" si="148"/>
        <v>231.42041999999998</v>
      </c>
      <c r="J168" s="5"/>
      <c r="K168" s="5"/>
      <c r="L168" s="5">
        <f t="shared" si="149"/>
        <v>0</v>
      </c>
      <c r="M168" s="56">
        <f t="shared" si="150"/>
        <v>0</v>
      </c>
      <c r="N168" s="56">
        <f t="shared" si="151"/>
        <v>0</v>
      </c>
      <c r="O168" s="7">
        <f t="shared" si="152"/>
        <v>0</v>
      </c>
      <c r="P168" s="39">
        <f t="shared" si="153"/>
        <v>231.42041999999998</v>
      </c>
      <c r="Q168" s="46">
        <f t="shared" si="140"/>
        <v>0</v>
      </c>
    </row>
    <row r="169" spans="1:17" ht="38.25">
      <c r="A169" s="38" t="s">
        <v>431</v>
      </c>
      <c r="B169" s="2" t="s">
        <v>432</v>
      </c>
      <c r="C169" s="48" t="s">
        <v>433</v>
      </c>
      <c r="D169" s="2" t="s">
        <v>21</v>
      </c>
      <c r="E169" s="2" t="s">
        <v>117</v>
      </c>
      <c r="F169" s="9">
        <v>1</v>
      </c>
      <c r="G169" s="10">
        <v>16.8</v>
      </c>
      <c r="H169" s="10">
        <f t="shared" si="141"/>
        <v>21.394800000000004</v>
      </c>
      <c r="I169" s="11">
        <f t="shared" si="148"/>
        <v>21.394800000000004</v>
      </c>
      <c r="J169" s="5"/>
      <c r="K169" s="5"/>
      <c r="L169" s="5">
        <f t="shared" si="149"/>
        <v>0</v>
      </c>
      <c r="M169" s="56">
        <f t="shared" si="150"/>
        <v>0</v>
      </c>
      <c r="N169" s="56">
        <f t="shared" si="151"/>
        <v>0</v>
      </c>
      <c r="O169" s="7">
        <f t="shared" si="152"/>
        <v>0</v>
      </c>
      <c r="P169" s="39">
        <f t="shared" si="153"/>
        <v>21.394800000000004</v>
      </c>
      <c r="Q169" s="46">
        <f t="shared" si="140"/>
        <v>0</v>
      </c>
    </row>
    <row r="170" spans="1:17" ht="51">
      <c r="A170" s="38" t="s">
        <v>434</v>
      </c>
      <c r="B170" s="2" t="s">
        <v>435</v>
      </c>
      <c r="C170" s="48" t="s">
        <v>436</v>
      </c>
      <c r="D170" s="2" t="s">
        <v>21</v>
      </c>
      <c r="E170" s="2" t="s">
        <v>117</v>
      </c>
      <c r="F170" s="9">
        <v>17</v>
      </c>
      <c r="G170" s="10">
        <v>18.010000000000002</v>
      </c>
      <c r="H170" s="10">
        <f t="shared" si="141"/>
        <v>22.935735000000005</v>
      </c>
      <c r="I170" s="11">
        <f t="shared" si="148"/>
        <v>389.9074950000001</v>
      </c>
      <c r="J170" s="5"/>
      <c r="K170" s="5"/>
      <c r="L170" s="5">
        <f t="shared" si="149"/>
        <v>0</v>
      </c>
      <c r="M170" s="56">
        <f t="shared" si="150"/>
        <v>0</v>
      </c>
      <c r="N170" s="56">
        <f t="shared" si="151"/>
        <v>0</v>
      </c>
      <c r="O170" s="7">
        <f t="shared" si="152"/>
        <v>0</v>
      </c>
      <c r="P170" s="39">
        <f t="shared" si="153"/>
        <v>389.9074950000001</v>
      </c>
      <c r="Q170" s="46">
        <f t="shared" si="140"/>
        <v>0</v>
      </c>
    </row>
    <row r="171" spans="1:17" ht="38.25">
      <c r="A171" s="38" t="s">
        <v>437</v>
      </c>
      <c r="B171" s="2" t="s">
        <v>438</v>
      </c>
      <c r="C171" s="48" t="s">
        <v>439</v>
      </c>
      <c r="D171" s="2" t="s">
        <v>21</v>
      </c>
      <c r="E171" s="2" t="s">
        <v>22</v>
      </c>
      <c r="F171" s="9">
        <v>63.76</v>
      </c>
      <c r="G171" s="10">
        <v>6.01</v>
      </c>
      <c r="H171" s="10">
        <f t="shared" si="141"/>
        <v>7.6537350000000002</v>
      </c>
      <c r="I171" s="11">
        <f t="shared" si="148"/>
        <v>488.00214360000001</v>
      </c>
      <c r="J171" s="5"/>
      <c r="K171" s="5"/>
      <c r="L171" s="5">
        <f t="shared" si="149"/>
        <v>0</v>
      </c>
      <c r="M171" s="56">
        <f t="shared" si="150"/>
        <v>0</v>
      </c>
      <c r="N171" s="56">
        <f t="shared" si="151"/>
        <v>0</v>
      </c>
      <c r="O171" s="7">
        <f t="shared" si="152"/>
        <v>0</v>
      </c>
      <c r="P171" s="39">
        <f t="shared" si="153"/>
        <v>488.00214360000001</v>
      </c>
      <c r="Q171" s="46">
        <f t="shared" si="140"/>
        <v>0</v>
      </c>
    </row>
    <row r="172" spans="1:17" ht="38.25">
      <c r="A172" s="38" t="s">
        <v>440</v>
      </c>
      <c r="B172" s="2" t="s">
        <v>441</v>
      </c>
      <c r="C172" s="48" t="s">
        <v>442</v>
      </c>
      <c r="D172" s="2" t="s">
        <v>21</v>
      </c>
      <c r="E172" s="2" t="s">
        <v>22</v>
      </c>
      <c r="F172" s="9">
        <v>148.68</v>
      </c>
      <c r="G172" s="10">
        <v>4.4000000000000004</v>
      </c>
      <c r="H172" s="10">
        <f t="shared" si="141"/>
        <v>5.6034000000000006</v>
      </c>
      <c r="I172" s="11">
        <f t="shared" si="148"/>
        <v>833.11351200000013</v>
      </c>
      <c r="J172" s="5"/>
      <c r="K172" s="5"/>
      <c r="L172" s="5">
        <f t="shared" si="149"/>
        <v>0</v>
      </c>
      <c r="M172" s="56">
        <f t="shared" si="150"/>
        <v>0</v>
      </c>
      <c r="N172" s="56">
        <f t="shared" si="151"/>
        <v>0</v>
      </c>
      <c r="O172" s="7">
        <f t="shared" si="152"/>
        <v>0</v>
      </c>
      <c r="P172" s="39">
        <f t="shared" si="153"/>
        <v>833.11351200000013</v>
      </c>
      <c r="Q172" s="46">
        <f t="shared" si="140"/>
        <v>0</v>
      </c>
    </row>
    <row r="173" spans="1:17" ht="38.25">
      <c r="A173" s="38" t="s">
        <v>443</v>
      </c>
      <c r="B173" s="2" t="s">
        <v>444</v>
      </c>
      <c r="C173" s="48" t="s">
        <v>445</v>
      </c>
      <c r="D173" s="2" t="s">
        <v>21</v>
      </c>
      <c r="E173" s="2" t="s">
        <v>22</v>
      </c>
      <c r="F173" s="9">
        <v>28.03</v>
      </c>
      <c r="G173" s="10">
        <v>15.6</v>
      </c>
      <c r="H173" s="10">
        <f t="shared" si="141"/>
        <v>19.866600000000002</v>
      </c>
      <c r="I173" s="11">
        <f t="shared" si="148"/>
        <v>556.86079800000005</v>
      </c>
      <c r="J173" s="5"/>
      <c r="K173" s="5"/>
      <c r="L173" s="5">
        <f t="shared" si="149"/>
        <v>0</v>
      </c>
      <c r="M173" s="56">
        <f t="shared" si="150"/>
        <v>0</v>
      </c>
      <c r="N173" s="56">
        <f t="shared" si="151"/>
        <v>0</v>
      </c>
      <c r="O173" s="7">
        <f t="shared" si="152"/>
        <v>0</v>
      </c>
      <c r="P173" s="39">
        <f t="shared" si="153"/>
        <v>556.86079800000005</v>
      </c>
      <c r="Q173" s="46">
        <f t="shared" si="140"/>
        <v>0</v>
      </c>
    </row>
    <row r="174" spans="1:17" ht="51">
      <c r="A174" s="38" t="s">
        <v>446</v>
      </c>
      <c r="B174" s="2" t="s">
        <v>447</v>
      </c>
      <c r="C174" s="48" t="s">
        <v>448</v>
      </c>
      <c r="D174" s="2" t="s">
        <v>21</v>
      </c>
      <c r="E174" s="2" t="s">
        <v>22</v>
      </c>
      <c r="F174" s="9">
        <v>65.42</v>
      </c>
      <c r="G174" s="10">
        <v>14.3</v>
      </c>
      <c r="H174" s="10">
        <f t="shared" si="141"/>
        <v>18.211050000000004</v>
      </c>
      <c r="I174" s="11">
        <f t="shared" si="148"/>
        <v>1191.3668910000004</v>
      </c>
      <c r="J174" s="5"/>
      <c r="K174" s="5"/>
      <c r="L174" s="5">
        <f t="shared" si="149"/>
        <v>0</v>
      </c>
      <c r="M174" s="56">
        <f t="shared" si="150"/>
        <v>0</v>
      </c>
      <c r="N174" s="56">
        <f t="shared" si="151"/>
        <v>0</v>
      </c>
      <c r="O174" s="7">
        <f t="shared" si="152"/>
        <v>0</v>
      </c>
      <c r="P174" s="39">
        <f t="shared" si="153"/>
        <v>1191.3668910000004</v>
      </c>
      <c r="Q174" s="46">
        <f t="shared" si="140"/>
        <v>0</v>
      </c>
    </row>
    <row r="175" spans="1:17" ht="38.25">
      <c r="A175" s="38" t="s">
        <v>449</v>
      </c>
      <c r="B175" s="2" t="s">
        <v>450</v>
      </c>
      <c r="C175" s="48" t="s">
        <v>451</v>
      </c>
      <c r="D175" s="2" t="s">
        <v>21</v>
      </c>
      <c r="E175" s="2" t="s">
        <v>22</v>
      </c>
      <c r="F175" s="9">
        <v>38.299999999999997</v>
      </c>
      <c r="G175" s="10">
        <v>10.55</v>
      </c>
      <c r="H175" s="10">
        <f t="shared" si="141"/>
        <v>13.435425000000002</v>
      </c>
      <c r="I175" s="11">
        <f t="shared" si="148"/>
        <v>514.57677750000005</v>
      </c>
      <c r="J175" s="5"/>
      <c r="K175" s="5"/>
      <c r="L175" s="5">
        <f t="shared" si="149"/>
        <v>0</v>
      </c>
      <c r="M175" s="56">
        <f t="shared" si="150"/>
        <v>0</v>
      </c>
      <c r="N175" s="56">
        <f t="shared" si="151"/>
        <v>0</v>
      </c>
      <c r="O175" s="7">
        <f t="shared" si="152"/>
        <v>0</v>
      </c>
      <c r="P175" s="39">
        <f t="shared" si="153"/>
        <v>514.57677750000005</v>
      </c>
      <c r="Q175" s="46">
        <f t="shared" si="140"/>
        <v>0</v>
      </c>
    </row>
    <row r="176" spans="1:17" ht="38.25">
      <c r="A176" s="38" t="s">
        <v>452</v>
      </c>
      <c r="B176" s="2" t="s">
        <v>453</v>
      </c>
      <c r="C176" s="48" t="s">
        <v>454</v>
      </c>
      <c r="D176" s="2" t="s">
        <v>21</v>
      </c>
      <c r="E176" s="2" t="s">
        <v>22</v>
      </c>
      <c r="F176" s="9">
        <v>30</v>
      </c>
      <c r="G176" s="10">
        <v>20.3</v>
      </c>
      <c r="H176" s="10">
        <f t="shared" si="141"/>
        <v>25.852050000000002</v>
      </c>
      <c r="I176" s="11">
        <f t="shared" si="148"/>
        <v>775.56150000000002</v>
      </c>
      <c r="J176" s="5"/>
      <c r="K176" s="5"/>
      <c r="L176" s="5">
        <f t="shared" si="149"/>
        <v>0</v>
      </c>
      <c r="M176" s="56">
        <f t="shared" si="150"/>
        <v>0</v>
      </c>
      <c r="N176" s="56">
        <f t="shared" si="151"/>
        <v>0</v>
      </c>
      <c r="O176" s="7">
        <f t="shared" si="152"/>
        <v>0</v>
      </c>
      <c r="P176" s="39">
        <f t="shared" si="153"/>
        <v>775.56150000000002</v>
      </c>
      <c r="Q176" s="46">
        <f t="shared" si="140"/>
        <v>0</v>
      </c>
    </row>
    <row r="177" spans="1:17" ht="51">
      <c r="A177" s="38" t="s">
        <v>455</v>
      </c>
      <c r="B177" s="2" t="s">
        <v>456</v>
      </c>
      <c r="C177" s="48" t="s">
        <v>457</v>
      </c>
      <c r="D177" s="2" t="s">
        <v>21</v>
      </c>
      <c r="E177" s="2" t="s">
        <v>117</v>
      </c>
      <c r="F177" s="9">
        <v>10</v>
      </c>
      <c r="G177" s="10">
        <v>329.84</v>
      </c>
      <c r="H177" s="10">
        <f t="shared" si="141"/>
        <v>420.05124000000001</v>
      </c>
      <c r="I177" s="11">
        <f t="shared" si="148"/>
        <v>4200.5123999999996</v>
      </c>
      <c r="J177" s="5"/>
      <c r="K177" s="5"/>
      <c r="L177" s="5">
        <f t="shared" si="149"/>
        <v>0</v>
      </c>
      <c r="M177" s="56">
        <f t="shared" si="150"/>
        <v>0</v>
      </c>
      <c r="N177" s="56">
        <f t="shared" si="151"/>
        <v>0</v>
      </c>
      <c r="O177" s="7">
        <f t="shared" si="152"/>
        <v>0</v>
      </c>
      <c r="P177" s="39">
        <f t="shared" si="153"/>
        <v>4200.5123999999996</v>
      </c>
      <c r="Q177" s="46">
        <f t="shared" si="140"/>
        <v>0</v>
      </c>
    </row>
    <row r="178" spans="1:17" ht="25.5">
      <c r="A178" s="38" t="s">
        <v>458</v>
      </c>
      <c r="B178" s="2" t="s">
        <v>459</v>
      </c>
      <c r="C178" s="48" t="s">
        <v>460</v>
      </c>
      <c r="D178" s="2" t="s">
        <v>21</v>
      </c>
      <c r="E178" s="2" t="s">
        <v>117</v>
      </c>
      <c r="F178" s="9">
        <v>10</v>
      </c>
      <c r="G178" s="10">
        <v>28.68</v>
      </c>
      <c r="H178" s="10">
        <f t="shared" si="141"/>
        <v>36.523980000000002</v>
      </c>
      <c r="I178" s="11">
        <f t="shared" si="148"/>
        <v>365.2398</v>
      </c>
      <c r="J178" s="5"/>
      <c r="K178" s="5"/>
      <c r="L178" s="5">
        <f t="shared" si="149"/>
        <v>0</v>
      </c>
      <c r="M178" s="56">
        <f t="shared" si="150"/>
        <v>0</v>
      </c>
      <c r="N178" s="56">
        <f t="shared" si="151"/>
        <v>0</v>
      </c>
      <c r="O178" s="7">
        <f t="shared" si="152"/>
        <v>0</v>
      </c>
      <c r="P178" s="39">
        <f t="shared" si="153"/>
        <v>365.2398</v>
      </c>
      <c r="Q178" s="46">
        <f t="shared" si="140"/>
        <v>0</v>
      </c>
    </row>
    <row r="179" spans="1:17" ht="25.5">
      <c r="A179" s="38" t="s">
        <v>461</v>
      </c>
      <c r="B179" s="2" t="s">
        <v>462</v>
      </c>
      <c r="C179" s="48" t="s">
        <v>463</v>
      </c>
      <c r="D179" s="2" t="s">
        <v>21</v>
      </c>
      <c r="E179" s="2" t="s">
        <v>117</v>
      </c>
      <c r="F179" s="9">
        <v>10</v>
      </c>
      <c r="G179" s="10">
        <v>86.47</v>
      </c>
      <c r="H179" s="10">
        <f t="shared" si="141"/>
        <v>110.119545</v>
      </c>
      <c r="I179" s="11">
        <f t="shared" si="148"/>
        <v>1101.1954499999999</v>
      </c>
      <c r="J179" s="5"/>
      <c r="K179" s="5"/>
      <c r="L179" s="5">
        <f t="shared" si="149"/>
        <v>0</v>
      </c>
      <c r="M179" s="56">
        <f t="shared" si="150"/>
        <v>0</v>
      </c>
      <c r="N179" s="56">
        <f t="shared" si="151"/>
        <v>0</v>
      </c>
      <c r="O179" s="7">
        <f t="shared" si="152"/>
        <v>0</v>
      </c>
      <c r="P179" s="39">
        <f t="shared" si="153"/>
        <v>1101.1954499999999</v>
      </c>
      <c r="Q179" s="46">
        <f t="shared" si="140"/>
        <v>0</v>
      </c>
    </row>
    <row r="180" spans="1:17" ht="38.25">
      <c r="A180" s="38" t="s">
        <v>464</v>
      </c>
      <c r="B180" s="2" t="s">
        <v>465</v>
      </c>
      <c r="C180" s="48" t="s">
        <v>466</v>
      </c>
      <c r="D180" s="2" t="s">
        <v>21</v>
      </c>
      <c r="E180" s="2" t="s">
        <v>117</v>
      </c>
      <c r="F180" s="9">
        <v>2</v>
      </c>
      <c r="G180" s="10">
        <v>6.61</v>
      </c>
      <c r="H180" s="10">
        <f t="shared" si="141"/>
        <v>8.4178350000000002</v>
      </c>
      <c r="I180" s="11">
        <f t="shared" si="148"/>
        <v>16.83567</v>
      </c>
      <c r="J180" s="5"/>
      <c r="K180" s="5"/>
      <c r="L180" s="5">
        <f t="shared" si="149"/>
        <v>0</v>
      </c>
      <c r="M180" s="56">
        <f t="shared" si="150"/>
        <v>0</v>
      </c>
      <c r="N180" s="56">
        <f t="shared" si="151"/>
        <v>0</v>
      </c>
      <c r="O180" s="7">
        <f t="shared" si="152"/>
        <v>0</v>
      </c>
      <c r="P180" s="39">
        <f t="shared" si="153"/>
        <v>16.83567</v>
      </c>
      <c r="Q180" s="46">
        <f t="shared" si="140"/>
        <v>0</v>
      </c>
    </row>
    <row r="181" spans="1:17" ht="25.5">
      <c r="A181" s="38" t="s">
        <v>467</v>
      </c>
      <c r="B181" s="2" t="s">
        <v>468</v>
      </c>
      <c r="C181" s="48" t="s">
        <v>469</v>
      </c>
      <c r="D181" s="2" t="s">
        <v>21</v>
      </c>
      <c r="E181" s="2" t="s">
        <v>117</v>
      </c>
      <c r="F181" s="9">
        <v>3</v>
      </c>
      <c r="G181" s="10">
        <v>451.43</v>
      </c>
      <c r="H181" s="10">
        <f t="shared" si="141"/>
        <v>574.89610500000003</v>
      </c>
      <c r="I181" s="11">
        <f t="shared" si="148"/>
        <v>1724.6883150000001</v>
      </c>
      <c r="J181" s="5"/>
      <c r="K181" s="5"/>
      <c r="L181" s="5">
        <f t="shared" si="149"/>
        <v>0</v>
      </c>
      <c r="M181" s="56">
        <f t="shared" si="150"/>
        <v>0</v>
      </c>
      <c r="N181" s="56">
        <f t="shared" si="151"/>
        <v>0</v>
      </c>
      <c r="O181" s="7">
        <f t="shared" si="152"/>
        <v>0</v>
      </c>
      <c r="P181" s="39">
        <f t="shared" si="153"/>
        <v>1724.6883150000001</v>
      </c>
      <c r="Q181" s="46">
        <f t="shared" si="140"/>
        <v>0</v>
      </c>
    </row>
    <row r="182" spans="1:17" ht="25.5">
      <c r="A182" s="38" t="s">
        <v>470</v>
      </c>
      <c r="B182" s="2" t="s">
        <v>471</v>
      </c>
      <c r="C182" s="48" t="s">
        <v>472</v>
      </c>
      <c r="D182" s="2" t="s">
        <v>21</v>
      </c>
      <c r="E182" s="2" t="s">
        <v>117</v>
      </c>
      <c r="F182" s="9">
        <v>4</v>
      </c>
      <c r="G182" s="10">
        <v>20.2</v>
      </c>
      <c r="H182" s="10">
        <f t="shared" si="141"/>
        <v>25.724700000000002</v>
      </c>
      <c r="I182" s="11">
        <f t="shared" si="148"/>
        <v>102.89880000000001</v>
      </c>
      <c r="J182" s="5"/>
      <c r="K182" s="5"/>
      <c r="L182" s="5">
        <f t="shared" si="149"/>
        <v>0</v>
      </c>
      <c r="M182" s="56">
        <f t="shared" si="150"/>
        <v>0</v>
      </c>
      <c r="N182" s="56">
        <f t="shared" si="151"/>
        <v>0</v>
      </c>
      <c r="O182" s="7">
        <f t="shared" si="152"/>
        <v>0</v>
      </c>
      <c r="P182" s="39">
        <f t="shared" si="153"/>
        <v>102.89880000000001</v>
      </c>
      <c r="Q182" s="46">
        <f t="shared" si="140"/>
        <v>0</v>
      </c>
    </row>
    <row r="183" spans="1:17" ht="51">
      <c r="A183" s="38" t="s">
        <v>473</v>
      </c>
      <c r="B183" s="2" t="s">
        <v>474</v>
      </c>
      <c r="C183" s="48" t="s">
        <v>475</v>
      </c>
      <c r="D183" s="2" t="s">
        <v>21</v>
      </c>
      <c r="E183" s="2" t="s">
        <v>117</v>
      </c>
      <c r="F183" s="9">
        <v>1</v>
      </c>
      <c r="G183" s="10">
        <v>136.12</v>
      </c>
      <c r="H183" s="10">
        <f t="shared" si="141"/>
        <v>173.34882000000002</v>
      </c>
      <c r="I183" s="11">
        <f t="shared" si="148"/>
        <v>173.34882000000002</v>
      </c>
      <c r="J183" s="5"/>
      <c r="K183" s="5"/>
      <c r="L183" s="5">
        <f t="shared" si="149"/>
        <v>0</v>
      </c>
      <c r="M183" s="56">
        <f t="shared" si="150"/>
        <v>0</v>
      </c>
      <c r="N183" s="56">
        <f t="shared" si="151"/>
        <v>0</v>
      </c>
      <c r="O183" s="7">
        <f t="shared" si="152"/>
        <v>0</v>
      </c>
      <c r="P183" s="39">
        <f t="shared" si="153"/>
        <v>173.34882000000002</v>
      </c>
      <c r="Q183" s="46">
        <f t="shared" si="140"/>
        <v>0</v>
      </c>
    </row>
    <row r="184" spans="1:17" ht="51">
      <c r="A184" s="38" t="s">
        <v>476</v>
      </c>
      <c r="B184" s="2" t="s">
        <v>477</v>
      </c>
      <c r="C184" s="48" t="s">
        <v>478</v>
      </c>
      <c r="D184" s="2" t="s">
        <v>21</v>
      </c>
      <c r="E184" s="2" t="s">
        <v>117</v>
      </c>
      <c r="F184" s="9">
        <v>4</v>
      </c>
      <c r="G184" s="10">
        <v>187.71</v>
      </c>
      <c r="H184" s="10">
        <f t="shared" si="141"/>
        <v>239.04868500000003</v>
      </c>
      <c r="I184" s="11">
        <f t="shared" si="148"/>
        <v>956.19474000000014</v>
      </c>
      <c r="J184" s="5"/>
      <c r="K184" s="5"/>
      <c r="L184" s="5">
        <f t="shared" si="149"/>
        <v>0</v>
      </c>
      <c r="M184" s="56">
        <f t="shared" si="150"/>
        <v>0</v>
      </c>
      <c r="N184" s="56">
        <f t="shared" si="151"/>
        <v>0</v>
      </c>
      <c r="O184" s="7">
        <f t="shared" si="152"/>
        <v>0</v>
      </c>
      <c r="P184" s="39">
        <f t="shared" si="153"/>
        <v>956.19474000000014</v>
      </c>
      <c r="Q184" s="46">
        <f t="shared" si="140"/>
        <v>0</v>
      </c>
    </row>
    <row r="185" spans="1:17" ht="38.25">
      <c r="A185" s="38" t="s">
        <v>479</v>
      </c>
      <c r="B185" s="2" t="s">
        <v>480</v>
      </c>
      <c r="C185" s="48" t="s">
        <v>481</v>
      </c>
      <c r="D185" s="2" t="s">
        <v>21</v>
      </c>
      <c r="E185" s="2" t="s">
        <v>117</v>
      </c>
      <c r="F185" s="9">
        <v>4</v>
      </c>
      <c r="G185" s="10">
        <v>64.790000000000006</v>
      </c>
      <c r="H185" s="10">
        <f t="shared" si="141"/>
        <v>82.510065000000012</v>
      </c>
      <c r="I185" s="11">
        <f t="shared" si="148"/>
        <v>330.04026000000005</v>
      </c>
      <c r="J185" s="5"/>
      <c r="K185" s="5"/>
      <c r="L185" s="5">
        <f t="shared" si="149"/>
        <v>0</v>
      </c>
      <c r="M185" s="56">
        <f t="shared" si="150"/>
        <v>0</v>
      </c>
      <c r="N185" s="56">
        <f t="shared" si="151"/>
        <v>0</v>
      </c>
      <c r="O185" s="7">
        <f t="shared" si="152"/>
        <v>0</v>
      </c>
      <c r="P185" s="39">
        <f t="shared" si="153"/>
        <v>330.04026000000005</v>
      </c>
      <c r="Q185" s="46">
        <f t="shared" si="140"/>
        <v>0</v>
      </c>
    </row>
    <row r="186" spans="1:17" ht="51">
      <c r="A186" s="38" t="s">
        <v>482</v>
      </c>
      <c r="B186" s="2" t="s">
        <v>483</v>
      </c>
      <c r="C186" s="48" t="s">
        <v>484</v>
      </c>
      <c r="D186" s="2" t="s">
        <v>21</v>
      </c>
      <c r="E186" s="2" t="s">
        <v>117</v>
      </c>
      <c r="F186" s="9">
        <v>8</v>
      </c>
      <c r="G186" s="10">
        <v>148.03</v>
      </c>
      <c r="H186" s="10">
        <f t="shared" si="141"/>
        <v>188.51620500000001</v>
      </c>
      <c r="I186" s="11">
        <f t="shared" si="148"/>
        <v>1508.1296400000001</v>
      </c>
      <c r="J186" s="5"/>
      <c r="K186" s="5"/>
      <c r="L186" s="5">
        <f t="shared" si="149"/>
        <v>0</v>
      </c>
      <c r="M186" s="56">
        <f t="shared" si="150"/>
        <v>0</v>
      </c>
      <c r="N186" s="56">
        <f t="shared" si="151"/>
        <v>0</v>
      </c>
      <c r="O186" s="7">
        <f t="shared" si="152"/>
        <v>0</v>
      </c>
      <c r="P186" s="39">
        <f t="shared" si="153"/>
        <v>1508.1296400000001</v>
      </c>
      <c r="Q186" s="46">
        <f t="shared" si="140"/>
        <v>0</v>
      </c>
    </row>
    <row r="187" spans="1:17" ht="38.25">
      <c r="A187" s="38" t="s">
        <v>485</v>
      </c>
      <c r="B187" s="2" t="s">
        <v>486</v>
      </c>
      <c r="C187" s="48" t="s">
        <v>487</v>
      </c>
      <c r="D187" s="2" t="s">
        <v>21</v>
      </c>
      <c r="E187" s="2" t="s">
        <v>117</v>
      </c>
      <c r="F187" s="9">
        <v>8</v>
      </c>
      <c r="G187" s="10">
        <v>55.37</v>
      </c>
      <c r="H187" s="10">
        <f t="shared" si="141"/>
        <v>70.513694999999998</v>
      </c>
      <c r="I187" s="11">
        <f t="shared" si="148"/>
        <v>564.10955999999999</v>
      </c>
      <c r="J187" s="5"/>
      <c r="K187" s="5"/>
      <c r="L187" s="5">
        <f t="shared" si="149"/>
        <v>0</v>
      </c>
      <c r="M187" s="56">
        <f t="shared" si="150"/>
        <v>0</v>
      </c>
      <c r="N187" s="56">
        <f t="shared" si="151"/>
        <v>0</v>
      </c>
      <c r="O187" s="7">
        <f t="shared" si="152"/>
        <v>0</v>
      </c>
      <c r="P187" s="39">
        <f t="shared" si="153"/>
        <v>564.10955999999999</v>
      </c>
      <c r="Q187" s="46">
        <f t="shared" si="140"/>
        <v>0</v>
      </c>
    </row>
    <row r="188" spans="1:17" ht="38.25">
      <c r="A188" s="38" t="s">
        <v>488</v>
      </c>
      <c r="B188" s="2" t="s">
        <v>489</v>
      </c>
      <c r="C188" s="48" t="s">
        <v>490</v>
      </c>
      <c r="D188" s="2" t="s">
        <v>21</v>
      </c>
      <c r="E188" s="2" t="s">
        <v>117</v>
      </c>
      <c r="F188" s="9">
        <v>1</v>
      </c>
      <c r="G188" s="10">
        <v>26.81</v>
      </c>
      <c r="H188" s="10">
        <f t="shared" si="141"/>
        <v>34.142535000000002</v>
      </c>
      <c r="I188" s="11">
        <f t="shared" si="148"/>
        <v>34.142535000000002</v>
      </c>
      <c r="J188" s="5"/>
      <c r="K188" s="5"/>
      <c r="L188" s="5">
        <f t="shared" si="149"/>
        <v>0</v>
      </c>
      <c r="M188" s="56">
        <f t="shared" si="150"/>
        <v>0</v>
      </c>
      <c r="N188" s="56">
        <f t="shared" si="151"/>
        <v>0</v>
      </c>
      <c r="O188" s="7">
        <f t="shared" si="152"/>
        <v>0</v>
      </c>
      <c r="P188" s="39">
        <f t="shared" si="153"/>
        <v>34.142535000000002</v>
      </c>
      <c r="Q188" s="46">
        <f t="shared" si="140"/>
        <v>0</v>
      </c>
    </row>
    <row r="189" spans="1:17" ht="38.25">
      <c r="A189" s="38" t="s">
        <v>491</v>
      </c>
      <c r="B189" s="2" t="s">
        <v>492</v>
      </c>
      <c r="C189" s="48" t="s">
        <v>493</v>
      </c>
      <c r="D189" s="2" t="s">
        <v>21</v>
      </c>
      <c r="E189" s="2" t="s">
        <v>117</v>
      </c>
      <c r="F189" s="9">
        <v>2</v>
      </c>
      <c r="G189" s="10">
        <v>190.7</v>
      </c>
      <c r="H189" s="10">
        <f t="shared" si="141"/>
        <v>242.85645</v>
      </c>
      <c r="I189" s="11">
        <f t="shared" si="148"/>
        <v>485.71289999999999</v>
      </c>
      <c r="J189" s="5"/>
      <c r="K189" s="5"/>
      <c r="L189" s="5">
        <f t="shared" si="149"/>
        <v>0</v>
      </c>
      <c r="M189" s="56">
        <f t="shared" si="150"/>
        <v>0</v>
      </c>
      <c r="N189" s="56">
        <f t="shared" si="151"/>
        <v>0</v>
      </c>
      <c r="O189" s="7">
        <f t="shared" si="152"/>
        <v>0</v>
      </c>
      <c r="P189" s="39">
        <f t="shared" si="153"/>
        <v>485.71289999999999</v>
      </c>
      <c r="Q189" s="46">
        <f t="shared" si="140"/>
        <v>0</v>
      </c>
    </row>
    <row r="190" spans="1:17" ht="38.25">
      <c r="A190" s="38" t="s">
        <v>494</v>
      </c>
      <c r="B190" s="2" t="s">
        <v>495</v>
      </c>
      <c r="C190" s="48" t="s">
        <v>496</v>
      </c>
      <c r="D190" s="2" t="s">
        <v>21</v>
      </c>
      <c r="E190" s="2" t="s">
        <v>117</v>
      </c>
      <c r="F190" s="9">
        <v>8</v>
      </c>
      <c r="G190" s="10">
        <v>177.5</v>
      </c>
      <c r="H190" s="10">
        <f t="shared" si="141"/>
        <v>226.04625000000001</v>
      </c>
      <c r="I190" s="11">
        <f t="shared" si="148"/>
        <v>1808.3700000000001</v>
      </c>
      <c r="J190" s="5"/>
      <c r="K190" s="5"/>
      <c r="L190" s="5">
        <f t="shared" si="149"/>
        <v>0</v>
      </c>
      <c r="M190" s="56">
        <f t="shared" si="150"/>
        <v>0</v>
      </c>
      <c r="N190" s="56">
        <f t="shared" si="151"/>
        <v>0</v>
      </c>
      <c r="O190" s="7">
        <f t="shared" si="152"/>
        <v>0</v>
      </c>
      <c r="P190" s="39">
        <f t="shared" si="153"/>
        <v>1808.3700000000001</v>
      </c>
      <c r="Q190" s="46">
        <f t="shared" si="140"/>
        <v>0</v>
      </c>
    </row>
    <row r="191" spans="1:17" ht="76.5">
      <c r="A191" s="38" t="s">
        <v>497</v>
      </c>
      <c r="B191" s="2" t="s">
        <v>498</v>
      </c>
      <c r="C191" s="48" t="s">
        <v>499</v>
      </c>
      <c r="D191" s="2" t="s">
        <v>21</v>
      </c>
      <c r="E191" s="2" t="s">
        <v>117</v>
      </c>
      <c r="F191" s="9">
        <v>2</v>
      </c>
      <c r="G191" s="10">
        <v>165.39</v>
      </c>
      <c r="H191" s="10">
        <f t="shared" si="141"/>
        <v>210.624165</v>
      </c>
      <c r="I191" s="11">
        <f t="shared" si="148"/>
        <v>421.24833000000001</v>
      </c>
      <c r="J191" s="5"/>
      <c r="K191" s="5"/>
      <c r="L191" s="5">
        <f t="shared" si="149"/>
        <v>0</v>
      </c>
      <c r="M191" s="56">
        <f t="shared" si="150"/>
        <v>0</v>
      </c>
      <c r="N191" s="56">
        <f t="shared" si="151"/>
        <v>0</v>
      </c>
      <c r="O191" s="7">
        <f t="shared" si="152"/>
        <v>0</v>
      </c>
      <c r="P191" s="39">
        <f t="shared" si="153"/>
        <v>421.24833000000001</v>
      </c>
      <c r="Q191" s="46">
        <f t="shared" si="140"/>
        <v>0</v>
      </c>
    </row>
    <row r="192" spans="1:17" ht="25.5">
      <c r="A192" s="38" t="s">
        <v>500</v>
      </c>
      <c r="B192" s="2" t="s">
        <v>501</v>
      </c>
      <c r="C192" s="48" t="s">
        <v>502</v>
      </c>
      <c r="D192" s="2" t="s">
        <v>21</v>
      </c>
      <c r="E192" s="2" t="s">
        <v>117</v>
      </c>
      <c r="F192" s="9">
        <v>10</v>
      </c>
      <c r="G192" s="10">
        <v>22.08</v>
      </c>
      <c r="H192" s="10">
        <f t="shared" si="141"/>
        <v>28.118880000000001</v>
      </c>
      <c r="I192" s="11">
        <f t="shared" si="148"/>
        <v>281.18880000000001</v>
      </c>
      <c r="J192" s="5"/>
      <c r="K192" s="5"/>
      <c r="L192" s="5">
        <f t="shared" si="149"/>
        <v>0</v>
      </c>
      <c r="M192" s="56">
        <f t="shared" si="150"/>
        <v>0</v>
      </c>
      <c r="N192" s="56">
        <f t="shared" si="151"/>
        <v>0</v>
      </c>
      <c r="O192" s="7">
        <f t="shared" si="152"/>
        <v>0</v>
      </c>
      <c r="P192" s="39">
        <f t="shared" si="153"/>
        <v>281.18880000000001</v>
      </c>
      <c r="Q192" s="46">
        <f t="shared" si="140"/>
        <v>0</v>
      </c>
    </row>
    <row r="193" spans="1:17" ht="25.5">
      <c r="A193" s="38" t="s">
        <v>503</v>
      </c>
      <c r="B193" s="2" t="s">
        <v>504</v>
      </c>
      <c r="C193" s="48" t="s">
        <v>505</v>
      </c>
      <c r="D193" s="2" t="s">
        <v>21</v>
      </c>
      <c r="E193" s="2" t="s">
        <v>117</v>
      </c>
      <c r="F193" s="9">
        <v>2</v>
      </c>
      <c r="G193" s="10">
        <v>117.18</v>
      </c>
      <c r="H193" s="10">
        <f t="shared" si="141"/>
        <v>149.22873000000001</v>
      </c>
      <c r="I193" s="11">
        <f t="shared" si="148"/>
        <v>298.45746000000003</v>
      </c>
      <c r="J193" s="5"/>
      <c r="K193" s="5"/>
      <c r="L193" s="5">
        <f t="shared" si="149"/>
        <v>0</v>
      </c>
      <c r="M193" s="56">
        <f t="shared" si="150"/>
        <v>0</v>
      </c>
      <c r="N193" s="56">
        <f t="shared" si="151"/>
        <v>0</v>
      </c>
      <c r="O193" s="7">
        <f t="shared" si="152"/>
        <v>0</v>
      </c>
      <c r="P193" s="39">
        <f t="shared" si="153"/>
        <v>298.45746000000003</v>
      </c>
      <c r="Q193" s="46">
        <f t="shared" si="140"/>
        <v>0</v>
      </c>
    </row>
    <row r="194" spans="1:17" ht="25.5">
      <c r="A194" s="38" t="s">
        <v>506</v>
      </c>
      <c r="B194" s="2" t="s">
        <v>507</v>
      </c>
      <c r="C194" s="48" t="s">
        <v>508</v>
      </c>
      <c r="D194" s="2" t="s">
        <v>21</v>
      </c>
      <c r="E194" s="2" t="s">
        <v>117</v>
      </c>
      <c r="F194" s="9">
        <v>1</v>
      </c>
      <c r="G194" s="10">
        <v>84.73</v>
      </c>
      <c r="H194" s="10">
        <f t="shared" si="141"/>
        <v>107.90365500000001</v>
      </c>
      <c r="I194" s="11">
        <f t="shared" si="148"/>
        <v>107.90365500000001</v>
      </c>
      <c r="J194" s="5"/>
      <c r="K194" s="5"/>
      <c r="L194" s="5">
        <f t="shared" si="149"/>
        <v>0</v>
      </c>
      <c r="M194" s="56">
        <f t="shared" si="150"/>
        <v>0</v>
      </c>
      <c r="N194" s="56">
        <f t="shared" si="151"/>
        <v>0</v>
      </c>
      <c r="O194" s="7">
        <f t="shared" si="152"/>
        <v>0</v>
      </c>
      <c r="P194" s="39">
        <f t="shared" si="153"/>
        <v>107.90365500000001</v>
      </c>
      <c r="Q194" s="46">
        <f t="shared" si="140"/>
        <v>0</v>
      </c>
    </row>
    <row r="195" spans="1:17" ht="25.5">
      <c r="A195" s="38" t="s">
        <v>509</v>
      </c>
      <c r="B195" s="2" t="s">
        <v>510</v>
      </c>
      <c r="C195" s="48" t="s">
        <v>511</v>
      </c>
      <c r="D195" s="2" t="s">
        <v>21</v>
      </c>
      <c r="E195" s="2" t="s">
        <v>117</v>
      </c>
      <c r="F195" s="9">
        <v>1</v>
      </c>
      <c r="G195" s="10">
        <v>28.98</v>
      </c>
      <c r="H195" s="10">
        <f t="shared" si="141"/>
        <v>36.906030000000001</v>
      </c>
      <c r="I195" s="11">
        <f t="shared" si="148"/>
        <v>36.906030000000001</v>
      </c>
      <c r="J195" s="5"/>
      <c r="K195" s="5"/>
      <c r="L195" s="5">
        <f t="shared" si="149"/>
        <v>0</v>
      </c>
      <c r="M195" s="56">
        <f t="shared" si="150"/>
        <v>0</v>
      </c>
      <c r="N195" s="56">
        <f t="shared" si="151"/>
        <v>0</v>
      </c>
      <c r="O195" s="7">
        <f t="shared" si="152"/>
        <v>0</v>
      </c>
      <c r="P195" s="39">
        <f t="shared" si="153"/>
        <v>36.906030000000001</v>
      </c>
      <c r="Q195" s="46">
        <f t="shared" si="140"/>
        <v>0</v>
      </c>
    </row>
    <row r="196" spans="1:17" ht="25.5">
      <c r="A196" s="38" t="s">
        <v>512</v>
      </c>
      <c r="B196" s="2" t="s">
        <v>513</v>
      </c>
      <c r="C196" s="48" t="s">
        <v>514</v>
      </c>
      <c r="D196" s="2" t="s">
        <v>21</v>
      </c>
      <c r="E196" s="2" t="s">
        <v>117</v>
      </c>
      <c r="F196" s="9">
        <v>13</v>
      </c>
      <c r="G196" s="10">
        <v>31.62</v>
      </c>
      <c r="H196" s="10">
        <f t="shared" si="141"/>
        <v>40.268070000000002</v>
      </c>
      <c r="I196" s="11">
        <f t="shared" si="148"/>
        <v>523.48491000000001</v>
      </c>
      <c r="J196" s="5"/>
      <c r="K196" s="5"/>
      <c r="L196" s="5">
        <f t="shared" si="149"/>
        <v>0</v>
      </c>
      <c r="M196" s="56">
        <f t="shared" si="150"/>
        <v>0</v>
      </c>
      <c r="N196" s="56">
        <f t="shared" si="151"/>
        <v>0</v>
      </c>
      <c r="O196" s="7">
        <f t="shared" si="152"/>
        <v>0</v>
      </c>
      <c r="P196" s="39">
        <f t="shared" si="153"/>
        <v>523.48491000000001</v>
      </c>
      <c r="Q196" s="46">
        <f t="shared" si="140"/>
        <v>0</v>
      </c>
    </row>
    <row r="197" spans="1:17" ht="51">
      <c r="A197" s="38" t="s">
        <v>515</v>
      </c>
      <c r="B197" s="2" t="s">
        <v>516</v>
      </c>
      <c r="C197" s="48" t="s">
        <v>517</v>
      </c>
      <c r="D197" s="2" t="s">
        <v>21</v>
      </c>
      <c r="E197" s="2" t="s">
        <v>117</v>
      </c>
      <c r="F197" s="9">
        <v>2</v>
      </c>
      <c r="G197" s="10">
        <v>71.67</v>
      </c>
      <c r="H197" s="10">
        <f t="shared" si="141"/>
        <v>91.27174500000001</v>
      </c>
      <c r="I197" s="11">
        <f t="shared" si="148"/>
        <v>182.54349000000002</v>
      </c>
      <c r="J197" s="5"/>
      <c r="K197" s="5"/>
      <c r="L197" s="5">
        <f t="shared" si="149"/>
        <v>0</v>
      </c>
      <c r="M197" s="56">
        <f t="shared" si="150"/>
        <v>0</v>
      </c>
      <c r="N197" s="56">
        <f t="shared" si="151"/>
        <v>0</v>
      </c>
      <c r="O197" s="7">
        <f t="shared" si="152"/>
        <v>0</v>
      </c>
      <c r="P197" s="39">
        <f t="shared" si="153"/>
        <v>182.54349000000002</v>
      </c>
      <c r="Q197" s="46">
        <f t="shared" si="140"/>
        <v>0</v>
      </c>
    </row>
    <row r="198" spans="1:17" ht="38.25">
      <c r="A198" s="38" t="s">
        <v>518</v>
      </c>
      <c r="B198" s="2" t="s">
        <v>519</v>
      </c>
      <c r="C198" s="48" t="s">
        <v>520</v>
      </c>
      <c r="D198" s="2" t="s">
        <v>21</v>
      </c>
      <c r="E198" s="2" t="s">
        <v>117</v>
      </c>
      <c r="F198" s="9">
        <v>20</v>
      </c>
      <c r="G198" s="10">
        <v>27.64</v>
      </c>
      <c r="H198" s="10">
        <f t="shared" si="141"/>
        <v>35.199540000000006</v>
      </c>
      <c r="I198" s="11">
        <f t="shared" si="148"/>
        <v>703.99080000000015</v>
      </c>
      <c r="J198" s="5"/>
      <c r="K198" s="5"/>
      <c r="L198" s="5">
        <f t="shared" si="149"/>
        <v>0</v>
      </c>
      <c r="M198" s="56">
        <f t="shared" si="150"/>
        <v>0</v>
      </c>
      <c r="N198" s="56">
        <f t="shared" si="151"/>
        <v>0</v>
      </c>
      <c r="O198" s="7">
        <f t="shared" si="152"/>
        <v>0</v>
      </c>
      <c r="P198" s="39">
        <f t="shared" si="153"/>
        <v>703.99080000000015</v>
      </c>
      <c r="Q198" s="46">
        <f t="shared" si="140"/>
        <v>0</v>
      </c>
    </row>
    <row r="199" spans="1:17" ht="51">
      <c r="A199" s="38" t="s">
        <v>521</v>
      </c>
      <c r="B199" s="2" t="s">
        <v>522</v>
      </c>
      <c r="C199" s="48" t="s">
        <v>523</v>
      </c>
      <c r="D199" s="2" t="s">
        <v>21</v>
      </c>
      <c r="E199" s="2" t="s">
        <v>117</v>
      </c>
      <c r="F199" s="9">
        <v>12</v>
      </c>
      <c r="G199" s="10">
        <v>5.69</v>
      </c>
      <c r="H199" s="10">
        <f t="shared" si="141"/>
        <v>7.2462150000000012</v>
      </c>
      <c r="I199" s="11">
        <f t="shared" si="148"/>
        <v>86.954580000000021</v>
      </c>
      <c r="J199" s="5"/>
      <c r="K199" s="5"/>
      <c r="L199" s="5">
        <f t="shared" si="149"/>
        <v>0</v>
      </c>
      <c r="M199" s="56">
        <f t="shared" si="150"/>
        <v>0</v>
      </c>
      <c r="N199" s="56">
        <f t="shared" si="151"/>
        <v>0</v>
      </c>
      <c r="O199" s="7">
        <f t="shared" si="152"/>
        <v>0</v>
      </c>
      <c r="P199" s="39">
        <f t="shared" si="153"/>
        <v>86.954580000000021</v>
      </c>
      <c r="Q199" s="46">
        <f t="shared" si="140"/>
        <v>0</v>
      </c>
    </row>
    <row r="200" spans="1:17" ht="51">
      <c r="A200" s="38" t="s">
        <v>524</v>
      </c>
      <c r="B200" s="2" t="s">
        <v>525</v>
      </c>
      <c r="C200" s="48" t="s">
        <v>526</v>
      </c>
      <c r="D200" s="2" t="s">
        <v>21</v>
      </c>
      <c r="E200" s="2" t="s">
        <v>117</v>
      </c>
      <c r="F200" s="9">
        <v>5</v>
      </c>
      <c r="G200" s="10">
        <v>14.24</v>
      </c>
      <c r="H200" s="10">
        <f t="shared" si="141"/>
        <v>18.134640000000001</v>
      </c>
      <c r="I200" s="11">
        <f t="shared" si="148"/>
        <v>90.673200000000008</v>
      </c>
      <c r="J200" s="5"/>
      <c r="K200" s="5"/>
      <c r="L200" s="5">
        <f t="shared" si="149"/>
        <v>0</v>
      </c>
      <c r="M200" s="56">
        <f t="shared" si="150"/>
        <v>0</v>
      </c>
      <c r="N200" s="56">
        <f t="shared" si="151"/>
        <v>0</v>
      </c>
      <c r="O200" s="7">
        <f t="shared" si="152"/>
        <v>0</v>
      </c>
      <c r="P200" s="39">
        <f t="shared" si="153"/>
        <v>90.673200000000008</v>
      </c>
      <c r="Q200" s="46">
        <f t="shared" si="140"/>
        <v>0</v>
      </c>
    </row>
    <row r="201" spans="1:17" ht="51">
      <c r="A201" s="38" t="s">
        <v>527</v>
      </c>
      <c r="B201" s="2" t="s">
        <v>528</v>
      </c>
      <c r="C201" s="48" t="s">
        <v>529</v>
      </c>
      <c r="D201" s="2" t="s">
        <v>21</v>
      </c>
      <c r="E201" s="2" t="s">
        <v>117</v>
      </c>
      <c r="F201" s="9">
        <v>36</v>
      </c>
      <c r="G201" s="10">
        <v>7.4</v>
      </c>
      <c r="H201" s="10">
        <f t="shared" si="141"/>
        <v>9.4239000000000015</v>
      </c>
      <c r="I201" s="11">
        <f t="shared" si="148"/>
        <v>339.26040000000006</v>
      </c>
      <c r="J201" s="5"/>
      <c r="K201" s="5"/>
      <c r="L201" s="5">
        <f t="shared" si="149"/>
        <v>0</v>
      </c>
      <c r="M201" s="56">
        <f t="shared" si="150"/>
        <v>0</v>
      </c>
      <c r="N201" s="56">
        <f t="shared" si="151"/>
        <v>0</v>
      </c>
      <c r="O201" s="7">
        <f t="shared" si="152"/>
        <v>0</v>
      </c>
      <c r="P201" s="39">
        <f t="shared" si="153"/>
        <v>339.26040000000006</v>
      </c>
      <c r="Q201" s="46">
        <f t="shared" si="140"/>
        <v>0</v>
      </c>
    </row>
    <row r="202" spans="1:17" ht="51">
      <c r="A202" s="38" t="s">
        <v>530</v>
      </c>
      <c r="B202" s="2" t="s">
        <v>531</v>
      </c>
      <c r="C202" s="48" t="s">
        <v>532</v>
      </c>
      <c r="D202" s="2" t="s">
        <v>21</v>
      </c>
      <c r="E202" s="2" t="s">
        <v>117</v>
      </c>
      <c r="F202" s="9">
        <v>14</v>
      </c>
      <c r="G202" s="10">
        <v>5.12</v>
      </c>
      <c r="H202" s="10">
        <f t="shared" si="141"/>
        <v>6.5203200000000008</v>
      </c>
      <c r="I202" s="11">
        <f t="shared" si="148"/>
        <v>91.284480000000016</v>
      </c>
      <c r="J202" s="5"/>
      <c r="K202" s="5"/>
      <c r="L202" s="5">
        <f t="shared" si="149"/>
        <v>0</v>
      </c>
      <c r="M202" s="56">
        <f t="shared" si="150"/>
        <v>0</v>
      </c>
      <c r="N202" s="56">
        <f t="shared" si="151"/>
        <v>0</v>
      </c>
      <c r="O202" s="7">
        <f t="shared" si="152"/>
        <v>0</v>
      </c>
      <c r="P202" s="39">
        <f t="shared" si="153"/>
        <v>91.284480000000016</v>
      </c>
      <c r="Q202" s="46">
        <f t="shared" ref="Q202:Q229" si="154">O202/I202</f>
        <v>0</v>
      </c>
    </row>
    <row r="203" spans="1:17" ht="51">
      <c r="A203" s="38" t="s">
        <v>533</v>
      </c>
      <c r="B203" s="2" t="s">
        <v>534</v>
      </c>
      <c r="C203" s="48" t="s">
        <v>535</v>
      </c>
      <c r="D203" s="2" t="s">
        <v>21</v>
      </c>
      <c r="E203" s="2" t="s">
        <v>117</v>
      </c>
      <c r="F203" s="9">
        <v>10</v>
      </c>
      <c r="G203" s="10">
        <v>18.22</v>
      </c>
      <c r="H203" s="10">
        <f t="shared" si="141"/>
        <v>23.20317</v>
      </c>
      <c r="I203" s="11">
        <f t="shared" si="148"/>
        <v>232.0317</v>
      </c>
      <c r="J203" s="5"/>
      <c r="K203" s="5"/>
      <c r="L203" s="5">
        <f t="shared" si="149"/>
        <v>0</v>
      </c>
      <c r="M203" s="56">
        <f t="shared" si="150"/>
        <v>0</v>
      </c>
      <c r="N203" s="56">
        <f t="shared" si="151"/>
        <v>0</v>
      </c>
      <c r="O203" s="7">
        <f t="shared" si="152"/>
        <v>0</v>
      </c>
      <c r="P203" s="39">
        <f t="shared" si="153"/>
        <v>232.0317</v>
      </c>
      <c r="Q203" s="46">
        <f t="shared" si="154"/>
        <v>0</v>
      </c>
    </row>
    <row r="204" spans="1:17" ht="51">
      <c r="A204" s="38" t="s">
        <v>536</v>
      </c>
      <c r="B204" s="2" t="s">
        <v>537</v>
      </c>
      <c r="C204" s="48" t="s">
        <v>538</v>
      </c>
      <c r="D204" s="2" t="s">
        <v>21</v>
      </c>
      <c r="E204" s="2" t="s">
        <v>117</v>
      </c>
      <c r="F204" s="9">
        <v>1</v>
      </c>
      <c r="G204" s="10">
        <v>13.18</v>
      </c>
      <c r="H204" s="10">
        <f t="shared" si="141"/>
        <v>16.78473</v>
      </c>
      <c r="I204" s="11">
        <f t="shared" si="148"/>
        <v>16.78473</v>
      </c>
      <c r="J204" s="5"/>
      <c r="K204" s="5"/>
      <c r="L204" s="5">
        <f t="shared" si="149"/>
        <v>0</v>
      </c>
      <c r="M204" s="56">
        <f t="shared" si="150"/>
        <v>0</v>
      </c>
      <c r="N204" s="56">
        <f t="shared" si="151"/>
        <v>0</v>
      </c>
      <c r="O204" s="7">
        <f t="shared" si="152"/>
        <v>0</v>
      </c>
      <c r="P204" s="39">
        <f t="shared" si="153"/>
        <v>16.78473</v>
      </c>
      <c r="Q204" s="46">
        <f t="shared" si="154"/>
        <v>0</v>
      </c>
    </row>
    <row r="205" spans="1:17" ht="25.5">
      <c r="A205" s="38" t="s">
        <v>539</v>
      </c>
      <c r="B205" s="2" t="s">
        <v>540</v>
      </c>
      <c r="C205" s="48" t="s">
        <v>541</v>
      </c>
      <c r="D205" s="2" t="s">
        <v>21</v>
      </c>
      <c r="E205" s="2" t="s">
        <v>117</v>
      </c>
      <c r="F205" s="9">
        <v>8</v>
      </c>
      <c r="G205" s="10">
        <v>15.03</v>
      </c>
      <c r="H205" s="10">
        <f t="shared" si="141"/>
        <v>19.140705000000001</v>
      </c>
      <c r="I205" s="11">
        <f t="shared" si="148"/>
        <v>153.12564</v>
      </c>
      <c r="J205" s="5"/>
      <c r="K205" s="5"/>
      <c r="L205" s="5">
        <f t="shared" si="149"/>
        <v>0</v>
      </c>
      <c r="M205" s="56">
        <f t="shared" si="150"/>
        <v>0</v>
      </c>
      <c r="N205" s="56">
        <f t="shared" si="151"/>
        <v>0</v>
      </c>
      <c r="O205" s="7">
        <f t="shared" si="152"/>
        <v>0</v>
      </c>
      <c r="P205" s="39">
        <f t="shared" si="153"/>
        <v>153.12564</v>
      </c>
      <c r="Q205" s="46">
        <f t="shared" si="154"/>
        <v>0</v>
      </c>
    </row>
    <row r="206" spans="1:17" ht="25.5">
      <c r="A206" s="38" t="s">
        <v>542</v>
      </c>
      <c r="B206" s="2" t="s">
        <v>543</v>
      </c>
      <c r="C206" s="48" t="s">
        <v>544</v>
      </c>
      <c r="D206" s="2" t="s">
        <v>21</v>
      </c>
      <c r="E206" s="2" t="s">
        <v>117</v>
      </c>
      <c r="F206" s="9">
        <v>1</v>
      </c>
      <c r="G206" s="10">
        <v>21.66</v>
      </c>
      <c r="H206" s="10">
        <f t="shared" si="141"/>
        <v>27.584010000000003</v>
      </c>
      <c r="I206" s="11">
        <f t="shared" si="148"/>
        <v>27.584010000000003</v>
      </c>
      <c r="J206" s="5"/>
      <c r="K206" s="5"/>
      <c r="L206" s="5">
        <f t="shared" si="149"/>
        <v>0</v>
      </c>
      <c r="M206" s="56">
        <f t="shared" si="150"/>
        <v>0</v>
      </c>
      <c r="N206" s="56">
        <f t="shared" si="151"/>
        <v>0</v>
      </c>
      <c r="O206" s="7">
        <f t="shared" si="152"/>
        <v>0</v>
      </c>
      <c r="P206" s="39">
        <f t="shared" si="153"/>
        <v>27.584010000000003</v>
      </c>
      <c r="Q206" s="46">
        <f t="shared" si="154"/>
        <v>0</v>
      </c>
    </row>
    <row r="207" spans="1:17" ht="63.75">
      <c r="A207" s="38" t="s">
        <v>545</v>
      </c>
      <c r="B207" s="2" t="s">
        <v>546</v>
      </c>
      <c r="C207" s="48" t="s">
        <v>547</v>
      </c>
      <c r="D207" s="2" t="s">
        <v>21</v>
      </c>
      <c r="E207" s="2" t="s">
        <v>117</v>
      </c>
      <c r="F207" s="9">
        <v>5</v>
      </c>
      <c r="G207" s="10">
        <v>35.950000000000003</v>
      </c>
      <c r="H207" s="10">
        <f t="shared" si="141"/>
        <v>45.782325000000007</v>
      </c>
      <c r="I207" s="11">
        <f t="shared" si="148"/>
        <v>228.91162500000004</v>
      </c>
      <c r="J207" s="5"/>
      <c r="K207" s="5"/>
      <c r="L207" s="5">
        <f t="shared" si="149"/>
        <v>0</v>
      </c>
      <c r="M207" s="56">
        <f t="shared" si="150"/>
        <v>0</v>
      </c>
      <c r="N207" s="56">
        <f t="shared" si="151"/>
        <v>0</v>
      </c>
      <c r="O207" s="7">
        <f t="shared" si="152"/>
        <v>0</v>
      </c>
      <c r="P207" s="39">
        <f t="shared" si="153"/>
        <v>228.91162500000004</v>
      </c>
      <c r="Q207" s="46">
        <f t="shared" si="154"/>
        <v>0</v>
      </c>
    </row>
    <row r="208" spans="1:17" ht="51">
      <c r="A208" s="38" t="s">
        <v>548</v>
      </c>
      <c r="B208" s="2" t="s">
        <v>549</v>
      </c>
      <c r="C208" s="48" t="s">
        <v>550</v>
      </c>
      <c r="D208" s="2" t="s">
        <v>21</v>
      </c>
      <c r="E208" s="2" t="s">
        <v>117</v>
      </c>
      <c r="F208" s="9">
        <v>20</v>
      </c>
      <c r="G208" s="10">
        <v>5.17</v>
      </c>
      <c r="H208" s="10">
        <f t="shared" si="141"/>
        <v>6.5839950000000007</v>
      </c>
      <c r="I208" s="11">
        <f t="shared" si="148"/>
        <v>131.6799</v>
      </c>
      <c r="J208" s="5"/>
      <c r="K208" s="5"/>
      <c r="L208" s="5">
        <f t="shared" si="149"/>
        <v>0</v>
      </c>
      <c r="M208" s="56">
        <f t="shared" si="150"/>
        <v>0</v>
      </c>
      <c r="N208" s="56">
        <f t="shared" si="151"/>
        <v>0</v>
      </c>
      <c r="O208" s="7">
        <f t="shared" si="152"/>
        <v>0</v>
      </c>
      <c r="P208" s="39">
        <f t="shared" si="153"/>
        <v>131.6799</v>
      </c>
      <c r="Q208" s="46">
        <f t="shared" si="154"/>
        <v>0</v>
      </c>
    </row>
    <row r="209" spans="1:17" ht="51">
      <c r="A209" s="38" t="s">
        <v>551</v>
      </c>
      <c r="B209" s="2" t="s">
        <v>552</v>
      </c>
      <c r="C209" s="48" t="s">
        <v>553</v>
      </c>
      <c r="D209" s="2" t="s">
        <v>21</v>
      </c>
      <c r="E209" s="2" t="s">
        <v>117</v>
      </c>
      <c r="F209" s="9">
        <v>4</v>
      </c>
      <c r="G209" s="10">
        <v>9.14</v>
      </c>
      <c r="H209" s="10">
        <f t="shared" si="141"/>
        <v>11.639790000000001</v>
      </c>
      <c r="I209" s="11">
        <f t="shared" si="148"/>
        <v>46.559160000000006</v>
      </c>
      <c r="J209" s="5"/>
      <c r="K209" s="5"/>
      <c r="L209" s="5">
        <f t="shared" si="149"/>
        <v>0</v>
      </c>
      <c r="M209" s="56">
        <f t="shared" si="150"/>
        <v>0</v>
      </c>
      <c r="N209" s="56">
        <f t="shared" si="151"/>
        <v>0</v>
      </c>
      <c r="O209" s="7">
        <f t="shared" si="152"/>
        <v>0</v>
      </c>
      <c r="P209" s="39">
        <f t="shared" si="153"/>
        <v>46.559160000000006</v>
      </c>
      <c r="Q209" s="46">
        <f t="shared" si="154"/>
        <v>0</v>
      </c>
    </row>
    <row r="210" spans="1:17" ht="51">
      <c r="A210" s="38" t="s">
        <v>554</v>
      </c>
      <c r="B210" s="2" t="s">
        <v>555</v>
      </c>
      <c r="C210" s="48" t="s">
        <v>556</v>
      </c>
      <c r="D210" s="2" t="s">
        <v>21</v>
      </c>
      <c r="E210" s="2" t="s">
        <v>117</v>
      </c>
      <c r="F210" s="9">
        <v>17</v>
      </c>
      <c r="G210" s="10">
        <v>13.97</v>
      </c>
      <c r="H210" s="10">
        <f t="shared" si="141"/>
        <v>17.790795000000003</v>
      </c>
      <c r="I210" s="11">
        <f t="shared" si="148"/>
        <v>302.44351500000005</v>
      </c>
      <c r="J210" s="5"/>
      <c r="K210" s="5"/>
      <c r="L210" s="5">
        <f t="shared" si="149"/>
        <v>0</v>
      </c>
      <c r="M210" s="56">
        <f t="shared" si="150"/>
        <v>0</v>
      </c>
      <c r="N210" s="56">
        <f t="shared" si="151"/>
        <v>0</v>
      </c>
      <c r="O210" s="7">
        <f t="shared" si="152"/>
        <v>0</v>
      </c>
      <c r="P210" s="39">
        <f t="shared" si="153"/>
        <v>302.44351500000005</v>
      </c>
      <c r="Q210" s="46">
        <f t="shared" si="154"/>
        <v>0</v>
      </c>
    </row>
    <row r="211" spans="1:17" ht="51">
      <c r="A211" s="38" t="s">
        <v>557</v>
      </c>
      <c r="B211" s="2" t="s">
        <v>558</v>
      </c>
      <c r="C211" s="48" t="s">
        <v>559</v>
      </c>
      <c r="D211" s="2" t="s">
        <v>21</v>
      </c>
      <c r="E211" s="2" t="s">
        <v>117</v>
      </c>
      <c r="F211" s="9">
        <v>11</v>
      </c>
      <c r="G211" s="10">
        <v>11.55</v>
      </c>
      <c r="H211" s="10">
        <f t="shared" si="141"/>
        <v>14.708925000000002</v>
      </c>
      <c r="I211" s="11">
        <f t="shared" si="148"/>
        <v>161.79817500000001</v>
      </c>
      <c r="J211" s="5"/>
      <c r="K211" s="5"/>
      <c r="L211" s="5">
        <f t="shared" si="149"/>
        <v>0</v>
      </c>
      <c r="M211" s="56">
        <f t="shared" si="150"/>
        <v>0</v>
      </c>
      <c r="N211" s="56">
        <f t="shared" si="151"/>
        <v>0</v>
      </c>
      <c r="O211" s="7">
        <f t="shared" si="152"/>
        <v>0</v>
      </c>
      <c r="P211" s="39">
        <f t="shared" si="153"/>
        <v>161.79817500000001</v>
      </c>
      <c r="Q211" s="46">
        <f t="shared" si="154"/>
        <v>0</v>
      </c>
    </row>
    <row r="212" spans="1:17" ht="25.5">
      <c r="A212" s="38" t="s">
        <v>560</v>
      </c>
      <c r="B212" s="2" t="s">
        <v>561</v>
      </c>
      <c r="C212" s="48" t="s">
        <v>562</v>
      </c>
      <c r="D212" s="2" t="s">
        <v>21</v>
      </c>
      <c r="E212" s="2" t="s">
        <v>117</v>
      </c>
      <c r="F212" s="9">
        <v>1</v>
      </c>
      <c r="G212" s="10">
        <v>12.86</v>
      </c>
      <c r="H212" s="10">
        <f t="shared" si="141"/>
        <v>16.377210000000002</v>
      </c>
      <c r="I212" s="11">
        <f t="shared" si="148"/>
        <v>16.377210000000002</v>
      </c>
      <c r="J212" s="5"/>
      <c r="K212" s="5"/>
      <c r="L212" s="5">
        <f t="shared" si="149"/>
        <v>0</v>
      </c>
      <c r="M212" s="56">
        <f t="shared" si="150"/>
        <v>0</v>
      </c>
      <c r="N212" s="56">
        <f t="shared" si="151"/>
        <v>0</v>
      </c>
      <c r="O212" s="7">
        <f t="shared" si="152"/>
        <v>0</v>
      </c>
      <c r="P212" s="39">
        <f t="shared" si="153"/>
        <v>16.377210000000002</v>
      </c>
      <c r="Q212" s="46">
        <f t="shared" si="154"/>
        <v>0</v>
      </c>
    </row>
    <row r="213" spans="1:17" ht="25.5">
      <c r="A213" s="38" t="s">
        <v>563</v>
      </c>
      <c r="B213" s="2" t="s">
        <v>564</v>
      </c>
      <c r="C213" s="48" t="s">
        <v>565</v>
      </c>
      <c r="D213" s="2" t="s">
        <v>21</v>
      </c>
      <c r="E213" s="2" t="s">
        <v>117</v>
      </c>
      <c r="F213" s="9">
        <v>4</v>
      </c>
      <c r="G213" s="10">
        <v>14.75</v>
      </c>
      <c r="H213" s="10">
        <f t="shared" si="141"/>
        <v>18.784125</v>
      </c>
      <c r="I213" s="11">
        <f t="shared" si="148"/>
        <v>75.136499999999998</v>
      </c>
      <c r="J213" s="5"/>
      <c r="K213" s="5"/>
      <c r="L213" s="5">
        <f t="shared" si="149"/>
        <v>0</v>
      </c>
      <c r="M213" s="56">
        <f t="shared" si="150"/>
        <v>0</v>
      </c>
      <c r="N213" s="56">
        <f t="shared" si="151"/>
        <v>0</v>
      </c>
      <c r="O213" s="7">
        <f t="shared" si="152"/>
        <v>0</v>
      </c>
      <c r="P213" s="39">
        <f t="shared" si="153"/>
        <v>75.136499999999998</v>
      </c>
      <c r="Q213" s="46">
        <f t="shared" si="154"/>
        <v>0</v>
      </c>
    </row>
    <row r="214" spans="1:17">
      <c r="A214" s="40"/>
      <c r="B214" s="3"/>
      <c r="C214" s="49"/>
      <c r="D214" s="3"/>
      <c r="E214" s="3"/>
      <c r="F214" s="12"/>
      <c r="G214" s="13"/>
      <c r="H214" s="13"/>
      <c r="I214" s="14">
        <f>SUM(I154:I213)</f>
        <v>30647.858192099982</v>
      </c>
      <c r="J214" s="15"/>
      <c r="K214" s="15"/>
      <c r="L214" s="15"/>
      <c r="M214" s="14">
        <f>SUM(M154:M213)</f>
        <v>0</v>
      </c>
      <c r="N214" s="14">
        <f>SUM(N154:N213)</f>
        <v>0</v>
      </c>
      <c r="O214" s="14">
        <f>SUM(O154:O213)</f>
        <v>0</v>
      </c>
      <c r="P214" s="41">
        <f t="shared" si="153"/>
        <v>30647.858192099982</v>
      </c>
      <c r="Q214" s="46">
        <f t="shared" si="154"/>
        <v>0</v>
      </c>
    </row>
    <row r="215" spans="1:17" ht="20.100000000000001" customHeight="1">
      <c r="A215" s="37" t="s">
        <v>566</v>
      </c>
      <c r="B215" s="122" t="s">
        <v>567</v>
      </c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3"/>
      <c r="Q215" s="46"/>
    </row>
    <row r="216" spans="1:17" ht="25.5">
      <c r="A216" s="38" t="s">
        <v>568</v>
      </c>
      <c r="B216" s="2" t="s">
        <v>569</v>
      </c>
      <c r="C216" s="48" t="s">
        <v>570</v>
      </c>
      <c r="D216" s="2" t="s">
        <v>21</v>
      </c>
      <c r="E216" s="2" t="s">
        <v>69</v>
      </c>
      <c r="F216" s="9">
        <v>2197.91</v>
      </c>
      <c r="G216" s="10">
        <v>2.1800000000000002</v>
      </c>
      <c r="H216" s="10">
        <f t="shared" ref="H216:H224" si="155">G216*$R$9</f>
        <v>2.7762300000000004</v>
      </c>
      <c r="I216" s="11">
        <f t="shared" ref="I216" si="156">F216*H216</f>
        <v>6101.9036793000005</v>
      </c>
      <c r="J216" s="5"/>
      <c r="K216" s="5"/>
      <c r="L216" s="5">
        <f t="shared" ref="L216" si="157">K216+J216</f>
        <v>0</v>
      </c>
      <c r="M216" s="56">
        <f t="shared" ref="M216" si="158">J216*H216</f>
        <v>0</v>
      </c>
      <c r="N216" s="56">
        <f t="shared" ref="N216" si="159">H216*K216</f>
        <v>0</v>
      </c>
      <c r="O216" s="7">
        <f t="shared" ref="O216" si="160">N216+M216</f>
        <v>0</v>
      </c>
      <c r="P216" s="39">
        <f t="shared" ref="P216" si="161">I216-O216</f>
        <v>6101.9036793000005</v>
      </c>
      <c r="Q216" s="46">
        <f t="shared" si="154"/>
        <v>0</v>
      </c>
    </row>
    <row r="217" spans="1:17" ht="25.5">
      <c r="A217" s="38" t="s">
        <v>571</v>
      </c>
      <c r="B217" s="2" t="s">
        <v>572</v>
      </c>
      <c r="C217" s="48" t="s">
        <v>573</v>
      </c>
      <c r="D217" s="2" t="s">
        <v>21</v>
      </c>
      <c r="E217" s="2" t="s">
        <v>69</v>
      </c>
      <c r="F217" s="9">
        <v>653.14</v>
      </c>
      <c r="G217" s="10">
        <v>1.89</v>
      </c>
      <c r="H217" s="10">
        <f t="shared" si="155"/>
        <v>2.4069150000000001</v>
      </c>
      <c r="I217" s="11">
        <f t="shared" ref="I217:I224" si="162">F217*H217</f>
        <v>1572.0524631000001</v>
      </c>
      <c r="J217" s="5"/>
      <c r="K217" s="5"/>
      <c r="L217" s="5">
        <f t="shared" ref="L217:L224" si="163">K217+J217</f>
        <v>0</v>
      </c>
      <c r="M217" s="56">
        <f t="shared" ref="M217:M224" si="164">J217*H217</f>
        <v>0</v>
      </c>
      <c r="N217" s="56">
        <f t="shared" ref="N217:N224" si="165">H217*K217</f>
        <v>0</v>
      </c>
      <c r="O217" s="7">
        <f t="shared" ref="O217:O224" si="166">N217+M217</f>
        <v>0</v>
      </c>
      <c r="P217" s="39">
        <f t="shared" ref="P217:P225" si="167">I217-O217</f>
        <v>1572.0524631000001</v>
      </c>
      <c r="Q217" s="46">
        <f t="shared" si="154"/>
        <v>0</v>
      </c>
    </row>
    <row r="218" spans="1:17" ht="25.5">
      <c r="A218" s="38" t="s">
        <v>574</v>
      </c>
      <c r="B218" s="2" t="s">
        <v>575</v>
      </c>
      <c r="C218" s="48" t="s">
        <v>576</v>
      </c>
      <c r="D218" s="2" t="s">
        <v>21</v>
      </c>
      <c r="E218" s="2" t="s">
        <v>69</v>
      </c>
      <c r="F218" s="9">
        <v>653.14</v>
      </c>
      <c r="G218" s="10">
        <v>13.66</v>
      </c>
      <c r="H218" s="10">
        <f t="shared" si="155"/>
        <v>17.39601</v>
      </c>
      <c r="I218" s="11">
        <f t="shared" si="162"/>
        <v>11362.029971399999</v>
      </c>
      <c r="J218" s="5"/>
      <c r="K218" s="5"/>
      <c r="L218" s="5">
        <f t="shared" si="163"/>
        <v>0</v>
      </c>
      <c r="M218" s="56">
        <f t="shared" si="164"/>
        <v>0</v>
      </c>
      <c r="N218" s="56">
        <f t="shared" si="165"/>
        <v>0</v>
      </c>
      <c r="O218" s="7">
        <f t="shared" si="166"/>
        <v>0</v>
      </c>
      <c r="P218" s="39">
        <f t="shared" si="167"/>
        <v>11362.029971399999</v>
      </c>
      <c r="Q218" s="46">
        <f t="shared" si="154"/>
        <v>0</v>
      </c>
    </row>
    <row r="219" spans="1:17" ht="25.5">
      <c r="A219" s="38" t="s">
        <v>577</v>
      </c>
      <c r="B219" s="2" t="s">
        <v>578</v>
      </c>
      <c r="C219" s="48" t="s">
        <v>579</v>
      </c>
      <c r="D219" s="2" t="s">
        <v>12</v>
      </c>
      <c r="E219" s="2" t="s">
        <v>13</v>
      </c>
      <c r="F219" s="9">
        <v>1933.7</v>
      </c>
      <c r="G219" s="10">
        <v>13.49</v>
      </c>
      <c r="H219" s="10">
        <f t="shared" si="155"/>
        <v>17.179515000000002</v>
      </c>
      <c r="I219" s="11">
        <f t="shared" si="162"/>
        <v>33220.028155500004</v>
      </c>
      <c r="J219" s="5"/>
      <c r="K219" s="5"/>
      <c r="L219" s="5">
        <f t="shared" si="163"/>
        <v>0</v>
      </c>
      <c r="M219" s="56">
        <f t="shared" si="164"/>
        <v>0</v>
      </c>
      <c r="N219" s="56">
        <f t="shared" si="165"/>
        <v>0</v>
      </c>
      <c r="O219" s="7">
        <f t="shared" si="166"/>
        <v>0</v>
      </c>
      <c r="P219" s="39">
        <f t="shared" si="167"/>
        <v>33220.028155500004</v>
      </c>
      <c r="Q219" s="46">
        <f t="shared" si="154"/>
        <v>0</v>
      </c>
    </row>
    <row r="220" spans="1:17" ht="25.5">
      <c r="A220" s="38" t="s">
        <v>580</v>
      </c>
      <c r="B220" s="2" t="s">
        <v>581</v>
      </c>
      <c r="C220" s="48" t="s">
        <v>582</v>
      </c>
      <c r="D220" s="2" t="s">
        <v>21</v>
      </c>
      <c r="E220" s="2" t="s">
        <v>69</v>
      </c>
      <c r="F220" s="9">
        <v>2197.91</v>
      </c>
      <c r="G220" s="10">
        <v>9.89</v>
      </c>
      <c r="H220" s="10">
        <f t="shared" si="155"/>
        <v>12.594915000000002</v>
      </c>
      <c r="I220" s="11">
        <f t="shared" si="162"/>
        <v>27682.489627650004</v>
      </c>
      <c r="J220" s="5"/>
      <c r="K220" s="5"/>
      <c r="L220" s="5">
        <f t="shared" si="163"/>
        <v>0</v>
      </c>
      <c r="M220" s="56">
        <f t="shared" si="164"/>
        <v>0</v>
      </c>
      <c r="N220" s="56">
        <f t="shared" si="165"/>
        <v>0</v>
      </c>
      <c r="O220" s="7">
        <f t="shared" si="166"/>
        <v>0</v>
      </c>
      <c r="P220" s="39">
        <f t="shared" si="167"/>
        <v>27682.489627650004</v>
      </c>
      <c r="Q220" s="46">
        <f t="shared" si="154"/>
        <v>0</v>
      </c>
    </row>
    <row r="221" spans="1:17" ht="25.5">
      <c r="A221" s="38" t="s">
        <v>583</v>
      </c>
      <c r="B221" s="2" t="s">
        <v>584</v>
      </c>
      <c r="C221" s="48" t="s">
        <v>585</v>
      </c>
      <c r="D221" s="2" t="s">
        <v>21</v>
      </c>
      <c r="E221" s="2" t="s">
        <v>69</v>
      </c>
      <c r="F221" s="9">
        <v>653.14</v>
      </c>
      <c r="G221" s="10">
        <v>11.23</v>
      </c>
      <c r="H221" s="10">
        <f t="shared" si="155"/>
        <v>14.301405000000001</v>
      </c>
      <c r="I221" s="11">
        <f t="shared" si="162"/>
        <v>9340.8196617000012</v>
      </c>
      <c r="J221" s="5"/>
      <c r="K221" s="5"/>
      <c r="L221" s="5">
        <f t="shared" si="163"/>
        <v>0</v>
      </c>
      <c r="M221" s="56">
        <f t="shared" si="164"/>
        <v>0</v>
      </c>
      <c r="N221" s="56">
        <f t="shared" si="165"/>
        <v>0</v>
      </c>
      <c r="O221" s="7">
        <f t="shared" si="166"/>
        <v>0</v>
      </c>
      <c r="P221" s="39">
        <f t="shared" si="167"/>
        <v>9340.8196617000012</v>
      </c>
      <c r="Q221" s="46">
        <f t="shared" si="154"/>
        <v>0</v>
      </c>
    </row>
    <row r="222" spans="1:17" ht="38.25">
      <c r="A222" s="38" t="s">
        <v>586</v>
      </c>
      <c r="B222" s="2" t="s">
        <v>587</v>
      </c>
      <c r="C222" s="48" t="s">
        <v>588</v>
      </c>
      <c r="D222" s="2" t="s">
        <v>21</v>
      </c>
      <c r="E222" s="2" t="s">
        <v>69</v>
      </c>
      <c r="F222" s="9">
        <v>69.72</v>
      </c>
      <c r="G222" s="10">
        <v>9.9700000000000006</v>
      </c>
      <c r="H222" s="10">
        <f t="shared" si="155"/>
        <v>12.696795000000002</v>
      </c>
      <c r="I222" s="11">
        <f t="shared" si="162"/>
        <v>885.2205474000001</v>
      </c>
      <c r="J222" s="5"/>
      <c r="K222" s="5"/>
      <c r="L222" s="5">
        <f t="shared" si="163"/>
        <v>0</v>
      </c>
      <c r="M222" s="56">
        <f t="shared" si="164"/>
        <v>0</v>
      </c>
      <c r="N222" s="56">
        <f t="shared" si="165"/>
        <v>0</v>
      </c>
      <c r="O222" s="7">
        <f t="shared" si="166"/>
        <v>0</v>
      </c>
      <c r="P222" s="39">
        <f t="shared" si="167"/>
        <v>885.2205474000001</v>
      </c>
      <c r="Q222" s="46">
        <f t="shared" si="154"/>
        <v>0</v>
      </c>
    </row>
    <row r="223" spans="1:17" ht="63.75">
      <c r="A223" s="38" t="s">
        <v>589</v>
      </c>
      <c r="B223" s="2" t="s">
        <v>590</v>
      </c>
      <c r="C223" s="48" t="s">
        <v>591</v>
      </c>
      <c r="D223" s="2" t="s">
        <v>21</v>
      </c>
      <c r="E223" s="2" t="s">
        <v>69</v>
      </c>
      <c r="F223" s="9">
        <v>64.91</v>
      </c>
      <c r="G223" s="10">
        <v>8.27</v>
      </c>
      <c r="H223" s="10">
        <f t="shared" si="155"/>
        <v>10.531845000000001</v>
      </c>
      <c r="I223" s="11">
        <f t="shared" si="162"/>
        <v>683.62205895</v>
      </c>
      <c r="J223" s="5"/>
      <c r="K223" s="5"/>
      <c r="L223" s="5">
        <f t="shared" si="163"/>
        <v>0</v>
      </c>
      <c r="M223" s="56">
        <f t="shared" si="164"/>
        <v>0</v>
      </c>
      <c r="N223" s="56">
        <f t="shared" si="165"/>
        <v>0</v>
      </c>
      <c r="O223" s="7">
        <f t="shared" si="166"/>
        <v>0</v>
      </c>
      <c r="P223" s="39">
        <f t="shared" si="167"/>
        <v>683.62205895</v>
      </c>
      <c r="Q223" s="46">
        <f t="shared" si="154"/>
        <v>0</v>
      </c>
    </row>
    <row r="224" spans="1:17" ht="51">
      <c r="A224" s="38" t="s">
        <v>592</v>
      </c>
      <c r="B224" s="2" t="s">
        <v>593</v>
      </c>
      <c r="C224" s="48" t="s">
        <v>594</v>
      </c>
      <c r="D224" s="2" t="s">
        <v>21</v>
      </c>
      <c r="E224" s="2" t="s">
        <v>69</v>
      </c>
      <c r="F224" s="9">
        <v>64.91</v>
      </c>
      <c r="G224" s="10">
        <v>6.5</v>
      </c>
      <c r="H224" s="10">
        <f t="shared" si="155"/>
        <v>8.2777500000000011</v>
      </c>
      <c r="I224" s="11">
        <f t="shared" si="162"/>
        <v>537.30875250000008</v>
      </c>
      <c r="J224" s="5"/>
      <c r="K224" s="5"/>
      <c r="L224" s="5">
        <f t="shared" si="163"/>
        <v>0</v>
      </c>
      <c r="M224" s="56">
        <f t="shared" si="164"/>
        <v>0</v>
      </c>
      <c r="N224" s="56">
        <f t="shared" si="165"/>
        <v>0</v>
      </c>
      <c r="O224" s="7">
        <f t="shared" si="166"/>
        <v>0</v>
      </c>
      <c r="P224" s="39">
        <f t="shared" si="167"/>
        <v>537.30875250000008</v>
      </c>
      <c r="Q224" s="46">
        <f t="shared" si="154"/>
        <v>0</v>
      </c>
    </row>
    <row r="225" spans="1:17">
      <c r="A225" s="40"/>
      <c r="B225" s="3"/>
      <c r="C225" s="49"/>
      <c r="D225" s="3"/>
      <c r="E225" s="3"/>
      <c r="F225" s="12"/>
      <c r="G225" s="13"/>
      <c r="H225" s="13"/>
      <c r="I225" s="14">
        <f>SUM(I216:I224)</f>
        <v>91385.474917500003</v>
      </c>
      <c r="J225" s="15"/>
      <c r="K225" s="15"/>
      <c r="L225" s="15"/>
      <c r="M225" s="14">
        <f>SUM(M216:M224)</f>
        <v>0</v>
      </c>
      <c r="N225" s="14">
        <f>SUM(N216:N224)</f>
        <v>0</v>
      </c>
      <c r="O225" s="14">
        <f>SUM(O216:O224)</f>
        <v>0</v>
      </c>
      <c r="P225" s="41">
        <f t="shared" si="167"/>
        <v>91385.474917500003</v>
      </c>
      <c r="Q225" s="46">
        <f t="shared" si="154"/>
        <v>0</v>
      </c>
    </row>
    <row r="226" spans="1:17" ht="20.100000000000001" customHeight="1">
      <c r="A226" s="37" t="s">
        <v>595</v>
      </c>
      <c r="B226" s="122" t="s">
        <v>596</v>
      </c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3"/>
      <c r="Q226" s="46"/>
    </row>
    <row r="227" spans="1:17">
      <c r="A227" s="38" t="s">
        <v>597</v>
      </c>
      <c r="B227" s="2" t="s">
        <v>598</v>
      </c>
      <c r="C227" s="48" t="s">
        <v>599</v>
      </c>
      <c r="D227" s="2" t="s">
        <v>12</v>
      </c>
      <c r="E227" s="2" t="s">
        <v>13</v>
      </c>
      <c r="F227" s="9">
        <v>1046.48</v>
      </c>
      <c r="G227" s="10">
        <v>1.86</v>
      </c>
      <c r="H227" s="10">
        <f t="shared" ref="H227:H228" si="168">G227*$R$9</f>
        <v>2.3687100000000001</v>
      </c>
      <c r="I227" s="11">
        <f t="shared" ref="I227:I228" si="169">F227*H227</f>
        <v>2478.8076408000002</v>
      </c>
      <c r="J227" s="5"/>
      <c r="K227" s="5"/>
      <c r="L227" s="5">
        <f t="shared" ref="L227:L228" si="170">K227+J227</f>
        <v>0</v>
      </c>
      <c r="M227" s="56">
        <f t="shared" ref="M227:M228" si="171">J227*H227</f>
        <v>0</v>
      </c>
      <c r="N227" s="56">
        <f t="shared" ref="N227:N228" si="172">H227*K227</f>
        <v>0</v>
      </c>
      <c r="O227" s="7">
        <f t="shared" ref="O227:O228" si="173">N227+M227</f>
        <v>0</v>
      </c>
      <c r="P227" s="39">
        <f t="shared" ref="P227:P229" si="174">I227-O227</f>
        <v>2478.8076408000002</v>
      </c>
      <c r="Q227" s="46">
        <f t="shared" si="154"/>
        <v>0</v>
      </c>
    </row>
    <row r="228" spans="1:17">
      <c r="A228" s="38" t="s">
        <v>600</v>
      </c>
      <c r="B228" s="2" t="s">
        <v>601</v>
      </c>
      <c r="C228" s="48" t="s">
        <v>602</v>
      </c>
      <c r="D228" s="2" t="s">
        <v>12</v>
      </c>
      <c r="E228" s="2" t="s">
        <v>133</v>
      </c>
      <c r="F228" s="9">
        <v>7</v>
      </c>
      <c r="G228" s="10">
        <v>466.47</v>
      </c>
      <c r="H228" s="10">
        <f t="shared" si="168"/>
        <v>594.04954500000008</v>
      </c>
      <c r="I228" s="11">
        <f t="shared" si="169"/>
        <v>4158.3468150000008</v>
      </c>
      <c r="J228" s="5"/>
      <c r="K228" s="5"/>
      <c r="L228" s="5">
        <f t="shared" si="170"/>
        <v>0</v>
      </c>
      <c r="M228" s="56">
        <f t="shared" si="171"/>
        <v>0</v>
      </c>
      <c r="N228" s="56">
        <f t="shared" si="172"/>
        <v>0</v>
      </c>
      <c r="O228" s="7">
        <f t="shared" si="173"/>
        <v>0</v>
      </c>
      <c r="P228" s="39">
        <f t="shared" si="174"/>
        <v>4158.3468150000008</v>
      </c>
      <c r="Q228" s="46">
        <f t="shared" si="154"/>
        <v>0</v>
      </c>
    </row>
    <row r="229" spans="1:17">
      <c r="A229" s="40"/>
      <c r="B229" s="3"/>
      <c r="C229" s="49"/>
      <c r="D229" s="3"/>
      <c r="E229" s="3"/>
      <c r="F229" s="12"/>
      <c r="G229" s="13"/>
      <c r="H229" s="13"/>
      <c r="I229" s="14">
        <f>SUM(I227:I228)</f>
        <v>6637.1544558000005</v>
      </c>
      <c r="J229" s="15"/>
      <c r="K229" s="15"/>
      <c r="L229" s="15"/>
      <c r="M229" s="14">
        <f>SUM(M227:M228)</f>
        <v>0</v>
      </c>
      <c r="N229" s="14">
        <f>SUM(N227:N228)</f>
        <v>0</v>
      </c>
      <c r="O229" s="14">
        <f>SUM(O227:O228)</f>
        <v>0</v>
      </c>
      <c r="P229" s="41">
        <f t="shared" si="174"/>
        <v>6637.1544558000005</v>
      </c>
      <c r="Q229" s="46">
        <f t="shared" si="154"/>
        <v>0</v>
      </c>
    </row>
    <row r="230" spans="1:17" ht="15" customHeight="1">
      <c r="A230" s="139" t="s">
        <v>612</v>
      </c>
      <c r="B230" s="140"/>
      <c r="C230" s="140"/>
      <c r="D230" s="140"/>
      <c r="E230" s="140"/>
      <c r="F230" s="140"/>
      <c r="G230" s="140"/>
      <c r="H230" s="140"/>
      <c r="I230" s="140"/>
      <c r="J230" s="113">
        <f>I229+I225+I214+I152+I103+I96+I92+I76+I69+I59+I47+I33+I28+I18+I13</f>
        <v>1292576.3966884499</v>
      </c>
      <c r="K230" s="113"/>
      <c r="L230" s="113"/>
      <c r="M230" s="115">
        <f>M229+M225+M214+M152+M103+M96+M92+M76+M69+M59+M47+M33+M28+M18+M13</f>
        <v>0</v>
      </c>
      <c r="N230" s="115">
        <f>N229+N225+N214+N152+N103+N96+N92+N76+N69+N59+N47+N33+N28+N18+N13</f>
        <v>151711.93400985902</v>
      </c>
      <c r="O230" s="117">
        <f>O229+O225+O214+O152+O103+O96+O92+O76+O69+O59+O47+O33+O28+O18+O13</f>
        <v>151711.93400985902</v>
      </c>
      <c r="P230" s="119">
        <f>P229+P225+P214+P152+P103+P96+P92+P76+P69+P59+P47+P33+P28+P18+P13</f>
        <v>1140864.4626785908</v>
      </c>
      <c r="Q230" s="57"/>
    </row>
    <row r="231" spans="1:17" ht="15" customHeight="1">
      <c r="A231" s="139"/>
      <c r="B231" s="140"/>
      <c r="C231" s="140"/>
      <c r="D231" s="140"/>
      <c r="E231" s="140"/>
      <c r="F231" s="140"/>
      <c r="G231" s="140"/>
      <c r="H231" s="140"/>
      <c r="I231" s="140"/>
      <c r="J231" s="113"/>
      <c r="K231" s="113"/>
      <c r="L231" s="113"/>
      <c r="M231" s="115"/>
      <c r="N231" s="115"/>
      <c r="O231" s="117"/>
      <c r="P231" s="119"/>
      <c r="Q231" s="57"/>
    </row>
    <row r="232" spans="1:17" ht="15" customHeight="1" thickBot="1">
      <c r="A232" s="141"/>
      <c r="B232" s="142"/>
      <c r="C232" s="142"/>
      <c r="D232" s="142"/>
      <c r="E232" s="142"/>
      <c r="F232" s="142"/>
      <c r="G232" s="142"/>
      <c r="H232" s="142"/>
      <c r="I232" s="142"/>
      <c r="J232" s="114"/>
      <c r="K232" s="114"/>
      <c r="L232" s="114"/>
      <c r="M232" s="116"/>
      <c r="N232" s="116"/>
      <c r="O232" s="118"/>
      <c r="P232" s="120"/>
      <c r="Q232" s="57"/>
    </row>
  </sheetData>
  <mergeCells count="37">
    <mergeCell ref="B34:P34"/>
    <mergeCell ref="B45:P45"/>
    <mergeCell ref="B153:P153"/>
    <mergeCell ref="B215:P215"/>
    <mergeCell ref="B226:P226"/>
    <mergeCell ref="B48:P48"/>
    <mergeCell ref="B60:P60"/>
    <mergeCell ref="M230:M232"/>
    <mergeCell ref="A230:I232"/>
    <mergeCell ref="B70:P70"/>
    <mergeCell ref="B77:P77"/>
    <mergeCell ref="B93:P93"/>
    <mergeCell ref="B97:P97"/>
    <mergeCell ref="B104:P104"/>
    <mergeCell ref="B29:P29"/>
    <mergeCell ref="N1:P2"/>
    <mergeCell ref="N3:P3"/>
    <mergeCell ref="N4:P5"/>
    <mergeCell ref="J6:L6"/>
    <mergeCell ref="M6:P6"/>
    <mergeCell ref="D1:M2"/>
    <mergeCell ref="Q6:Q7"/>
    <mergeCell ref="A1:C5"/>
    <mergeCell ref="J230:L232"/>
    <mergeCell ref="N230:N232"/>
    <mergeCell ref="O230:O232"/>
    <mergeCell ref="P230:P232"/>
    <mergeCell ref="D3:M3"/>
    <mergeCell ref="B8:P8"/>
    <mergeCell ref="B14:P14"/>
    <mergeCell ref="A6:A7"/>
    <mergeCell ref="B6:B7"/>
    <mergeCell ref="C6:C7"/>
    <mergeCell ref="D6:D7"/>
    <mergeCell ref="E6:E7"/>
    <mergeCell ref="F6:I6"/>
    <mergeCell ref="B19:P19"/>
  </mergeCells>
  <conditionalFormatting sqref="Q9:Q13">
    <cfRule type="cellIs" dxfId="12" priority="13" operator="greaterThan">
      <formula>1</formula>
    </cfRule>
  </conditionalFormatting>
  <conditionalFormatting sqref="Q15:Q18">
    <cfRule type="cellIs" dxfId="11" priority="12" operator="greaterThan">
      <formula>1</formula>
    </cfRule>
  </conditionalFormatting>
  <conditionalFormatting sqref="Q20:Q28">
    <cfRule type="cellIs" dxfId="10" priority="11" operator="greaterThan">
      <formula>1</formula>
    </cfRule>
  </conditionalFormatting>
  <conditionalFormatting sqref="Q30:Q33">
    <cfRule type="cellIs" dxfId="9" priority="10" operator="greaterThan">
      <formula>1</formula>
    </cfRule>
  </conditionalFormatting>
  <conditionalFormatting sqref="Q35:Q229">
    <cfRule type="cellIs" dxfId="8" priority="9" operator="greaterThan">
      <formula>1</formula>
    </cfRule>
  </conditionalFormatting>
  <conditionalFormatting sqref="K9:K12">
    <cfRule type="cellIs" dxfId="7" priority="8" operator="greaterThan">
      <formula>0</formula>
    </cfRule>
  </conditionalFormatting>
  <conditionalFormatting sqref="K15">
    <cfRule type="cellIs" dxfId="6" priority="7" operator="greaterThan">
      <formula>0</formula>
    </cfRule>
  </conditionalFormatting>
  <conditionalFormatting sqref="K15:K17">
    <cfRule type="cellIs" dxfId="5" priority="6" operator="greaterThan">
      <formula>0</formula>
    </cfRule>
  </conditionalFormatting>
  <conditionalFormatting sqref="K20:K27">
    <cfRule type="cellIs" dxfId="4" priority="5" operator="greaterThan">
      <formula>0</formula>
    </cfRule>
  </conditionalFormatting>
  <conditionalFormatting sqref="K46">
    <cfRule type="cellIs" dxfId="3" priority="4" operator="greaterThan">
      <formula>0</formula>
    </cfRule>
  </conditionalFormatting>
  <conditionalFormatting sqref="N20:N27">
    <cfRule type="cellIs" dxfId="2" priority="3" operator="greaterThan">
      <formula>0</formula>
    </cfRule>
  </conditionalFormatting>
  <conditionalFormatting sqref="N15:N17">
    <cfRule type="cellIs" dxfId="1" priority="2" operator="greaterThan">
      <formula>0</formula>
    </cfRule>
  </conditionalFormatting>
  <conditionalFormatting sqref="N9:N12">
    <cfRule type="cellIs" dxfId="0" priority="1" operator="greaterThan">
      <formula>0</formula>
    </cfRule>
  </conditionalFormatting>
  <pageMargins left="0.7" right="0.7" top="0.75" bottom="0.75" header="0.3" footer="0.3"/>
  <pageSetup scale="44" fitToHeight="0" orientation="landscape" r:id="rId1"/>
  <rowBreaks count="8" manualBreakCount="8">
    <brk id="33" max="16" man="1"/>
    <brk id="61" max="16" man="1"/>
    <brk id="82" max="16" man="1"/>
    <brk id="114" max="16" man="1"/>
    <brk id="140" max="16" man="1"/>
    <brk id="169" max="16" man="1"/>
    <brk id="196" max="16" man="1"/>
    <brk id="223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19"/>
  <sheetViews>
    <sheetView view="pageBreakPreview" zoomScale="77" zoomScaleNormal="100" zoomScaleSheetLayoutView="77" workbookViewId="0">
      <selection activeCell="B40" sqref="B40:E40"/>
    </sheetView>
  </sheetViews>
  <sheetFormatPr defaultRowHeight="15"/>
  <cols>
    <col min="2" max="2" width="46.7109375" customWidth="1"/>
    <col min="3" max="3" width="15.42578125" customWidth="1"/>
    <col min="4" max="4" width="124.28515625" customWidth="1"/>
    <col min="5" max="5" width="9.5703125" bestFit="1" customWidth="1"/>
  </cols>
  <sheetData>
    <row r="1" spans="1:6" ht="26.25">
      <c r="A1" s="147" t="s">
        <v>615</v>
      </c>
      <c r="B1" s="147"/>
      <c r="C1" s="147"/>
      <c r="D1" s="147"/>
      <c r="E1" s="147"/>
    </row>
    <row r="2" spans="1:6">
      <c r="A2" s="144"/>
      <c r="B2" s="145"/>
      <c r="C2" s="145"/>
      <c r="D2" s="145"/>
      <c r="E2" s="146"/>
    </row>
    <row r="3" spans="1:6">
      <c r="A3" s="21" t="s">
        <v>0</v>
      </c>
      <c r="B3" s="22" t="s">
        <v>616</v>
      </c>
      <c r="C3" s="23" t="s">
        <v>617</v>
      </c>
      <c r="D3" s="21" t="s">
        <v>618</v>
      </c>
      <c r="E3" s="24" t="s">
        <v>619</v>
      </c>
    </row>
    <row r="4" spans="1:6">
      <c r="A4" s="144"/>
      <c r="B4" s="145"/>
      <c r="C4" s="145"/>
      <c r="D4" s="145"/>
      <c r="E4" s="146"/>
    </row>
    <row r="5" spans="1:6">
      <c r="A5" s="19">
        <f>'[1]1 MEDIÇÃO'!A9</f>
        <v>1</v>
      </c>
      <c r="B5" s="148" t="str">
        <f>'MEDIÇÃO 01'!B8:P8</f>
        <v>SERVIÇOS PRELIMINARES</v>
      </c>
      <c r="C5" s="149"/>
      <c r="D5" s="149"/>
      <c r="E5" s="149"/>
    </row>
    <row r="6" spans="1:6">
      <c r="A6" s="20" t="str">
        <f>'[1]1 MEDIÇÃO'!A10</f>
        <v xml:space="preserve"> 1.1 </v>
      </c>
      <c r="B6" s="17" t="str">
        <f>'MEDIÇÃO 01'!C9</f>
        <v>Placa de obra em chapa aço galvanizado, instalada</v>
      </c>
      <c r="C6" s="5" t="str">
        <f>'MEDIÇÃO 01'!E9</f>
        <v>m2</v>
      </c>
      <c r="D6" s="18" t="s">
        <v>620</v>
      </c>
      <c r="E6" s="26">
        <v>6</v>
      </c>
    </row>
    <row r="7" spans="1:6" ht="30">
      <c r="A7" s="20" t="str">
        <f>'[1]1 MEDIÇÃO'!A11</f>
        <v xml:space="preserve"> 1.2 </v>
      </c>
      <c r="B7" s="17" t="str">
        <f>'MEDIÇÃO 01'!C10</f>
        <v>Barracão para escritório de obra porte pequeno s=25,41m2 com materiais novos</v>
      </c>
      <c r="C7" s="5" t="str">
        <f>'MEDIÇÃO 01'!E10</f>
        <v>un</v>
      </c>
      <c r="D7" s="18" t="s">
        <v>621</v>
      </c>
      <c r="E7" s="26">
        <v>1</v>
      </c>
    </row>
    <row r="8" spans="1:6" ht="45">
      <c r="A8" s="20" t="str">
        <f>'[1]1 MEDIÇÃO'!A12</f>
        <v xml:space="preserve"> 1.3 </v>
      </c>
      <c r="B8" s="17" t="str">
        <f>'MEDIÇÃO 01'!C11</f>
        <v>LOCACAO CONVENCIONAL DE OBRA, UTILIZANDO GABARITO DE TÁBUAS CORRIDAS PONTALETADAS A CADA 2,00M -  2 UTILIZAÇÕES. AF_10/2018</v>
      </c>
      <c r="C8" s="5" t="str">
        <f>'MEDIÇÃO 01'!E11</f>
        <v>M</v>
      </c>
      <c r="D8" s="5" t="s">
        <v>635</v>
      </c>
      <c r="E8" s="26">
        <f>41+41+35+35</f>
        <v>152</v>
      </c>
    </row>
    <row r="9" spans="1:6" ht="45">
      <c r="A9" s="20" t="str">
        <f>'[1]1 MEDIÇÃO'!A13</f>
        <v xml:space="preserve"> 1.4 </v>
      </c>
      <c r="B9" s="17" t="str">
        <f>'MEDIÇÃO 01'!C12</f>
        <v>Instalação provisória de energia elétrica, aerea, trifasica, em poste galvanizado, exclusive fornecimento do medidor</v>
      </c>
      <c r="C9" s="5" t="str">
        <f>'MEDIÇÃO 01'!E12</f>
        <v>un</v>
      </c>
      <c r="D9" s="18" t="s">
        <v>622</v>
      </c>
      <c r="E9" s="26">
        <v>1</v>
      </c>
    </row>
    <row r="10" spans="1:6">
      <c r="A10" s="19" t="str">
        <f>'MEDIÇÃO 01'!A14</f>
        <v>2</v>
      </c>
      <c r="B10" s="143" t="str">
        <f>'MEDIÇÃO 01'!B14:P14</f>
        <v>MOVIMENTO DE TERRA</v>
      </c>
      <c r="C10" s="143"/>
      <c r="D10" s="143"/>
      <c r="E10" s="143"/>
    </row>
    <row r="11" spans="1:6" ht="45">
      <c r="A11" s="5" t="str">
        <f>'MEDIÇÃO 01'!A15</f>
        <v>2.1</v>
      </c>
      <c r="B11" s="25" t="str">
        <f>'MEDIÇÃO 01'!C15</f>
        <v>ATERRO MANUAL DE VALAS COM SOLO ARGILO-ARENOSO E COMPACTAÇÃO MECANIZADA. AF_05/2016</v>
      </c>
      <c r="C11" s="28" t="str">
        <f>'MEDIÇÃO 01'!E15</f>
        <v>M3</v>
      </c>
      <c r="D11" s="16"/>
      <c r="E11" s="16"/>
    </row>
    <row r="12" spans="1:6" ht="300">
      <c r="A12" s="5" t="str">
        <f>'MEDIÇÃO 01'!A16</f>
        <v>2.2</v>
      </c>
      <c r="B12" s="17" t="str">
        <f>'MEDIÇÃO 01'!C16</f>
        <v>ESCAVAÇÃO MANUAL PARA BLOCO DE COROAMENTO OU SAPATA (INCLUINDO ESCAVAÇÃO PARA COLOCAÇÃO DE FÔRMAS). AF_06/2017</v>
      </c>
      <c r="C12" s="5" t="str">
        <f>'MEDIÇÃO 01'!E16</f>
        <v>M3</v>
      </c>
      <c r="D12" s="31" t="s">
        <v>633</v>
      </c>
      <c r="E12" s="34">
        <f>27.3375+53.94+74.25+7.92+54.6+4.2075+22.95+64.8375+15.795+17.5275+5.8275+5.99625+7.245+7.4175+8.1+8.4525+18.7425</f>
        <v>405.14625000000001</v>
      </c>
      <c r="F12">
        <f>2*2.45*2.55*1.5</f>
        <v>18.7425</v>
      </c>
    </row>
    <row r="13" spans="1:6" ht="45">
      <c r="A13" s="5" t="str">
        <f>'MEDIÇÃO 01'!A17</f>
        <v>2.3</v>
      </c>
      <c r="B13" s="17" t="str">
        <f>'MEDIÇÃO 01'!C17</f>
        <v>ATERRO MANUAL DE VALAS COM SOLO ARGILO-ARENOSO E COMPACTAÇÃO MECANIZADA. AF_05/2016</v>
      </c>
      <c r="C13" s="5" t="str">
        <f>'MEDIÇÃO 01'!E17</f>
        <v>M3</v>
      </c>
      <c r="D13" s="16"/>
      <c r="E13" s="16"/>
    </row>
    <row r="14" spans="1:6">
      <c r="A14" s="19" t="str">
        <f>'MEDIÇÃO 01'!A19</f>
        <v>3</v>
      </c>
      <c r="B14" s="143" t="str">
        <f>'MEDIÇÃO 01'!B19:P19</f>
        <v>FUNDAÇÃO</v>
      </c>
      <c r="C14" s="143"/>
      <c r="D14" s="143"/>
      <c r="E14" s="143"/>
    </row>
    <row r="15" spans="1:6" ht="285">
      <c r="A15" s="5" t="str">
        <f>'MEDIÇÃO 01'!A20</f>
        <v>3.1</v>
      </c>
      <c r="B15" s="25" t="str">
        <f>'MEDIÇÃO 01'!C20</f>
        <v>CONCRETO MAGRO PARA LASTRO, TRAÇO 1:4,5:4,5 (EM MASSA SECA DE CIMENTO/ AREIA MÉDIA/ BRITA 1) - PREPARO MECÂNICO COM BETONEIRA 400 L. AF_05/2021</v>
      </c>
      <c r="C15" s="28" t="str">
        <f>'MEDIÇÃO 01'!E20</f>
        <v>M3</v>
      </c>
      <c r="D15" s="31" t="s">
        <v>630</v>
      </c>
      <c r="E15" s="34">
        <f>1.8225+3.596+4.95+0.528+3.64+0.2805+15.3+4.3225+1.053+1.1685+0.3885+0.39975+0.483+0.4945+0.54+0.5635+1.2495</f>
        <v>40.779749999999993</v>
      </c>
      <c r="F15">
        <f>2*1.6*1.65*0.1</f>
        <v>0.52800000000000002</v>
      </c>
    </row>
    <row r="16" spans="1:6" ht="285">
      <c r="A16" s="5" t="str">
        <f>'MEDIÇÃO 01'!A21</f>
        <v>3.2</v>
      </c>
      <c r="B16" s="25" t="str">
        <f>'MEDIÇÃO 01'!C21</f>
        <v>Forma plana para fundações, em tábuas de pinho, 07 usos</v>
      </c>
      <c r="C16" s="28" t="str">
        <f>'MEDIÇÃO 01'!E21</f>
        <v>m²</v>
      </c>
      <c r="D16" s="31" t="s">
        <v>632</v>
      </c>
      <c r="E16" s="34">
        <f>9.18+17.76+23.98+2.5176+17.14+1.32+7.044+19.4844+4.68+5.04+1.68+1.7088+1.95+1.98+2.1+2.16+4.6176</f>
        <v>124.3424</v>
      </c>
    </row>
    <row r="17" spans="1:6" ht="45">
      <c r="A17" s="5" t="str">
        <f>'MEDIÇÃO 01'!A22</f>
        <v>3.3</v>
      </c>
      <c r="B17" s="25" t="str">
        <f>'MEDIÇÃO 01'!C22</f>
        <v>ARMAÇÃO DE BLOCO, VIGA BALDRAME OU SAPATA UTILIZANDO AÇO CA-50 DE 6,3 MM - MONTAGEM. AF_06/2017</v>
      </c>
      <c r="C17" s="28" t="str">
        <f>'MEDIÇÃO 01'!E22</f>
        <v>KG</v>
      </c>
      <c r="D17" s="32"/>
      <c r="E17" s="32"/>
    </row>
    <row r="18" spans="1:6" ht="285">
      <c r="A18" s="5" t="str">
        <f>'MEDIÇÃO 01'!A23</f>
        <v>3.4</v>
      </c>
      <c r="B18" s="25" t="str">
        <f>'MEDIÇÃO 01'!C23</f>
        <v>ARMAÇÃO DE BLOCO, VIGA BALDRAME OU SAPATA UTILIZANDO AÇO CA-50 DE 10 MM - MONTAGEM. AF_06/2017</v>
      </c>
      <c r="C18" s="28" t="str">
        <f>'MEDIÇÃO 01'!E23</f>
        <v>KG</v>
      </c>
      <c r="D18" s="31" t="s">
        <v>629</v>
      </c>
      <c r="E18" s="33">
        <f>1553.7*0.617</f>
        <v>958.63290000000006</v>
      </c>
    </row>
    <row r="19" spans="1:6" ht="45">
      <c r="A19" s="5" t="str">
        <f>'MEDIÇÃO 01'!A24</f>
        <v>3.5</v>
      </c>
      <c r="B19" s="25" t="str">
        <f>'MEDIÇÃO 01'!C24</f>
        <v>ARMAÇÃO DE BLOCO, VIGA BALDRAME OU SAPATA UTILIZANDO AÇO CA-50 DE 12,5 MM - MONTAGEM. AF_06/2017</v>
      </c>
      <c r="C19" s="28" t="str">
        <f>'MEDIÇÃO 01'!E24</f>
        <v>KG</v>
      </c>
      <c r="D19" s="32"/>
      <c r="E19" s="32"/>
    </row>
    <row r="20" spans="1:6" ht="45">
      <c r="A20" s="5" t="str">
        <f>'MEDIÇÃO 01'!A25</f>
        <v>3.6</v>
      </c>
      <c r="B20" s="25" t="str">
        <f>'MEDIÇÃO 01'!C25</f>
        <v>ARMAÇÃO DE BLOCO, VIGA BALDRAME E SAPATA UTILIZANDO AÇO CA-60 DE 5 MM - MONTAGEM. AF_06/2017</v>
      </c>
      <c r="C20" s="28" t="str">
        <f>'MEDIÇÃO 01'!E25</f>
        <v>KG</v>
      </c>
      <c r="D20" s="32"/>
      <c r="E20" s="32"/>
    </row>
    <row r="21" spans="1:6" ht="270">
      <c r="A21" s="5" t="str">
        <f>'MEDIÇÃO 01'!A26</f>
        <v>3.7</v>
      </c>
      <c r="B21" s="25" t="str">
        <f>'MEDIÇÃO 01'!C26</f>
        <v>CONCRETO FCK = 25MPA, TRAÇO 1:2,3:2,7 (EM MASSA SECA DE CIMENTO/ AREIA MÉDIA/ BRITA 1) - PREPARO MECÂNICO COM BETONEIRA 400 L. AF_05/2021</v>
      </c>
      <c r="C21" s="28" t="str">
        <f>'MEDIÇÃO 01'!E26</f>
        <v>M3</v>
      </c>
      <c r="D21" s="31" t="s">
        <v>634</v>
      </c>
      <c r="E21" s="34">
        <f>1.51875+3.23+4.725+0.525+3.64+0.28+1.6+5.07+1.26+1.5+0.53+0.55+0.77+0.83+0.93+1.05+2.4</f>
        <v>30.408749999999998</v>
      </c>
    </row>
    <row r="22" spans="1:6" ht="270">
      <c r="A22" s="5" t="str">
        <f>'MEDIÇÃO 01'!A27</f>
        <v>3.8</v>
      </c>
      <c r="B22" s="25" t="str">
        <f>'MEDIÇÃO 01'!C27</f>
        <v>LANÇAMENTO COM USO DE BOMBA, ADENSAMENTO E ACABAMENTO DE CONCRETO EM ESTRUTURAS. AF_12/2015</v>
      </c>
      <c r="C22" s="28" t="str">
        <f>'MEDIÇÃO 01'!E27</f>
        <v>M3</v>
      </c>
      <c r="D22" s="31" t="s">
        <v>634</v>
      </c>
      <c r="E22" s="34">
        <f>1.51875+3.23+4.725+0.525+3.64+0.28+1.6+5.07+1.26+1.5+0.53+0.55+0.77+0.83+0.93+1.05+2.4</f>
        <v>30.408749999999998</v>
      </c>
    </row>
    <row r="23" spans="1:6">
      <c r="A23" s="19" t="str">
        <f>'MEDIÇÃO 01'!A29</f>
        <v>4</v>
      </c>
      <c r="B23" s="143" t="str">
        <f>'MEDIÇÃO 01'!B29:P29</f>
        <v>ELEMENTO VAZADO</v>
      </c>
      <c r="C23" s="143"/>
      <c r="D23" s="143"/>
      <c r="E23" s="143"/>
    </row>
    <row r="24" spans="1:6" ht="90">
      <c r="A24" s="5" t="str">
        <f>'MEDIÇÃO 01'!A30</f>
        <v>4.1</v>
      </c>
      <c r="B24" s="17" t="str">
        <f>'MEDIÇÃO 01'!C30</f>
        <v>ALVENARIA DE VEDAÇÃO DE BLOCOS CERÂMICOS FURADOS NA HORIZONTAL DE 9X19X19CM (ESPESSURA 9CM) DE PAREDES COM ÁREA LÍQUIDA MAIOR OU IGUAL A 6M² SEM VÃOS E ARGAMASSA DE ASSENTAMENTO COM PREPARO EM BETONEIRA. AF_06/2014</v>
      </c>
      <c r="C24" s="5" t="str">
        <f>'MEDIÇÃO 01'!E30</f>
        <v>M2</v>
      </c>
      <c r="D24" s="5"/>
      <c r="E24" s="5">
        <v>0</v>
      </c>
    </row>
    <row r="25" spans="1:6" ht="60">
      <c r="A25" s="5" t="str">
        <f>'MEDIÇÃO 01'!A31</f>
        <v>4.2</v>
      </c>
      <c r="B25" s="17" t="str">
        <f>'MEDIÇÃO 01'!C31</f>
        <v>ALVENARIA DE VEDAÇÃO COM ELEMENTO VAZADO DE CONCRETO (COBOGÓ) DE 7X50X50CM E ARGAMASSA DE ASSENTAMENTO COM PREPARO EM BETONEIRA. AF_05/2020</v>
      </c>
      <c r="C25" s="5" t="str">
        <f>'MEDIÇÃO 01'!E31</f>
        <v>M2</v>
      </c>
      <c r="D25" s="5"/>
      <c r="E25" s="5">
        <v>0</v>
      </c>
    </row>
    <row r="26" spans="1:6" ht="90">
      <c r="A26" s="5" t="str">
        <f>'MEDIÇÃO 01'!A32</f>
        <v>4.3</v>
      </c>
      <c r="B26" s="17" t="str">
        <f>'MEDIÇÃO 01'!C32</f>
        <v>ALVENARIA DE VEDAÇÃO DE BLOCOS CERÂMICOS FURADOS NA HORIZONTAL DE 9X19X19CM (ESPESSURA 9CM) DE PAREDES COM ÁREA LÍQUIDA MAIOR OU IGUAL A 6M² SEM VÃOS E ARGAMASSA DE ASSENTAMENTO COM PREPARO EM BETONEIRA. AF_06/2014</v>
      </c>
      <c r="C26" s="5" t="str">
        <f>'MEDIÇÃO 01'!E32</f>
        <v>M2</v>
      </c>
      <c r="D26" s="5"/>
      <c r="E26" s="5">
        <v>0</v>
      </c>
    </row>
    <row r="27" spans="1:6">
      <c r="A27" s="19" t="str">
        <f>'MEDIÇÃO 01'!A34</f>
        <v>5</v>
      </c>
      <c r="B27" s="143" t="str">
        <f>'MEDIÇÃO 01'!B34:P34</f>
        <v>ESTRUTURA</v>
      </c>
      <c r="C27" s="143"/>
      <c r="D27" s="143"/>
      <c r="E27" s="143"/>
    </row>
    <row r="28" spans="1:6" ht="45">
      <c r="A28" s="5" t="str">
        <f>'MEDIÇÃO 01'!A35</f>
        <v>5.1</v>
      </c>
      <c r="B28" s="18" t="str">
        <f>'MEDIÇÃO 01'!C35</f>
        <v>Forma plana para estruturas, em compensado plastificado de 12mm, 07 usos, inclusive escoramento - Revisada 07.2015</v>
      </c>
      <c r="C28" s="5" t="str">
        <f>'MEDIÇÃO 01'!E35</f>
        <v>m2</v>
      </c>
      <c r="D28" s="31"/>
      <c r="E28" s="26"/>
      <c r="F28">
        <f>(1*((0.174*3.2*2)+(0.324*3.2*2)))+(1*((0.224*3.2)+(0.324*3.2)))</f>
        <v>4.9408000000000003</v>
      </c>
    </row>
    <row r="29" spans="1:6" ht="60">
      <c r="A29" s="5" t="str">
        <f>'MEDIÇÃO 01'!A36</f>
        <v>5.2</v>
      </c>
      <c r="B29" s="18" t="str">
        <f>'MEDIÇÃO 01'!C36</f>
        <v>ARMAÇÃO DE PILAR OU VIGA DE UMA ESTRUTURA CONVENCIONAL DE CONCRETO ARMADO EM UMA EDIFICAÇÃO TÉRREA OU SOBRADO UTILIZANDO AÇO CA-50 DE 6,3 MM - MONTAGEM. AF_12/2015</v>
      </c>
      <c r="C29" s="5" t="str">
        <f>'MEDIÇÃO 01'!E36</f>
        <v>KG</v>
      </c>
      <c r="D29" s="33"/>
      <c r="E29" s="5"/>
    </row>
    <row r="30" spans="1:6" ht="60">
      <c r="A30" s="5" t="str">
        <f>'MEDIÇÃO 01'!A37</f>
        <v>5.3</v>
      </c>
      <c r="B30" s="18" t="str">
        <f>'MEDIÇÃO 01'!C37</f>
        <v>ARMAÇÃO DE PILAR OU VIGA DE UMA ESTRUTURA CONVENCIONAL DE CONCRETO ARMADO EM UMA EDIFICAÇÃO TÉRREA OU SOBRADO UTILIZANDO AÇO CA-50 DE 10,0 MM - MONTAGEM. AF_12/2015</v>
      </c>
      <c r="C30" s="5" t="str">
        <f>'MEDIÇÃO 01'!E37</f>
        <v>KG</v>
      </c>
      <c r="D30" s="31"/>
      <c r="E30" s="34"/>
    </row>
    <row r="31" spans="1:6" ht="60">
      <c r="A31" s="5" t="str">
        <f>'MEDIÇÃO 01'!A38</f>
        <v>5.4</v>
      </c>
      <c r="B31" s="18" t="str">
        <f>'MEDIÇÃO 01'!C38</f>
        <v>ARMAÇÃO DE PILAR OU VIGA DE UMA ESTRUTURA CONVENCIONAL DE CONCRETO ARMADO EM UMA EDIFICAÇÃO TÉRREA OU SOBRADO UTILIZANDO AÇO CA-50 DE 12,5 MM - MONTAGEM. AF_12/2015</v>
      </c>
      <c r="C31" s="5" t="str">
        <f>'MEDIÇÃO 01'!E38</f>
        <v>KG</v>
      </c>
      <c r="D31" s="31"/>
      <c r="E31" s="34"/>
    </row>
    <row r="32" spans="1:6" ht="60">
      <c r="A32" s="5" t="str">
        <f>'MEDIÇÃO 01'!A39</f>
        <v>5.5</v>
      </c>
      <c r="B32" s="18" t="str">
        <f>'MEDIÇÃO 01'!C39</f>
        <v>ARMAÇÃO DE PILAR OU VIGA DE UMA ESTRUTURA CONVENCIONAL DE CONCRETO ARMADO EM UMA EDIFICAÇÃO TÉRREA OU SOBRADO UTILIZANDO AÇO CA-60 DE 5,0 MM - MONTAGEM. AF_12/2015</v>
      </c>
      <c r="C32" s="5" t="str">
        <f>'MEDIÇÃO 01'!E39</f>
        <v>KG</v>
      </c>
      <c r="D32" s="31"/>
      <c r="E32" s="33"/>
    </row>
    <row r="33" spans="1:5" ht="60">
      <c r="A33" s="5" t="str">
        <f>'MEDIÇÃO 01'!A40</f>
        <v>5.6</v>
      </c>
      <c r="B33" s="18" t="str">
        <f>'MEDIÇÃO 01'!C40</f>
        <v>CONCRETO FCK = 25MPA, TRAÇO 1:2,3:2,7 (EM MASSA SECA DE CIMENTO/ AREIA MÉDIA/ BRITA 1) - PREPARO MECÂNICO COM BETONEIRA 600 L. AF_05/2021</v>
      </c>
      <c r="C33" s="5" t="str">
        <f>'MEDIÇÃO 01'!E40</f>
        <v>M3</v>
      </c>
      <c r="D33" s="31"/>
      <c r="E33" s="26"/>
    </row>
    <row r="34" spans="1:5" ht="45">
      <c r="A34" s="5" t="str">
        <f>'MEDIÇÃO 01'!A41</f>
        <v>5.7</v>
      </c>
      <c r="B34" s="18" t="str">
        <f>'MEDIÇÃO 01'!C41</f>
        <v>LANÇAMENTO COM USO DE BOMBA, ADENSAMENTO E ACABAMENTO DE CONCRETO EM ESTRUTURAS. AF_12/2015</v>
      </c>
      <c r="C34" s="5" t="str">
        <f>'MEDIÇÃO 01'!E41</f>
        <v>M3</v>
      </c>
      <c r="D34" s="31"/>
      <c r="E34" s="26"/>
    </row>
    <row r="35" spans="1:5" ht="60">
      <c r="A35" s="5" t="str">
        <f>'MEDIÇÃO 01'!A42</f>
        <v>5.8</v>
      </c>
      <c r="B35" s="18" t="str">
        <f>'MEDIÇÃO 01'!C42</f>
        <v>LAJE PRÉ-MOLDADA UNIDIRECIONAL, BIAPOIADA, PARA PISO, ENCHIMENTO EM CERÂMICA, VIGOTA CONVENCIONAL, ALTURA TOTAL DA LAJE (ENCHIMENTO+CAPA) = (8+4). AF_11/2020</v>
      </c>
      <c r="C35" s="5" t="str">
        <f>'MEDIÇÃO 01'!E42</f>
        <v>M2</v>
      </c>
      <c r="D35" s="5"/>
      <c r="E35" s="5"/>
    </row>
    <row r="36" spans="1:5" ht="30">
      <c r="A36" s="5" t="str">
        <f>'MEDIÇÃO 01'!A43</f>
        <v>5.9</v>
      </c>
      <c r="B36" s="18" t="str">
        <f>'MEDIÇÃO 01'!C43</f>
        <v>VERGA PRÉ-MOLDADA PARA PORTAS COM ATÉ 1,5 M DE VÃO. AF_03/2016</v>
      </c>
      <c r="C36" s="5" t="str">
        <f>'MEDIÇÃO 01'!E43</f>
        <v>M</v>
      </c>
      <c r="D36" s="5"/>
      <c r="E36" s="5"/>
    </row>
    <row r="37" spans="1:5" ht="30">
      <c r="A37" s="5" t="str">
        <f>'MEDIÇÃO 01'!A44</f>
        <v>5.10</v>
      </c>
      <c r="B37" s="18" t="str">
        <f>'MEDIÇÃO 01'!C44</f>
        <v>VERGA PRÉ-MOLDADA PARA JANELAS COM ATÉ 1,5 M DE VÃO. AF_03/2016</v>
      </c>
      <c r="C37" s="5" t="str">
        <f>'MEDIÇÃO 01'!E44</f>
        <v>M</v>
      </c>
      <c r="D37" s="5"/>
      <c r="E37" s="5"/>
    </row>
    <row r="38" spans="1:5">
      <c r="A38" s="29" t="str">
        <f>'MEDIÇÃO 01'!A45</f>
        <v>5.11</v>
      </c>
      <c r="B38" s="150" t="str">
        <f>'MEDIÇÃO 01'!B45:P45</f>
        <v>MURO DE CONTORNO</v>
      </c>
      <c r="C38" s="151"/>
      <c r="D38" s="151"/>
      <c r="E38" s="152"/>
    </row>
    <row r="39" spans="1:5" ht="75">
      <c r="A39" s="5" t="str">
        <f>'MEDIÇÃO 01'!A46</f>
        <v>5.11.1</v>
      </c>
      <c r="B39" s="18" t="str">
        <f>'MEDIÇÃO 01'!C46</f>
        <v>Muro em alvenaria bloco cerâmico, e= 0,09m, c/ alv de pedra granítica, 0,35 x 0,60m, colunas (9x20cm) e cintamento (9x15cm) superior e inferior concreto armado fck = 15,0 Mpa cada 3,00m, chapisco e reboco</v>
      </c>
      <c r="C39" s="5" t="str">
        <f>'MEDIÇÃO 01'!E46</f>
        <v>m2</v>
      </c>
      <c r="D39" s="18" t="s">
        <v>638</v>
      </c>
      <c r="E39" s="5">
        <f>((40+1.8+1.8-3)+ 40+44+14+11.5)*2.5</f>
        <v>375.25</v>
      </c>
    </row>
    <row r="40" spans="1:5">
      <c r="A40" s="19" t="str">
        <f>'MEDIÇÃO 01'!A48</f>
        <v>6</v>
      </c>
      <c r="B40" s="143" t="str">
        <f>'MEDIÇÃO 01'!B48:P48</f>
        <v>COBERTA</v>
      </c>
      <c r="C40" s="143"/>
      <c r="D40" s="143"/>
      <c r="E40" s="143"/>
    </row>
    <row r="41" spans="1:5" ht="45">
      <c r="A41" s="5" t="str">
        <f>'MEDIÇÃO 01'!A49</f>
        <v>6.1</v>
      </c>
      <c r="B41" s="18" t="str">
        <f>'MEDIÇÃO 01'!C49</f>
        <v>TELHAMENTO COM TELHA CERÂMICA CAPA-CANAL, TIPO COLONIAL, COM ATÉ 2 ÁGUAS, INCLUSO TRANSPORTE VERTICAL. AF_07/2019</v>
      </c>
      <c r="C41" s="5" t="str">
        <f>'MEDIÇÃO 01'!E49</f>
        <v>M2</v>
      </c>
      <c r="D41" s="5"/>
      <c r="E41" s="5"/>
    </row>
    <row r="42" spans="1:5" ht="60">
      <c r="A42" s="5" t="str">
        <f>'MEDIÇÃO 01'!A50</f>
        <v>6.2</v>
      </c>
      <c r="B42" s="18" t="str">
        <f>'MEDIÇÃO 01'!C50</f>
        <v>FABRICAÇÃO E INSTALAÇÃO DE TESOURA INTEIRA EM MADEIRA NÃO APARELHADA, VÃO DE 8 M, PARA TELHA CERÂMICA OU DE CONCRETO, INCLUSO IÇAMENTO. AF_07/2019</v>
      </c>
      <c r="C42" s="5" t="str">
        <f>'MEDIÇÃO 01'!E50</f>
        <v>UN</v>
      </c>
      <c r="D42" s="5"/>
      <c r="E42" s="5"/>
    </row>
    <row r="43" spans="1:5" ht="60">
      <c r="A43" s="5" t="str">
        <f>'MEDIÇÃO 01'!A51</f>
        <v>6.3</v>
      </c>
      <c r="B43" s="18" t="str">
        <f>'MEDIÇÃO 01'!C51</f>
        <v>FABRICAÇÃO E INSTALAÇÃO DE TESOURA INTEIRA EM MADEIRA NÃO APARELHADA, VÃO DE 10 M, PARA TELHA CERÂMICA OU DE CONCRETO, INCLUSO IÇAMENTO. AF_07/2019</v>
      </c>
      <c r="C43" s="5" t="str">
        <f>'MEDIÇÃO 01'!E51</f>
        <v>UN</v>
      </c>
      <c r="D43" s="5"/>
      <c r="E43" s="5"/>
    </row>
    <row r="44" spans="1:5" ht="60">
      <c r="A44" s="5" t="str">
        <f>'MEDIÇÃO 01'!A52</f>
        <v>6.4</v>
      </c>
      <c r="B44" s="18" t="str">
        <f>'MEDIÇÃO 01'!C52</f>
        <v>CUMEEIRA PARA TELHA CERÂMICA EMBOÇADA COM ARGAMASSA TRAÇO 1:2:9 (CIMENTO, CAL E AREIA) PARA TELHADOS COM ATÉ 2 ÁGUAS, INCLUSO TRANSPORTE VERTICAL. AF_07/2019</v>
      </c>
      <c r="C44" s="5" t="str">
        <f>'MEDIÇÃO 01'!E52</f>
        <v>M</v>
      </c>
      <c r="D44" s="5"/>
      <c r="E44" s="5"/>
    </row>
    <row r="45" spans="1:5" ht="75">
      <c r="A45" s="5" t="str">
        <f>'MEDIÇÃO 01'!A53</f>
        <v>6.5</v>
      </c>
      <c r="B45" s="18" t="str">
        <f>'MEDIÇÃO 01'!C53</f>
        <v>TRAMA DE MADEIRA COMPOSTA POR RIPAS, CAIBROS E TERÇAS PARA TELHADOS DE ATÉ 2 ÁGUAS PARA TELHA DE ENCAIXE DE CERÂMICA OU DE CONCRETO, INCLUSO TRANSPORTE VERTICAL. AF_07/2019</v>
      </c>
      <c r="C45" s="5" t="str">
        <f>'MEDIÇÃO 01'!E53</f>
        <v>M2</v>
      </c>
      <c r="D45" s="5"/>
      <c r="E45" s="5"/>
    </row>
    <row r="46" spans="1:5" ht="30">
      <c r="A46" s="5" t="str">
        <f>'MEDIÇÃO 01'!A54</f>
        <v>6.6</v>
      </c>
      <c r="B46" s="18" t="str">
        <f>'MEDIÇÃO 01'!C54</f>
        <v>FORRO EM PLACAS DE GESSO, PARA AMBIENTES COMERCIAIS. AF_05/2017_P</v>
      </c>
      <c r="C46" s="5" t="str">
        <f>'MEDIÇÃO 01'!E54</f>
        <v>M2</v>
      </c>
      <c r="D46" s="5"/>
      <c r="E46" s="5"/>
    </row>
    <row r="47" spans="1:5" ht="30">
      <c r="A47" s="5" t="str">
        <f>'MEDIÇÃO 01'!A55</f>
        <v>6.7</v>
      </c>
      <c r="B47" s="18" t="str">
        <f>'MEDIÇÃO 01'!C55</f>
        <v>Fornecimento e implantação de viga em concreto pré-moldado, seção = 12x20cm</v>
      </c>
      <c r="C47" s="5" t="str">
        <f>'MEDIÇÃO 01'!E55</f>
        <v>m</v>
      </c>
      <c r="D47" s="5"/>
      <c r="E47" s="5"/>
    </row>
    <row r="48" spans="1:5" ht="45">
      <c r="A48" s="5" t="str">
        <f>'MEDIÇÃO 01'!A56</f>
        <v>6.8</v>
      </c>
      <c r="B48" s="18" t="str">
        <f>'MEDIÇÃO 01'!C56</f>
        <v>CALHA EM CHAPA DE AÇO GALVANIZADO NÚMERO 24, DESENVOLVIMENTO DE 50 CM, INCLUSO TRANSPORTE VERTICAL. AF_07/2019</v>
      </c>
      <c r="C48" s="5" t="str">
        <f>'MEDIÇÃO 01'!E56</f>
        <v>M</v>
      </c>
      <c r="D48" s="5"/>
      <c r="E48" s="5"/>
    </row>
    <row r="49" spans="1:5" ht="45">
      <c r="A49" s="5" t="str">
        <f>'MEDIÇÃO 01'!A57</f>
        <v>6.9</v>
      </c>
      <c r="B49" s="18" t="str">
        <f>'MEDIÇÃO 01'!C57</f>
        <v>TUBO PVC, SÉRIE R, ÁGUA PLUVIAL, DN 75 MM, FORNECIDO E INSTALADO EM CONDUTORES VERTICAIS DE ÁGUAS PLUVIAIS. AF_12/2014</v>
      </c>
      <c r="C49" s="5" t="str">
        <f>'MEDIÇÃO 01'!E57</f>
        <v>M</v>
      </c>
      <c r="D49" s="5"/>
      <c r="E49" s="5"/>
    </row>
    <row r="50" spans="1:5" ht="45">
      <c r="A50" s="5" t="str">
        <f>'MEDIÇÃO 01'!A58</f>
        <v>6.10</v>
      </c>
      <c r="B50" s="18" t="str">
        <f>'MEDIÇÃO 01'!C58</f>
        <v>TUBO PVC, SÉRIE R, ÁGUA PLUVIAL, DN 100 MM, FORNECIDO E INSTALADO EM RAMAL DE ENCAMINHAMENTO. AF_12/2014</v>
      </c>
      <c r="C50" s="5" t="str">
        <f>'MEDIÇÃO 01'!E58</f>
        <v>M</v>
      </c>
      <c r="D50" s="5"/>
      <c r="E50" s="5"/>
    </row>
    <row r="51" spans="1:5">
      <c r="A51" s="19" t="str">
        <f>'MEDIÇÃO 01'!A60</f>
        <v>7</v>
      </c>
      <c r="B51" s="143" t="str">
        <f>'MEDIÇÃO 01'!B60:P60</f>
        <v>PAVIMENTAÇÃO</v>
      </c>
      <c r="C51" s="143"/>
      <c r="D51" s="143"/>
      <c r="E51" s="143"/>
    </row>
    <row r="52" spans="1:5" ht="45">
      <c r="A52" s="5" t="str">
        <f>'MEDIÇÃO 01'!A61</f>
        <v>7.1</v>
      </c>
      <c r="B52" s="18" t="str">
        <f>'MEDIÇÃO 01'!C61</f>
        <v>LASTRO DE CONCRETO MAGRO, APLICADO EM PISOS, LAJES SOBRE SOLO OU RADIERS, ESPESSURA DE 5 CM. AF_07/2016</v>
      </c>
      <c r="C52" s="5" t="str">
        <f>'MEDIÇÃO 01'!E61</f>
        <v>M2</v>
      </c>
      <c r="D52" s="5"/>
      <c r="E52" s="5"/>
    </row>
    <row r="53" spans="1:5" ht="60">
      <c r="A53" s="5" t="str">
        <f>'MEDIÇÃO 01'!A62</f>
        <v>7.2</v>
      </c>
      <c r="B53" s="18" t="str">
        <f>'MEDIÇÃO 01'!C62</f>
        <v>Fornecimento e instalação de tela aço soldada nervurada CA-60, malha 15x15cm, ferro 4.2mm, painel 2x3m, (1,50kg/m²), Malha Pop Reforçada Gerdau ou similar</v>
      </c>
      <c r="C53" s="5" t="str">
        <f>'MEDIÇÃO 01'!E62</f>
        <v>m2</v>
      </c>
      <c r="D53" s="5"/>
      <c r="E53" s="5"/>
    </row>
    <row r="54" spans="1:5" ht="75">
      <c r="A54" s="5" t="str">
        <f>'MEDIÇÃO 01'!A63</f>
        <v>7.3</v>
      </c>
      <c r="B54" s="18" t="str">
        <f>'MEDIÇÃO 01'!C63</f>
        <v>CONTRAPISO EM ARGAMASSA TRAÇO 1:4 (CIMENTO E AREIA), PREPARO MANUAL, APLICADO EM ÁREAS SECAS SOBRE LAJE, ADERIDO, ACABAMENTO NÃO REFORÇADO, ESPESSURA 3CM. AF_07/2021</v>
      </c>
      <c r="C54" s="5" t="str">
        <f>'MEDIÇÃO 01'!E63</f>
        <v>M2</v>
      </c>
      <c r="D54" s="5"/>
      <c r="E54" s="5"/>
    </row>
    <row r="55" spans="1:5" ht="45">
      <c r="A55" s="5" t="str">
        <f>'MEDIÇÃO 01'!A64</f>
        <v>7.4</v>
      </c>
      <c r="B55" s="18" t="str">
        <f>'MEDIÇÃO 01'!C64</f>
        <v>LASTRO COM MATERIAL GRANULAR (AREIA MÉDIA), APLICADO EM PISOS OU LAJES SOBRE SOLO, ESPESSURA DE *10 CM*. AF_07/2019</v>
      </c>
      <c r="C55" s="5" t="str">
        <f>'MEDIÇÃO 01'!E64</f>
        <v>M3</v>
      </c>
      <c r="D55" s="5"/>
      <c r="E55" s="5"/>
    </row>
    <row r="56" spans="1:5" ht="90">
      <c r="A56" s="5" t="str">
        <f>'MEDIÇÃO 01'!A65</f>
        <v>7.5</v>
      </c>
      <c r="B56" s="18" t="str">
        <f>'MEDIÇÃO 01'!C65</f>
        <v>ASSENTAMENTO DE GUIA (MEIO-FIO) EM TRECHO RETO, CONFECCIONADA EM CONCRETO PRÉ-FABRICADO, DIMENSÕES 100X15X13X30 CM (COMPRIMENTO X BASE INFERIOR X BASE SUPERIOR X ALTURA), PARA VIAS URBANAS (USO VIÁRIO). AF_06/2016</v>
      </c>
      <c r="C56" s="5" t="str">
        <f>'MEDIÇÃO 01'!E65</f>
        <v>M</v>
      </c>
      <c r="D56" s="5"/>
      <c r="E56" s="5"/>
    </row>
    <row r="57" spans="1:5" ht="30">
      <c r="A57" s="5" t="str">
        <f>'MEDIÇÃO 01'!A66</f>
        <v>7.6</v>
      </c>
      <c r="B57" s="18" t="str">
        <f>'MEDIÇÃO 01'!C66</f>
        <v>RODAPÉ EM MARMORITE, ALTURA 10CM. AF_09/2020</v>
      </c>
      <c r="C57" s="5" t="str">
        <f>'MEDIÇÃO 01'!E66</f>
        <v>M</v>
      </c>
      <c r="D57" s="5"/>
      <c r="E57" s="5"/>
    </row>
    <row r="58" spans="1:5" ht="60">
      <c r="A58" s="5" t="str">
        <f>'MEDIÇÃO 01'!A67</f>
        <v>7.7</v>
      </c>
      <c r="B58" s="18" t="str">
        <f>'MEDIÇÃO 01'!C67</f>
        <v>EXECUÇÃO DE PÁTIO/ESTACIONAMENTO EM PISO INTERTRAVADO, COM BLOCO RETANGULAR COR NATURAL DE 20 X 10 CM, ESPESSURA 6 CM. AF_12/2015</v>
      </c>
      <c r="C58" s="5" t="str">
        <f>'MEDIÇÃO 01'!E67</f>
        <v>M2</v>
      </c>
      <c r="D58" s="5"/>
      <c r="E58" s="5"/>
    </row>
    <row r="59" spans="1:5" ht="45">
      <c r="A59" s="5" t="str">
        <f>'MEDIÇÃO 01'!A68</f>
        <v>7.8</v>
      </c>
      <c r="B59" s="18" t="str">
        <f>'MEDIÇÃO 01'!C68</f>
        <v>PISO EM GRANILITE, MARMORITE OU GRANITINA, AGREGADO COR PRETO, CINZA, PALHA OU BRANCO, E=  *8* MM (INCLUSO EXECUCAO)</v>
      </c>
      <c r="C59" s="5" t="str">
        <f>'MEDIÇÃO 01'!E68</f>
        <v>M2</v>
      </c>
      <c r="D59" s="5"/>
      <c r="E59" s="5"/>
    </row>
    <row r="60" spans="1:5">
      <c r="A60" s="19" t="str">
        <f>'MEDIÇÃO 01'!A70</f>
        <v>8</v>
      </c>
      <c r="B60" s="143" t="str">
        <f>'MEDIÇÃO 01'!B70:P70</f>
        <v>REVESTIMENTOS</v>
      </c>
      <c r="C60" s="143"/>
      <c r="D60" s="143"/>
      <c r="E60" s="143"/>
    </row>
    <row r="61" spans="1:5" ht="60">
      <c r="A61" s="5" t="str">
        <f>'MEDIÇÃO 01'!A71</f>
        <v>8.1</v>
      </c>
      <c r="B61" s="18" t="str">
        <f>'MEDIÇÃO 01'!C71</f>
        <v>CHAPISCO APLICADO EM ALVENARIAS E ESTRUTURAS DE CONCRETO INTERNAS, COM COLHER DE PEDREIRO.  ARGAMASSA TRAÇO 1:3 COM PREPARO EM BETONEIRA 400L. AF_06/2014</v>
      </c>
      <c r="C61" s="5" t="str">
        <f>'MEDIÇÃO 01'!E71</f>
        <v>M2</v>
      </c>
      <c r="D61" s="5"/>
      <c r="E61" s="5"/>
    </row>
    <row r="62" spans="1:5" ht="90">
      <c r="A62" s="5" t="str">
        <f>'MEDIÇÃO 01'!A72</f>
        <v>8.2</v>
      </c>
      <c r="B62" s="18" t="str">
        <f>'MEDIÇÃO 01'!C72</f>
        <v>MASSA ÚNICA, PARA RECEBIMENTO DE PINTURA, EM ARGAMASSA TRAÇO 1:2:8, PREPARO MECÂNICO COM BETONEIRA 400L, APLICADA MANUALMENTE EM FACES INTERNAS DE PAREDES, ESPESSURA DE 10MM, COM EXECUÇÃO DE TALISCAS. AF_06/2014</v>
      </c>
      <c r="C62" s="5" t="str">
        <f>'MEDIÇÃO 01'!E72</f>
        <v>M2</v>
      </c>
      <c r="D62" s="5"/>
      <c r="E62" s="5"/>
    </row>
    <row r="63" spans="1:5" ht="90">
      <c r="A63" s="5" t="str">
        <f>'MEDIÇÃO 01'!A73</f>
        <v>8.3</v>
      </c>
      <c r="B63" s="18" t="str">
        <f>'MEDIÇÃO 01'!C73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3" s="5" t="str">
        <f>'MEDIÇÃO 01'!E73</f>
        <v>M2</v>
      </c>
      <c r="D63" s="5"/>
      <c r="E63" s="5"/>
    </row>
    <row r="64" spans="1:5" ht="60">
      <c r="A64" s="5" t="str">
        <f>'MEDIÇÃO 01'!A74</f>
        <v>8.4</v>
      </c>
      <c r="B64" s="18" t="str">
        <f>'MEDIÇÃO 01'!C74</f>
        <v>REVESTIMENTO CERÂMICO PARA PISO COM PLACAS TIPO ESMALTADA EXTRA DE DIMENSÕES 45X45 CM APLICADA EM AMBIENTES DE ÁREA MAIOR QUE 10 M2. AF_06/2014</v>
      </c>
      <c r="C64" s="5" t="str">
        <f>'MEDIÇÃO 01'!E74</f>
        <v>M2</v>
      </c>
      <c r="D64" s="5"/>
      <c r="E64" s="5"/>
    </row>
    <row r="65" spans="1:5" ht="90">
      <c r="A65" s="5" t="str">
        <f>'MEDIÇÃO 01'!A75</f>
        <v>8.5</v>
      </c>
      <c r="B65" s="18" t="str">
        <f>'MEDIÇÃO 01'!C75</f>
        <v>ARGAMASSA TRAÇO 1:7 (EM VOLUME DE CIMENTO E AREIA MÉDIA ÚMIDA) COM ADIÇÃO DE PLASTIFICANTE PARA EMBOÇO/MASSA ÚNICA/ASSENTAMENTO DE ALVENARIA DE VEDAÇÃO, PREPARO MECÂNICO COM BETONEIRA 400 L. AF_08/2019</v>
      </c>
      <c r="C65" s="5" t="str">
        <f>'MEDIÇÃO 01'!E75</f>
        <v>M3</v>
      </c>
      <c r="D65" s="5"/>
      <c r="E65" s="5"/>
    </row>
    <row r="66" spans="1:5">
      <c r="A66" s="19" t="str">
        <f>'MEDIÇÃO 01'!A77</f>
        <v>9</v>
      </c>
      <c r="B66" s="143" t="str">
        <f>'MEDIÇÃO 01'!B77:P77</f>
        <v>ESQUADRIAS, FERRAGENS, VIDROS, BANCADAS E DIVISÓRIAS</v>
      </c>
      <c r="C66" s="143"/>
      <c r="D66" s="143"/>
      <c r="E66" s="143"/>
    </row>
    <row r="67" spans="1:5" ht="90">
      <c r="A67" s="5" t="str">
        <f>'MEDIÇÃO 01'!A78</f>
        <v>9.1</v>
      </c>
      <c r="B67" s="18" t="str">
        <f>'MEDIÇÃO 01'!C78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67" s="5" t="str">
        <f>'MEDIÇÃO 01'!E78</f>
        <v>UN</v>
      </c>
      <c r="D67" s="5"/>
      <c r="E67" s="5"/>
    </row>
    <row r="68" spans="1:5" ht="90">
      <c r="A68" s="5" t="str">
        <f>'MEDIÇÃO 01'!A79</f>
        <v>9.2</v>
      </c>
      <c r="B68" s="18" t="str">
        <f>'MEDIÇÃO 01'!C79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68" s="5" t="str">
        <f>'MEDIÇÃO 01'!E79</f>
        <v>UN</v>
      </c>
      <c r="D68" s="5"/>
      <c r="E68" s="5"/>
    </row>
    <row r="69" spans="1:5" ht="90">
      <c r="A69" s="5" t="str">
        <f>'MEDIÇÃO 01'!A80</f>
        <v>9.3</v>
      </c>
      <c r="B69" s="18" t="str">
        <f>'MEDIÇÃO 01'!C80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69" s="5" t="str">
        <f>'MEDIÇÃO 01'!E80</f>
        <v>UN</v>
      </c>
      <c r="D69" s="5"/>
      <c r="E69" s="5"/>
    </row>
    <row r="70" spans="1:5" ht="90">
      <c r="A70" s="5" t="str">
        <f>'MEDIÇÃO 01'!A81</f>
        <v>9.4</v>
      </c>
      <c r="B70" s="18" t="str">
        <f>'MEDIÇÃO 01'!C81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0" s="5" t="str">
        <f>'MEDIÇÃO 01'!E81</f>
        <v>UN</v>
      </c>
      <c r="D70" s="5"/>
      <c r="E70" s="5"/>
    </row>
    <row r="71" spans="1:5" ht="45">
      <c r="A71" s="5" t="str">
        <f>'MEDIÇÃO 01'!A82</f>
        <v>9.5</v>
      </c>
      <c r="B71" s="18" t="str">
        <f>'MEDIÇÃO 01'!C82</f>
        <v>PORTA EM ALUMÍNIO DE ABRIR TIPO VENEZIANA COM GUARNIÇÃO, FIXAÇÃO COM PARAFUSOS - FORNECIMENTO E INSTALAÇÃO. AF_12/2019</v>
      </c>
      <c r="C71" s="5" t="str">
        <f>'MEDIÇÃO 01'!E82</f>
        <v>M2</v>
      </c>
      <c r="D71" s="5"/>
      <c r="E71" s="5"/>
    </row>
    <row r="72" spans="1:5" ht="30">
      <c r="A72" s="5" t="str">
        <f>'MEDIÇÃO 01'!A83</f>
        <v>9.6</v>
      </c>
      <c r="B72" s="18" t="str">
        <f>'MEDIÇÃO 01'!C83</f>
        <v>Janela basculante, moldura em barra chata de ferro 1x1/4, e cantoneira 1x1x1/4 - exclusive vidro</v>
      </c>
      <c r="C72" s="5" t="str">
        <f>'MEDIÇÃO 01'!E83</f>
        <v>m2</v>
      </c>
      <c r="D72" s="5"/>
      <c r="E72" s="5"/>
    </row>
    <row r="73" spans="1:5">
      <c r="A73" s="5" t="str">
        <f>'MEDIÇÃO 01'!A84</f>
        <v>9.7</v>
      </c>
      <c r="B73" s="18" t="str">
        <f>'MEDIÇÃO 01'!C84</f>
        <v>Vidro fantasia canelado 4 mm</v>
      </c>
      <c r="C73" s="5" t="str">
        <f>'MEDIÇÃO 01'!E84</f>
        <v>m2</v>
      </c>
      <c r="D73" s="5"/>
      <c r="E73" s="5"/>
    </row>
    <row r="74" spans="1:5" ht="75">
      <c r="A74" s="5" t="str">
        <f>'MEDIÇÃO 01'!A85</f>
        <v>9.8</v>
      </c>
      <c r="B74" s="18" t="str">
        <f>'MEDIÇÃO 01'!C85</f>
        <v>JANELA DE ALUMÍNIO DE CORRER COM 2 FOLHAS PARA VIDROS, COM VIDROS, BATENTE, ACABAMENTO COM ACETATO OU BRILHANTE E FERRAGENS. EXCLUSIVE ALIZAR E CONTRAMARCO. FORNECIMENTO E INSTALAÇÃO. AF_12/2019</v>
      </c>
      <c r="C74" s="5" t="str">
        <f>'MEDIÇÃO 01'!E85</f>
        <v>M2</v>
      </c>
      <c r="D74" s="5"/>
      <c r="E74" s="5"/>
    </row>
    <row r="75" spans="1:5" ht="60">
      <c r="A75" s="5" t="str">
        <f>'MEDIÇÃO 01'!A86</f>
        <v>9.9</v>
      </c>
      <c r="B75" s="18" t="str">
        <f>'MEDIÇÃO 01'!C86</f>
        <v>JANELA DE ALUMÍNIO TIPO MAXIM-AR, COM VIDROS, BATENTE E FERRAGENS. EXCLUSIVE ALIZAR, ACABAMENTO E CONTRAMARCO. FORNECIMENTO E INSTALAÇÃO. AF_12/2019</v>
      </c>
      <c r="C75" s="5" t="str">
        <f>'MEDIÇÃO 01'!E86</f>
        <v>M2</v>
      </c>
      <c r="D75" s="5"/>
      <c r="E75" s="5"/>
    </row>
    <row r="76" spans="1:5" ht="60">
      <c r="A76" s="5" t="str">
        <f>'MEDIÇÃO 01'!A87</f>
        <v>9.10</v>
      </c>
      <c r="B76" s="18" t="str">
        <f>'MEDIÇÃO 01'!C87</f>
        <v>Portão de ferro de abrir, quadro em tubo de aço galv.1 1/2", barra quadrada 1/2" na vertical e barra chata de 1 x 3/16" na horizontal, inclusive dobradiças e e ferrolho</v>
      </c>
      <c r="C76" s="5" t="str">
        <f>'MEDIÇÃO 01'!E87</f>
        <v>m2</v>
      </c>
      <c r="D76" s="5"/>
      <c r="E76" s="5"/>
    </row>
    <row r="77" spans="1:5">
      <c r="A77" s="5" t="str">
        <f>'MEDIÇÃO 01'!A88</f>
        <v>9.11</v>
      </c>
      <c r="B77" s="18" t="str">
        <f>'MEDIÇÃO 01'!C88</f>
        <v>Grade ferro 1/2 x 1/2"</v>
      </c>
      <c r="C77" s="5" t="str">
        <f>'MEDIÇÃO 01'!E88</f>
        <v>m2</v>
      </c>
      <c r="D77" s="5"/>
      <c r="E77" s="5"/>
    </row>
    <row r="78" spans="1:5" ht="45">
      <c r="A78" s="5" t="str">
        <f>'MEDIÇÃO 01'!A89</f>
        <v>9.12</v>
      </c>
      <c r="B78" s="18" t="str">
        <f>'MEDIÇÃO 01'!C89</f>
        <v>Divisória em granito cinza andorinha polido, e=2cm, inclusive montagem com ferragens - Rev 02</v>
      </c>
      <c r="C78" s="5" t="str">
        <f>'MEDIÇÃO 01'!E89</f>
        <v>m2</v>
      </c>
      <c r="D78" s="5"/>
      <c r="E78" s="5"/>
    </row>
    <row r="79" spans="1:5">
      <c r="A79" s="5" t="str">
        <f>'MEDIÇÃO 01'!A90</f>
        <v>9.13</v>
      </c>
      <c r="B79" s="18" t="str">
        <f>'MEDIÇÃO 01'!C90</f>
        <v>Bancada em granito cinza andorinha, e=2cm</v>
      </c>
      <c r="C79" s="5" t="str">
        <f>'MEDIÇÃO 01'!E90</f>
        <v>m2</v>
      </c>
      <c r="D79" s="5"/>
      <c r="E79" s="5"/>
    </row>
    <row r="80" spans="1:5">
      <c r="A80" s="5" t="str">
        <f>'MEDIÇÃO 01'!A91</f>
        <v>9.14</v>
      </c>
      <c r="B80" s="18" t="str">
        <f>'MEDIÇÃO 01'!C91</f>
        <v>Bandeira fixa em madeira para vidro</v>
      </c>
      <c r="C80" s="5" t="str">
        <f>'MEDIÇÃO 01'!E91</f>
        <v>m2</v>
      </c>
      <c r="D80" s="5"/>
      <c r="E80" s="5"/>
    </row>
    <row r="81" spans="1:5">
      <c r="A81" s="19" t="str">
        <f>'MEDIÇÃO 01'!A93</f>
        <v>10</v>
      </c>
      <c r="B81" s="143" t="str">
        <f>'MEDIÇÃO 01'!B93:P93</f>
        <v>IMPERMEABILIZAÇÃO</v>
      </c>
      <c r="C81" s="143"/>
      <c r="D81" s="143"/>
      <c r="E81" s="143"/>
    </row>
    <row r="82" spans="1:5" ht="45">
      <c r="A82" s="5" t="str">
        <f>'MEDIÇÃO 01'!A94</f>
        <v>10.1</v>
      </c>
      <c r="B82" s="18" t="str">
        <f>'MEDIÇÃO 01'!C94</f>
        <v>Impermeabilização com asfalto elastomérico c/armação de véu de poliéster, inclusive primer  (p/fundação)</v>
      </c>
      <c r="C82" s="5" t="str">
        <f>'MEDIÇÃO 01'!E94</f>
        <v>m2</v>
      </c>
      <c r="D82" s="5"/>
      <c r="E82" s="5"/>
    </row>
    <row r="83" spans="1:5" ht="45">
      <c r="A83" s="5" t="str">
        <f>'MEDIÇÃO 01'!A95</f>
        <v>10.2</v>
      </c>
      <c r="B83" s="18" t="str">
        <f>'MEDIÇÃO 01'!C95</f>
        <v>IMPERMEABILIZAÇÃO DE SUPERFÍCIE COM MANTA ASFÁLTICA, UMA CAMADA, INCLUSIVE APLICAÇÃO DE PRIMER ASFÁLTICO, E=3MM. AF_06/2018</v>
      </c>
      <c r="C83" s="5" t="str">
        <f>'MEDIÇÃO 01'!E95</f>
        <v>M2</v>
      </c>
      <c r="D83" s="5"/>
      <c r="E83" s="5"/>
    </row>
    <row r="84" spans="1:5">
      <c r="A84" s="19" t="str">
        <f>'MEDIÇÃO 01'!A97</f>
        <v>11</v>
      </c>
      <c r="B84" s="143" t="str">
        <f>'MEDIÇÃO 01'!B97:P97</f>
        <v>INSTALAÇÃO DE COMBATE A INCÊNDIO</v>
      </c>
      <c r="C84" s="143"/>
      <c r="D84" s="143"/>
      <c r="E84" s="143"/>
    </row>
    <row r="85" spans="1:5" ht="45">
      <c r="A85" s="5" t="str">
        <f>'MEDIÇÃO 01'!A98</f>
        <v>11.1</v>
      </c>
      <c r="B85" s="18" t="str">
        <f>'MEDIÇÃO 01'!C98</f>
        <v>EXTINTOR DE INCÊNDIO PORTÁTIL COM CARGA DE ÁGUA PRESSURIZADA DE 10 L, CLASSE A - FORNECIMENTO E INSTALAÇÃO. AF_10/2020_P</v>
      </c>
      <c r="C85" s="5" t="str">
        <f>'MEDIÇÃO 01'!E98</f>
        <v>UN</v>
      </c>
      <c r="D85" s="5"/>
      <c r="E85" s="5"/>
    </row>
    <row r="86" spans="1:5" ht="45">
      <c r="A86" s="5" t="str">
        <f>'MEDIÇÃO 01'!A99</f>
        <v>11.2</v>
      </c>
      <c r="B86" s="18" t="str">
        <f>'MEDIÇÃO 01'!C99</f>
        <v>EXTINTOR DE INCÊNDIO PORTÁTIL COM CARGA DE PQS DE 4 KG, CLASSE BC - FORNECIMENTO E INSTALAÇÃO. AF_10/2020_P</v>
      </c>
      <c r="C86" s="5" t="str">
        <f>'MEDIÇÃO 01'!E99</f>
        <v>UN</v>
      </c>
      <c r="D86" s="5"/>
      <c r="E86" s="5"/>
    </row>
    <row r="87" spans="1:5" ht="45">
      <c r="A87" s="5" t="str">
        <f>'MEDIÇÃO 01'!A100</f>
        <v>11.3</v>
      </c>
      <c r="B87" s="18" t="str">
        <f>'MEDIÇÃO 01'!C100</f>
        <v>Luminaria autônoma de emergencia com lâmapda halógena H3/12v, ref. Lux 110, da Luxtron ou similar - Rev.01</v>
      </c>
      <c r="C87" s="5" t="str">
        <f>'MEDIÇÃO 01'!E100</f>
        <v>un</v>
      </c>
      <c r="D87" s="5"/>
      <c r="E87" s="5"/>
    </row>
    <row r="88" spans="1:5" ht="60">
      <c r="A88" s="5" t="str">
        <f>'MEDIÇÃO 01'!A101</f>
        <v>11.4</v>
      </c>
      <c r="B88" s="18" t="str">
        <f>'MEDIÇÃO 01'!C101</f>
        <v>Placa de sinalizacao de seguranca contra incendio, fotoluminescente, retangular, *12 x 40* cm, em pvc *2* mm anti-chamas (simbolos, cores e pictogramas conforme nbr 13434)</v>
      </c>
      <c r="C88" s="5" t="str">
        <f>'MEDIÇÃO 01'!E101</f>
        <v>Un</v>
      </c>
      <c r="D88" s="5"/>
      <c r="E88" s="5"/>
    </row>
    <row r="89" spans="1:5" ht="45">
      <c r="A89" s="5" t="str">
        <f>'MEDIÇÃO 01'!A102</f>
        <v>11.5</v>
      </c>
      <c r="B89" s="18" t="str">
        <f>'MEDIÇÃO 01'!C102</f>
        <v>Placa de sinalizacao, fotoluminescente, em pvc , com logotipo "Extintor de incêndio portátil"- Placa E5</v>
      </c>
      <c r="C89" s="5" t="str">
        <f>'MEDIÇÃO 01'!E102</f>
        <v>un</v>
      </c>
      <c r="D89" s="5"/>
      <c r="E89" s="5"/>
    </row>
    <row r="90" spans="1:5">
      <c r="A90" s="19" t="str">
        <f>'MEDIÇÃO 01'!A104</f>
        <v>12</v>
      </c>
      <c r="B90" s="143" t="str">
        <f>'MEDIÇÃO 01'!B104:P104</f>
        <v>INSTALAÇÕES ELÉTRICAS</v>
      </c>
      <c r="C90" s="143"/>
      <c r="D90" s="143"/>
      <c r="E90" s="143"/>
    </row>
    <row r="91" spans="1:5">
      <c r="A91" s="5" t="str">
        <f>'MEDIÇÃO 01'!A105</f>
        <v>12.1</v>
      </c>
      <c r="B91" s="18" t="str">
        <f>'MEDIÇÃO 01'!C105</f>
        <v>CAIXA DE LIGAÇÃO PVC 4" X 2"</v>
      </c>
      <c r="C91" s="5" t="str">
        <f>'MEDIÇÃO 01'!E105</f>
        <v>UN</v>
      </c>
      <c r="D91" s="5"/>
      <c r="E91" s="5"/>
    </row>
    <row r="92" spans="1:5" ht="45">
      <c r="A92" s="5" t="str">
        <f>'MEDIÇÃO 01'!A106</f>
        <v>12.2</v>
      </c>
      <c r="B92" s="18" t="str">
        <f>'MEDIÇÃO 01'!C106</f>
        <v>CAIXA SEXTAVADA 3" X 3", METÁLICA, INSTALADA EM LAJE - FORNECIMENTO E INSTALAÇÃO. AF_12/2015</v>
      </c>
      <c r="C92" s="5" t="str">
        <f>'MEDIÇÃO 01'!E106</f>
        <v>UN</v>
      </c>
      <c r="D92" s="5"/>
      <c r="E92" s="5"/>
    </row>
    <row r="93" spans="1:5" ht="60">
      <c r="A93" s="5" t="str">
        <f>'MEDIÇÃO 01'!A107</f>
        <v>12.3</v>
      </c>
      <c r="B93" s="18" t="str">
        <f>'MEDIÇÃO 01'!C107</f>
        <v>CURVA 90 GRAUS PARA ELETRODUTO, PVC, ROSCÁVEL, DN 32 MM (1"), PARA CIRCUITOS TERMINAIS, INSTALADA EM PAREDE - FORNECIMENTO E INSTALAÇÃO. AF_12/2015</v>
      </c>
      <c r="C93" s="5" t="str">
        <f>'MEDIÇÃO 01'!E107</f>
        <v>UN</v>
      </c>
      <c r="D93" s="5"/>
      <c r="E93" s="5"/>
    </row>
    <row r="94" spans="1:5" ht="60">
      <c r="A94" s="5" t="str">
        <f>'MEDIÇÃO 01'!A108</f>
        <v>12.4</v>
      </c>
      <c r="B94" s="18" t="str">
        <f>'MEDIÇÃO 01'!C108</f>
        <v>CURVA 90 GRAUS PARA ELETRODUTO, PVC, ROSCÁVEL, DN 40 MM (1 1/4"), PARA CIRCUITOS TERMINAIS, INSTALADA EM PAREDE - FORNECIMENTO E INSTALAÇÃO. AF_12/2015</v>
      </c>
      <c r="C94" s="5" t="str">
        <f>'MEDIÇÃO 01'!E108</f>
        <v>UN</v>
      </c>
      <c r="D94" s="5"/>
      <c r="E94" s="5"/>
    </row>
    <row r="95" spans="1:5" ht="60">
      <c r="A95" s="5" t="str">
        <f>'MEDIÇÃO 01'!A109</f>
        <v>12.5</v>
      </c>
      <c r="B95" s="18" t="str">
        <f>'MEDIÇÃO 01'!C109</f>
        <v>ELETRODUTO FLEXÍVEL CORRUGADO REFORÇADO, PVC, DN 32 MM (1"), PARA CIRCUITOS TERMINAIS, INSTALADO EM PAREDE - FORNECIMENTO E INSTALAÇÃO. AF_12/2015</v>
      </c>
      <c r="C95" s="5" t="str">
        <f>'MEDIÇÃO 01'!E109</f>
        <v>M</v>
      </c>
      <c r="D95" s="5"/>
      <c r="E95" s="5"/>
    </row>
    <row r="96" spans="1:5" ht="60">
      <c r="A96" s="5" t="str">
        <f>'MEDIÇÃO 01'!A110</f>
        <v>12.6</v>
      </c>
      <c r="B96" s="18" t="str">
        <f>'MEDIÇÃO 01'!C110</f>
        <v>ELETRODUTO FLEXÍVEL CORRUGADO, PEAD, DN 40 MM (1 1/4"), PARA CIRCUITOS TERMINAIS, INSTALADO EM PAREDE - FORNECIMENTO E INSTALAÇÃO. AF_12/2015</v>
      </c>
      <c r="C96" s="5" t="str">
        <f>'MEDIÇÃO 01'!E110</f>
        <v>M</v>
      </c>
      <c r="D96" s="5"/>
      <c r="E96" s="5"/>
    </row>
    <row r="97" spans="1:5" ht="60">
      <c r="A97" s="5" t="str">
        <f>'MEDIÇÃO 01'!A111</f>
        <v>12.7</v>
      </c>
      <c r="B97" s="18" t="str">
        <f>'MEDIÇÃO 01'!C111</f>
        <v>ELETRODUTO FLEXÍVEL CORRUGADO REFORÇADO, PVC, DN 20 MM (1/2"), PARA CIRCUITOS TERMINAIS, INSTALADO EM PAREDE - FORNECIMENTO E INSTALAÇÃO. AF_12/2015</v>
      </c>
      <c r="C97" s="5" t="str">
        <f>'MEDIÇÃO 01'!E111</f>
        <v>M</v>
      </c>
      <c r="D97" s="5"/>
      <c r="E97" s="5"/>
    </row>
    <row r="98" spans="1:5" ht="45">
      <c r="A98" s="5" t="str">
        <f>'MEDIÇÃO 01'!A112</f>
        <v>12.8</v>
      </c>
      <c r="B98" s="18" t="str">
        <f>'MEDIÇÃO 01'!C112</f>
        <v>ELETRODUTO RÍGIDO ROSCÁVEL, PVC, DN 50 MM (1 1/2") - FORNECIMENTO E INSTALAÇÃO. AF_12/2015</v>
      </c>
      <c r="C98" s="5" t="str">
        <f>'MEDIÇÃO 01'!E112</f>
        <v>M</v>
      </c>
      <c r="D98" s="5"/>
      <c r="E98" s="5"/>
    </row>
    <row r="99" spans="1:5" ht="60">
      <c r="A99" s="5" t="str">
        <f>'MEDIÇÃO 01'!A113</f>
        <v>12.9</v>
      </c>
      <c r="B99" s="18" t="str">
        <f>'MEDIÇÃO 01'!C113</f>
        <v>ELETRODUTO RÍGIDO ROSCÁVEL, PVC, DN 40 MM (1 1/4"), PARA CIRCUITOS TERMINAIS, INSTALADO EM PAREDE - FORNECIMENTO E INSTALAÇÃO. AF_12/2015</v>
      </c>
      <c r="C99" s="5" t="str">
        <f>'MEDIÇÃO 01'!E113</f>
        <v>M</v>
      </c>
      <c r="D99" s="5"/>
      <c r="E99" s="5"/>
    </row>
    <row r="100" spans="1:5" ht="60">
      <c r="A100" s="5" t="str">
        <f>'MEDIÇÃO 01'!A114</f>
        <v>12.10</v>
      </c>
      <c r="B100" s="18" t="str">
        <f>'MEDIÇÃO 01'!C114</f>
        <v>ELETRODUTO RÍGIDO ROSCÁVEL, PVC, DN 32 MM (1"), PARA CIRCUITOS TERMINAIS, INSTALADO EM PAREDE - FORNECIMENTO E INSTALAÇÃO. AF_12/2015</v>
      </c>
      <c r="C100" s="5" t="str">
        <f>'MEDIÇÃO 01'!E114</f>
        <v>M</v>
      </c>
      <c r="D100" s="5"/>
      <c r="E100" s="5"/>
    </row>
    <row r="101" spans="1:5" ht="60">
      <c r="A101" s="5" t="str">
        <f>'MEDIÇÃO 01'!A115</f>
        <v>12.11</v>
      </c>
      <c r="B101" s="18" t="str">
        <f>'MEDIÇÃO 01'!C115</f>
        <v>LUVA PARA ELETRODUTO, PVC, ROSCÁVEL, DN 32 MM (1"), PARA CIRCUITOS TERMINAIS, INSTALADA EM FORRO - FORNECIMENTO E INSTALAÇÃO. AF_12/2015</v>
      </c>
      <c r="C101" s="5" t="str">
        <f>'MEDIÇÃO 01'!E115</f>
        <v>UN</v>
      </c>
      <c r="D101" s="5"/>
      <c r="E101" s="5"/>
    </row>
    <row r="102" spans="1:5" ht="60">
      <c r="A102" s="5" t="str">
        <f>'MEDIÇÃO 01'!A116</f>
        <v>12.12</v>
      </c>
      <c r="B102" s="18" t="str">
        <f>'MEDIÇÃO 01'!C116</f>
        <v>LUVA PARA ELETRODUTO, PVC, ROSCÁVEL, DN 40 MM (1 1/4"), PARA CIRCUITOS TERMINAIS, INSTALADA EM FORRO - FORNECIMENTO E INSTALAÇÃO. AF_12/2015</v>
      </c>
      <c r="C102" s="5" t="str">
        <f>'MEDIÇÃO 01'!E116</f>
        <v>UN</v>
      </c>
      <c r="D102" s="5"/>
      <c r="E102" s="5"/>
    </row>
    <row r="103" spans="1:5" ht="45">
      <c r="A103" s="5" t="str">
        <f>'MEDIÇÃO 01'!A117</f>
        <v>12.13</v>
      </c>
      <c r="B103" s="18" t="str">
        <f>'MEDIÇÃO 01'!C117</f>
        <v>LUVA PARA ELETRODUTO, PVC, ROSCÁVEL, DN 50 MM (1 1/2") - FORNECIMENTO E INSTALAÇÃO. AF_12/2015</v>
      </c>
      <c r="C103" s="5" t="str">
        <f>'MEDIÇÃO 01'!E117</f>
        <v>UN</v>
      </c>
      <c r="D103" s="5"/>
      <c r="E103" s="5"/>
    </row>
    <row r="104" spans="1:5" ht="75">
      <c r="A104" s="5" t="str">
        <f>'MEDIÇÃO 01'!A118</f>
        <v>12.14</v>
      </c>
      <c r="B104" s="18" t="str">
        <f>'MEDIÇÃO 01'!C118</f>
        <v>QUADRO DE DISTRIBUIÇÃO DE ENERGIA EM CHAPA DE AÇO GALVANIZADO, DE EMBUTIR, COM BARRAMENTO TRIFÁSICO, PARA 24 DISJUNTORES DIN 100A - FORNECIMENTO E INSTALAÇÃO. AF_10/2020</v>
      </c>
      <c r="C104" s="5" t="str">
        <f>'MEDIÇÃO 01'!E118</f>
        <v>UN</v>
      </c>
      <c r="D104" s="5"/>
      <c r="E104" s="5"/>
    </row>
    <row r="105" spans="1:5" ht="75">
      <c r="A105" s="5" t="str">
        <f>'MEDIÇÃO 01'!A119</f>
        <v>12.15</v>
      </c>
      <c r="B105" s="18" t="str">
        <f>'MEDIÇÃO 01'!C119</f>
        <v>QUADRO DE DISTRIBUIÇÃO DE ENERGIA EM CHAPA DE AÇO GALVANIZADO, DE SOBREPOR, COM BARRAMENTO TRIFÁSICO, PARA 18 DISJUNTORES DIN 100A - FORNECIMENTO E INSTALAÇÃO. AF_10/2020</v>
      </c>
      <c r="C105" s="5" t="str">
        <f>'MEDIÇÃO 01'!E119</f>
        <v>UN</v>
      </c>
      <c r="D105" s="5"/>
      <c r="E105" s="5"/>
    </row>
    <row r="106" spans="1:5">
      <c r="A106" s="5" t="str">
        <f>'MEDIÇÃO 01'!A120</f>
        <v>12.16</v>
      </c>
      <c r="B106" s="18" t="str">
        <f>'MEDIÇÃO 01'!C120</f>
        <v>Tomada 2P + T - 10A</v>
      </c>
      <c r="C106" s="5" t="str">
        <f>'MEDIÇÃO 01'!E120</f>
        <v>PC</v>
      </c>
      <c r="D106" s="5"/>
      <c r="E106" s="5"/>
    </row>
    <row r="107" spans="1:5" ht="30">
      <c r="A107" s="5" t="str">
        <f>'MEDIÇÃO 01'!A121</f>
        <v>12.17</v>
      </c>
      <c r="B107" s="18" t="str">
        <f>'MEDIÇÃO 01'!C121</f>
        <v>Tomada 2p+t, ABNT, 10 A, para piso, com placa em metal amarelo e caixa pvc</v>
      </c>
      <c r="C107" s="5" t="str">
        <f>'MEDIÇÃO 01'!E121</f>
        <v>un</v>
      </c>
      <c r="D107" s="5"/>
      <c r="E107" s="5"/>
    </row>
    <row r="108" spans="1:5" ht="45">
      <c r="A108" s="5" t="str">
        <f>'MEDIÇÃO 01'!A122</f>
        <v>12.18</v>
      </c>
      <c r="B108" s="18" t="str">
        <f>'MEDIÇÃO 01'!C122</f>
        <v>TOMADA ALTA DE EMBUTIR (1 MÓDULO), 2P+T 10 A, INCLUINDO SUPORTE E PLACA - FORNECIMENTO E INSTALAÇÃO. AF_12/2015</v>
      </c>
      <c r="C108" s="5" t="str">
        <f>'MEDIÇÃO 01'!E122</f>
        <v>UN</v>
      </c>
      <c r="D108" s="5"/>
      <c r="E108" s="5"/>
    </row>
    <row r="109" spans="1:5" ht="60">
      <c r="A109" s="5" t="str">
        <f>'MEDIÇÃO 01'!A123</f>
        <v>12.19</v>
      </c>
      <c r="B109" s="18" t="str">
        <f>'MEDIÇÃO 01'!C123</f>
        <v>INTERRUPTOR SIMPLES (1 MÓDULO) COM 1 TOMADA DE EMBUTIR 2P+T 10 A,  INCLUINDO SUPORTE E PLACA - FORNECIMENTO E INSTALAÇÃO. AF_12/2015</v>
      </c>
      <c r="C109" s="5" t="str">
        <f>'MEDIÇÃO 01'!E123</f>
        <v>UN</v>
      </c>
      <c r="D109" s="5"/>
      <c r="E109" s="5"/>
    </row>
    <row r="110" spans="1:5" ht="60">
      <c r="A110" s="5" t="str">
        <f>'MEDIÇÃO 01'!A124</f>
        <v>12.20</v>
      </c>
      <c r="B110" s="18" t="str">
        <f>'MEDIÇÃO 01'!C124</f>
        <v>INTERRUPTOR SIMPLES (3 MÓDULOS) COM INTERRUPTOR PARALELO (1 MÓDULO), 10A/250V, INCLUINDO SUPORTE E PLACA - FORNECIMENTO E INSTALAÇÃO. AF_12/2015</v>
      </c>
      <c r="C110" s="5" t="str">
        <f>'MEDIÇÃO 01'!E124</f>
        <v>UN</v>
      </c>
      <c r="D110" s="5"/>
      <c r="E110" s="5"/>
    </row>
    <row r="111" spans="1:5" ht="60">
      <c r="A111" s="5" t="str">
        <f>'MEDIÇÃO 01'!A125</f>
        <v>12.21</v>
      </c>
      <c r="B111" s="18" t="str">
        <f>'MEDIÇÃO 01'!C125</f>
        <v>LUMINÁRIA TIPO CALHA, DE SOBREPOR, COM 2 LÂMPADAS TUBULARES FLUORESCENTES DE 18 W, COM REATOR DE PARTIDA RÁPIDA - FORNECIMENTO E INSTALAÇÃO. AF_02/2020</v>
      </c>
      <c r="C111" s="5" t="str">
        <f>'MEDIÇÃO 01'!E125</f>
        <v>UN</v>
      </c>
      <c r="D111" s="5"/>
      <c r="E111" s="5"/>
    </row>
    <row r="112" spans="1:5" ht="60">
      <c r="A112" s="5" t="str">
        <f>'MEDIÇÃO 01'!A126</f>
        <v>12.22</v>
      </c>
      <c r="B112" s="18" t="str">
        <f>'MEDIÇÃO 01'!C126</f>
        <v>LUMINÁRIA TIPO CALHA, DE SOBREPOR, COM 2 LÂMPADAS TUBULARES FLUORESCENTES DE 36 W, COM REATOR DE PARTIDA RÁPIDA - FORNECIMENTO E INSTALAÇÃO. AF_02/2020</v>
      </c>
      <c r="C112" s="5" t="str">
        <f>'MEDIÇÃO 01'!E126</f>
        <v>UN</v>
      </c>
      <c r="D112" s="5"/>
      <c r="E112" s="5"/>
    </row>
    <row r="113" spans="1:5" ht="60">
      <c r="A113" s="5" t="str">
        <f>'MEDIÇÃO 01'!A127</f>
        <v>12.23</v>
      </c>
      <c r="B113" s="18" t="str">
        <f>'MEDIÇÃO 01'!C127</f>
        <v>CABO DE COBRE FLEXÍVEL ISOLADO, 16 MM², 0,6/1,0 KV, PARA REDE AÉREA DE DISTRIBUIÇÃO DE ENERGIA ELÉTRICA DE BAIXA TENSÃO - FORNECIMENTO E INSTALAÇÃO. AF_07/2020</v>
      </c>
      <c r="C113" s="5" t="str">
        <f>'MEDIÇÃO 01'!E127</f>
        <v>M</v>
      </c>
      <c r="D113" s="5"/>
      <c r="E113" s="5"/>
    </row>
    <row r="114" spans="1:5" ht="60">
      <c r="A114" s="5" t="str">
        <f>'MEDIÇÃO 01'!A128</f>
        <v>12.24</v>
      </c>
      <c r="B114" s="18" t="str">
        <f>'MEDIÇÃO 01'!C128</f>
        <v>CABO DE COBRE FLEXÍVEL ISOLADO, 16 MM², 0,6/1,0 KV, PARA REDE AÉREA DE DISTRIBUIÇÃO DE ENERGIA ELÉTRICA DE BAIXA TENSÃO - FORNECIMENTO E INSTALAÇÃO. AF_07/2020</v>
      </c>
      <c r="C114" s="5" t="str">
        <f>'MEDIÇÃO 01'!E128</f>
        <v>M</v>
      </c>
      <c r="D114" s="5"/>
      <c r="E114" s="5"/>
    </row>
    <row r="115" spans="1:5" ht="60">
      <c r="A115" s="5" t="str">
        <f>'MEDIÇÃO 01'!A129</f>
        <v>12.25</v>
      </c>
      <c r="B115" s="18" t="str">
        <f>'MEDIÇÃO 01'!C129</f>
        <v>CABO DE COBRE FLEXÍVEL ISOLADO, 16 MM², 0,6/1,0 KV, PARA REDE AÉREA DE DISTRIBUIÇÃO DE ENERGIA ELÉTRICA DE BAIXA TENSÃO - FORNECIMENTO E INSTALAÇÃO. AF_07/2020</v>
      </c>
      <c r="C115" s="5" t="str">
        <f>'MEDIÇÃO 01'!E129</f>
        <v>M</v>
      </c>
      <c r="D115" s="5"/>
      <c r="E115" s="5"/>
    </row>
    <row r="116" spans="1:5" ht="45">
      <c r="A116" s="5" t="str">
        <f>'MEDIÇÃO 01'!A130</f>
        <v>12.26</v>
      </c>
      <c r="B116" s="18" t="str">
        <f>'MEDIÇÃO 01'!C130</f>
        <v>Disjuntor bipolar DR 25 A  - Dispositivo residual diferencial, tipo AC, 30MA, ref.5SM1 312-OMB, Siemens ou similar</v>
      </c>
      <c r="C116" s="5" t="str">
        <f>'MEDIÇÃO 01'!E130</f>
        <v>un</v>
      </c>
      <c r="D116" s="5"/>
      <c r="E116" s="5"/>
    </row>
    <row r="117" spans="1:5" ht="45">
      <c r="A117" s="5" t="str">
        <f>'MEDIÇÃO 01'!A131</f>
        <v>12.27</v>
      </c>
      <c r="B117" s="18" t="str">
        <f>'MEDIÇÃO 01'!C131</f>
        <v>DISJUNTOR MONOPOLAR TIPO DIN, CORRENTE NOMINAL DE 25A - FORNECIMENTO E INSTALAÇÃO. AF_10/2020</v>
      </c>
      <c r="C117" s="5" t="str">
        <f>'MEDIÇÃO 01'!E131</f>
        <v>UN</v>
      </c>
      <c r="D117" s="5"/>
      <c r="E117" s="5"/>
    </row>
    <row r="118" spans="1:5" ht="45">
      <c r="A118" s="5" t="str">
        <f>'MEDIÇÃO 01'!A132</f>
        <v>12.28</v>
      </c>
      <c r="B118" s="18" t="str">
        <f>'MEDIÇÃO 01'!C132</f>
        <v>DISJUNTOR MONOPOLAR TIPO DIN, CORRENTE NOMINAL DE 10A - FORNECIMENTO E INSTALAÇÃO. AF_10/2020</v>
      </c>
      <c r="C118" s="5" t="str">
        <f>'MEDIÇÃO 01'!E132</f>
        <v>UN</v>
      </c>
      <c r="D118" s="5"/>
      <c r="E118" s="5"/>
    </row>
    <row r="119" spans="1:5" ht="45">
      <c r="A119" s="5" t="str">
        <f>'MEDIÇÃO 01'!A133</f>
        <v>12.29</v>
      </c>
      <c r="B119" s="18" t="str">
        <f>'MEDIÇÃO 01'!C133</f>
        <v>DISJUNTOR TRIPOLAR TIPO NEMA, CORRENTE NOMINAL DE 10 ATÉ 50A - FORNECIMENTO E INSTALAÇÃO. AF_10/2020</v>
      </c>
      <c r="C119" s="5" t="str">
        <f>'MEDIÇÃO 01'!E133</f>
        <v>UN</v>
      </c>
      <c r="D119" s="5"/>
      <c r="E119" s="5"/>
    </row>
    <row r="120" spans="1:5" ht="45">
      <c r="A120" s="5" t="str">
        <f>'MEDIÇÃO 01'!A134</f>
        <v>12.30</v>
      </c>
      <c r="B120" s="18" t="str">
        <f>'MEDIÇÃO 01'!C134</f>
        <v>DISJUNTOR TRIPOLAR TIPO NEMA, CORRENTE NOMINAL DE 10 ATÉ 50A - FORNECIMENTO E INSTALAÇÃO. AF_10/2020</v>
      </c>
      <c r="C120" s="5" t="str">
        <f>'MEDIÇÃO 01'!E134</f>
        <v>UN</v>
      </c>
      <c r="D120" s="5"/>
      <c r="E120" s="5"/>
    </row>
    <row r="121" spans="1:5" ht="45">
      <c r="A121" s="5" t="str">
        <f>'MEDIÇÃO 01'!A135</f>
        <v>12.31</v>
      </c>
      <c r="B121" s="18" t="str">
        <f>'MEDIÇÃO 01'!C135</f>
        <v>CABO DE COBRE FLEXÍVEL ISOLADO, 4 MM², ANTI-CHAMA 450/750 V, PARA CIRCUITOS TERMINAIS - FORNECIMENTO E INSTALAÇÃO. AF_12/2015</v>
      </c>
      <c r="C121" s="5" t="str">
        <f>'MEDIÇÃO 01'!E135</f>
        <v>M</v>
      </c>
      <c r="D121" s="5"/>
      <c r="E121" s="5"/>
    </row>
    <row r="122" spans="1:5" ht="45">
      <c r="A122" s="5" t="str">
        <f>'MEDIÇÃO 01'!A136</f>
        <v>12.32</v>
      </c>
      <c r="B122" s="18" t="str">
        <f>'MEDIÇÃO 01'!C136</f>
        <v>CABO DE COBRE FLEXÍVEL ISOLADO, 1,5 MM², ANTI-CHAMA 450/750 V, PARA CIRCUITOS TERMINAIS - FORNECIMENTO E INSTALAÇÃO. AF_12/2015</v>
      </c>
      <c r="C122" s="5" t="str">
        <f>'MEDIÇÃO 01'!E136</f>
        <v>M</v>
      </c>
      <c r="D122" s="5"/>
      <c r="E122" s="5"/>
    </row>
    <row r="123" spans="1:5" ht="30">
      <c r="A123" s="5" t="str">
        <f>'MEDIÇÃO 01'!A137</f>
        <v>12.33</v>
      </c>
      <c r="B123" s="18" t="str">
        <f>'MEDIÇÃO 01'!C137</f>
        <v>CAIXA PARA MEDIDOR TRIFÁSICO - PADRÃO ENERGISA</v>
      </c>
      <c r="C123" s="5" t="str">
        <f>'MEDIÇÃO 01'!E137</f>
        <v>pc</v>
      </c>
      <c r="D123" s="5"/>
      <c r="E123" s="5"/>
    </row>
    <row r="124" spans="1:5" ht="45">
      <c r="A124" s="5" t="str">
        <f>'MEDIÇÃO 01'!A138</f>
        <v>12.34</v>
      </c>
      <c r="B124" s="18" t="str">
        <f>'MEDIÇÃO 01'!C138</f>
        <v>CAIXA DE INSPEÇÃO PARA ATERRAMENTO, CIRCULAR, EM POLIETILENO, DIÂMETRO INTERNO = 0,3 M. AF_12/2020</v>
      </c>
      <c r="C124" s="5" t="str">
        <f>'MEDIÇÃO 01'!E138</f>
        <v>UN</v>
      </c>
      <c r="D124" s="5"/>
      <c r="E124" s="5"/>
    </row>
    <row r="125" spans="1:5" ht="30">
      <c r="A125" s="5" t="str">
        <f>'MEDIÇÃO 01'!A139</f>
        <v>12.35</v>
      </c>
      <c r="B125" s="18" t="str">
        <f>'MEDIÇÃO 01'!C139</f>
        <v>CAIXA PARA MEDIDOR TRIFÁSICO - PADRÃO ENERGISA</v>
      </c>
      <c r="C125" s="5" t="str">
        <f>'MEDIÇÃO 01'!E139</f>
        <v>PC</v>
      </c>
      <c r="D125" s="5"/>
      <c r="E125" s="5"/>
    </row>
    <row r="126" spans="1:5">
      <c r="A126" s="5" t="str">
        <f>'MEDIÇÃO 01'!A140</f>
        <v>12.36</v>
      </c>
      <c r="B126" s="18" t="str">
        <f>'MEDIÇÃO 01'!C140</f>
        <v>Massa 3M para calafetação (fornecimento)</v>
      </c>
      <c r="C126" s="5" t="str">
        <f>'MEDIÇÃO 01'!E140</f>
        <v>kg</v>
      </c>
      <c r="D126" s="5"/>
      <c r="E126" s="5"/>
    </row>
    <row r="127" spans="1:5" ht="30">
      <c r="A127" s="5" t="str">
        <f>'MEDIÇÃO 01'!A141</f>
        <v>12.37</v>
      </c>
      <c r="B127" s="18" t="str">
        <f>'MEDIÇÃO 01'!C141</f>
        <v>HASTE DE ATERRAMENTO 5/8  PARA SPDA - FORNECIMENTO E INSTALAÇÃO. AF_12/2017</v>
      </c>
      <c r="C127" s="5" t="str">
        <f>'MEDIÇÃO 01'!E141</f>
        <v>UN</v>
      </c>
      <c r="D127" s="5"/>
      <c r="E127" s="5"/>
    </row>
    <row r="128" spans="1:5">
      <c r="A128" s="5" t="str">
        <f>'MEDIÇÃO 01'!A142</f>
        <v>12.38</v>
      </c>
      <c r="B128" s="18" t="str">
        <f>'MEDIÇÃO 01'!C142</f>
        <v>Fita isolante (rolo 20m) 3/4" - Fornecimento</v>
      </c>
      <c r="C128" s="5" t="str">
        <f>'MEDIÇÃO 01'!E142</f>
        <v>Un</v>
      </c>
      <c r="D128" s="5"/>
      <c r="E128" s="5"/>
    </row>
    <row r="129" spans="1:5" ht="45">
      <c r="A129" s="5" t="str">
        <f>'MEDIÇÃO 01'!A143</f>
        <v>12.39</v>
      </c>
      <c r="B129" s="18" t="str">
        <f>'MEDIÇÃO 01'!C143</f>
        <v>CABO DE COBRE FLEXÍVEL ISOLADO, 2,5 MM², ANTI-CHAMA 450/750 V, PARA CIRCUITOS TERMINAIS - FORNECIMENTO E INSTALAÇÃO. AF_12/2015</v>
      </c>
      <c r="C129" s="5" t="str">
        <f>'MEDIÇÃO 01'!E143</f>
        <v>M</v>
      </c>
      <c r="D129" s="5"/>
      <c r="E129" s="5"/>
    </row>
    <row r="130" spans="1:5" ht="45">
      <c r="A130" s="5" t="str">
        <f>'MEDIÇÃO 01'!A144</f>
        <v>12.40</v>
      </c>
      <c r="B130" s="18" t="str">
        <f>'MEDIÇÃO 01'!C144</f>
        <v>CABO DE COBRE FLEXÍVEL ISOLADO, 1,5 MM², ANTI-CHAMA 450/750 V, PARA CIRCUITOS TERMINAIS - FORNECIMENTO E INSTALAÇÃO. AF_12/2015</v>
      </c>
      <c r="C130" s="5" t="str">
        <f>'MEDIÇÃO 01'!E144</f>
        <v>M</v>
      </c>
      <c r="D130" s="5"/>
      <c r="E130" s="5"/>
    </row>
    <row r="131" spans="1:5" ht="45">
      <c r="A131" s="5" t="str">
        <f>'MEDIÇÃO 01'!A145</f>
        <v>12.41</v>
      </c>
      <c r="B131" s="18" t="str">
        <f>'MEDIÇÃO 01'!C145</f>
        <v>CABO DE COBRE FLEXÍVEL ISOLADO, 2,5 MM², ANTI-CHAMA 450/750 V, PARA CIRCUITOS TERMINAIS - FORNECIMENTO E INSTALAÇÃO. AF_12/2015</v>
      </c>
      <c r="C131" s="5" t="str">
        <f>'MEDIÇÃO 01'!E145</f>
        <v>M</v>
      </c>
      <c r="D131" s="5"/>
      <c r="E131" s="5"/>
    </row>
    <row r="132" spans="1:5" ht="45">
      <c r="A132" s="5" t="str">
        <f>'MEDIÇÃO 01'!A146</f>
        <v>12.42</v>
      </c>
      <c r="B132" s="18" t="str">
        <f>'MEDIÇÃO 01'!C146</f>
        <v>CABO DE COBRE FLEXÍVEL ISOLADO, 2,5 MM², ANTI-CHAMA 450/750 V, PARA CIRCUITOS TERMINAIS - FORNECIMENTO E INSTALAÇÃO. AF_12/2015</v>
      </c>
      <c r="C132" s="5" t="str">
        <f>'MEDIÇÃO 01'!E146</f>
        <v>M</v>
      </c>
      <c r="D132" s="5"/>
      <c r="E132" s="5"/>
    </row>
    <row r="133" spans="1:5" ht="90">
      <c r="A133" s="5" t="str">
        <f>'MEDIÇÃO 01'!A147</f>
        <v>12.43</v>
      </c>
      <c r="B133" s="18" t="str">
        <f>'MEDIÇÃO 01'!C147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3" s="5" t="str">
        <f>'MEDIÇÃO 01'!E147</f>
        <v>M</v>
      </c>
      <c r="D133" s="5"/>
      <c r="E133" s="5"/>
    </row>
    <row r="134" spans="1:5" ht="45">
      <c r="A134" s="5" t="str">
        <f>'MEDIÇÃO 01'!A148</f>
        <v>12.44</v>
      </c>
      <c r="B134" s="18" t="str">
        <f>'MEDIÇÃO 01'!C148</f>
        <v>CABO DE COBRE FLEXÍVEL ISOLADO, 10 MM², ANTI-CHAMA 0,6/1,0 KV, PARA CIRCUITOS TERMINAIS - FORNECIMENTO E INSTALAÇÃO. AF_12/2015</v>
      </c>
      <c r="C134" s="5" t="str">
        <f>'MEDIÇÃO 01'!E148</f>
        <v>M</v>
      </c>
      <c r="D134" s="5"/>
      <c r="E134" s="5"/>
    </row>
    <row r="135" spans="1:5" ht="45">
      <c r="A135" s="5" t="str">
        <f>'MEDIÇÃO 01'!A149</f>
        <v>12.45</v>
      </c>
      <c r="B135" s="18" t="str">
        <f>'MEDIÇÃO 01'!C149</f>
        <v>CABO DE COBRE FLEXÍVEL ISOLADO, 10 MM², ANTI-CHAMA 0,6/1,0 KV, PARA CIRCUITOS TERMINAIS - FORNECIMENTO E INSTALAÇÃO. AF_12/2015</v>
      </c>
      <c r="C135" s="5" t="str">
        <f>'MEDIÇÃO 01'!E149</f>
        <v>M</v>
      </c>
      <c r="D135" s="5"/>
      <c r="E135" s="5"/>
    </row>
    <row r="136" spans="1:5" ht="60">
      <c r="A136" s="5" t="str">
        <f>'MEDIÇÃO 01'!A150</f>
        <v>12.46</v>
      </c>
      <c r="B136" s="18" t="str">
        <f>'MEDIÇÃO 01'!C150</f>
        <v>INTERRUPTOR SIMPLES (1 MÓDULO) COM 1 TOMADA DE EMBUTIR 2P+T 10 A,  INCLUINDO SUPORTE E PLACA - FORNECIMENTO E INSTALAÇÃO. AF_12/2015</v>
      </c>
      <c r="C136" s="5" t="str">
        <f>'MEDIÇÃO 01'!E150</f>
        <v>UN</v>
      </c>
      <c r="D136" s="5"/>
      <c r="E136" s="5"/>
    </row>
    <row r="137" spans="1:5" ht="60">
      <c r="A137" s="5" t="str">
        <f>'MEDIÇÃO 01'!A151</f>
        <v>12.47</v>
      </c>
      <c r="B137" s="18" t="str">
        <f>'MEDIÇÃO 01'!C151</f>
        <v>INTERRUPTOR SIMPLES (1 MÓDULO) COM 1 TOMADA DE EMBUTIR 2P+T 10 A,  SEM SUPORTE E SEM PLACA - FORNECIMENTO E INSTALAÇÃO. AF_12/2015</v>
      </c>
      <c r="C137" s="5" t="str">
        <f>'MEDIÇÃO 01'!E151</f>
        <v>UN</v>
      </c>
      <c r="D137" s="5"/>
      <c r="E137" s="5"/>
    </row>
    <row r="138" spans="1:5">
      <c r="A138" s="19" t="str">
        <f>'MEDIÇÃO 01'!A153</f>
        <v>13</v>
      </c>
      <c r="B138" s="143" t="str">
        <f>'MEDIÇÃO 01'!B153:P153</f>
        <v>INSTALAÇÕES HIDRO-SANITÁRIA</v>
      </c>
      <c r="C138" s="143"/>
      <c r="D138" s="143"/>
      <c r="E138" s="143"/>
    </row>
    <row r="139" spans="1:5" ht="60">
      <c r="A139" s="5" t="str">
        <f>'MEDIÇÃO 01'!A154</f>
        <v>13.1</v>
      </c>
      <c r="B139" s="18" t="str">
        <f>'MEDIÇÃO 01'!C154</f>
        <v>CAIXA SIFONADA, PVC, DN 100 X 100 X 50 MM, JUNTA ELÁSTICA, FORNECIDA E INSTALADA EM RAMAL DE DESCARGA OU EM RAMAL DE ESGOTO SANITÁRIO. AF_12/2014</v>
      </c>
      <c r="C139" s="5" t="str">
        <f>'MEDIÇÃO 01'!E154</f>
        <v>UN</v>
      </c>
      <c r="D139" s="5"/>
      <c r="E139" s="5"/>
    </row>
    <row r="140" spans="1:5" ht="30">
      <c r="A140" s="5" t="str">
        <f>'MEDIÇÃO 01'!A155</f>
        <v>13.2</v>
      </c>
      <c r="B140" s="18" t="str">
        <f>'MEDIÇÃO 01'!C155</f>
        <v>CAIXA SIFONADA, PVC, 150 X 150 X 50 MM, COM GRELHA QUADRADA, BRANCA (NBR 5688)</v>
      </c>
      <c r="C140" s="5" t="str">
        <f>'MEDIÇÃO 01'!E155</f>
        <v>UN</v>
      </c>
      <c r="D140" s="5"/>
      <c r="E140" s="5"/>
    </row>
    <row r="141" spans="1:5" ht="60">
      <c r="A141" s="5" t="str">
        <f>'MEDIÇÃO 01'!A156</f>
        <v>13.3</v>
      </c>
      <c r="B141" s="18" t="str">
        <f>'MEDIÇÃO 01'!C156</f>
        <v>RALO SECO, PVC, DN 100 X 40 MM, JUNTA SOLDÁVEL, FORNECIDO E INSTALADO EM RAMAL DE DESCARGA OU EM RAMAL DE ESGOTO SANITÁRIO. AF_12/2014</v>
      </c>
      <c r="C141" s="5" t="str">
        <f>'MEDIÇÃO 01'!E156</f>
        <v>UN</v>
      </c>
      <c r="D141" s="5"/>
      <c r="E141" s="5"/>
    </row>
    <row r="142" spans="1:5" ht="60">
      <c r="A142" s="5" t="str">
        <f>'MEDIÇÃO 01'!A157</f>
        <v>13.4</v>
      </c>
      <c r="B142" s="18" t="str">
        <f>'MEDIÇÃO 01'!C157</f>
        <v>CAIXA ENTERRADA HIDRÁULICA RETANGULAR EM ALVENARIA COM TIJOLOS CERÂMICOS MACIÇOS, DIMENSÕES INTERNAS: 0,6X0,6X0,6 M PARA REDE DE ESGOTO. AF_12/2020</v>
      </c>
      <c r="C142" s="5" t="str">
        <f>'MEDIÇÃO 01'!E157</f>
        <v>UN</v>
      </c>
      <c r="D142" s="5"/>
      <c r="E142" s="5"/>
    </row>
    <row r="143" spans="1:5" ht="30">
      <c r="A143" s="5" t="str">
        <f>'MEDIÇÃO 01'!A158</f>
        <v>13.5</v>
      </c>
      <c r="B143" s="18" t="str">
        <f>'MEDIÇÃO 01'!C158</f>
        <v>BUCHA DE REDUCAO DE PVC, SOLDAVEL, CURTA, COM 60 X 50 MM, PARA AGUA FRIA PREDIAL</v>
      </c>
      <c r="C143" s="5" t="str">
        <f>'MEDIÇÃO 01'!E158</f>
        <v>UN</v>
      </c>
      <c r="D143" s="5"/>
      <c r="E143" s="5"/>
    </row>
    <row r="144" spans="1:5" ht="30">
      <c r="A144" s="5" t="str">
        <f>'MEDIÇÃO 01'!A159</f>
        <v>13.6</v>
      </c>
      <c r="B144" s="18" t="str">
        <f>'MEDIÇÃO 01'!C159</f>
        <v>BUCHA DE REDUCAO DE PVC, SOLDAVEL, CURTA, COM 25 X 20 MM, PARA AGUA FRIA PREDIAL</v>
      </c>
      <c r="C144" s="5" t="str">
        <f>'MEDIÇÃO 01'!E159</f>
        <v>UN</v>
      </c>
      <c r="D144" s="5"/>
      <c r="E144" s="5"/>
    </row>
    <row r="145" spans="1:5" ht="30">
      <c r="A145" s="5" t="str">
        <f>'MEDIÇÃO 01'!A160</f>
        <v>13.7</v>
      </c>
      <c r="B145" s="18" t="str">
        <f>'MEDIÇÃO 01'!C160</f>
        <v>BUCHA DE REDUCAO DE PVC, SOLDAVEL, LONGA, COM 50 X 25 MM, PARA AGUA FRIA PREDIAL</v>
      </c>
      <c r="C145" s="5" t="str">
        <f>'MEDIÇÃO 01'!E160</f>
        <v>UN</v>
      </c>
      <c r="D145" s="5"/>
      <c r="E145" s="5"/>
    </row>
    <row r="146" spans="1:5" ht="30">
      <c r="A146" s="5" t="str">
        <f>'MEDIÇÃO 01'!A161</f>
        <v>13.8</v>
      </c>
      <c r="B146" s="18" t="str">
        <f>'MEDIÇÃO 01'!C161</f>
        <v>BUCHA DE REDUCAO DE PVC, SOLDAVEL, LONGA, COM 50 X 32 MM, PARA AGUA FRIA PREDIAL</v>
      </c>
      <c r="C146" s="5" t="str">
        <f>'MEDIÇÃO 01'!E161</f>
        <v>UN</v>
      </c>
      <c r="D146" s="5"/>
      <c r="E146" s="5"/>
    </row>
    <row r="147" spans="1:5" ht="45">
      <c r="A147" s="5" t="str">
        <f>'MEDIÇÃO 01'!A162</f>
        <v>13.9</v>
      </c>
      <c r="B147" s="18" t="str">
        <f>'MEDIÇÃO 01'!C162</f>
        <v>JOELHO 90 GRAUS, PVC, SOLDÁVEL, DN 25MM, INSTALADO EM RAMAL OU SUB-RAMAL DE ÁGUA - FORNECIMENTO E INSTALAÇÃO. AF_12/2014</v>
      </c>
      <c r="C147" s="5" t="str">
        <f>'MEDIÇÃO 01'!E162</f>
        <v>UN</v>
      </c>
      <c r="D147" s="5"/>
      <c r="E147" s="5"/>
    </row>
    <row r="148" spans="1:5" ht="45">
      <c r="A148" s="5" t="str">
        <f>'MEDIÇÃO 01'!A163</f>
        <v>13.10</v>
      </c>
      <c r="B148" s="18" t="str">
        <f>'MEDIÇÃO 01'!C163</f>
        <v>JOELHO 90 GRAUS, PVC, SOLDÁVEL, DN 50MM, INSTALADO EM PRUMADA DE ÁGUA - FORNECIMENTO E INSTALAÇÃO. AF_12/2014</v>
      </c>
      <c r="C148" s="5" t="str">
        <f>'MEDIÇÃO 01'!E163</f>
        <v>UN</v>
      </c>
      <c r="D148" s="5"/>
      <c r="E148" s="5"/>
    </row>
    <row r="149" spans="1:5" ht="45">
      <c r="A149" s="5" t="str">
        <f>'MEDIÇÃO 01'!A164</f>
        <v>13.11</v>
      </c>
      <c r="B149" s="18" t="str">
        <f>'MEDIÇÃO 01'!C164</f>
        <v>Joelho 90 graus com bucha de latão, pvc, soldável, dn 25mm, x 3/4? instalado em ramal ou sub-ramal de água - fornecimento e instalação. af_12/2014</v>
      </c>
      <c r="C149" s="5" t="str">
        <f>'MEDIÇÃO 01'!E164</f>
        <v>UN</v>
      </c>
      <c r="D149" s="5"/>
      <c r="E149" s="5"/>
    </row>
    <row r="150" spans="1:5" ht="45">
      <c r="A150" s="5" t="str">
        <f>'MEDIÇÃO 01'!A165</f>
        <v>13.12</v>
      </c>
      <c r="B150" s="18" t="str">
        <f>'MEDIÇÃO 01'!C165</f>
        <v>LUVA DE REDUÇÃO, PVC, SOLDÁVEL, DN 50MM X 25MM, INSTALADO EM PRUMADA DE ÁGUA   FORNECIMENTO E INSTALAÇÃO. AF_12/2014</v>
      </c>
      <c r="C150" s="5" t="str">
        <f>'MEDIÇÃO 01'!E165</f>
        <v>UN</v>
      </c>
      <c r="D150" s="5"/>
      <c r="E150" s="5"/>
    </row>
    <row r="151" spans="1:5" ht="45">
      <c r="A151" s="5" t="str">
        <f>'MEDIÇÃO 01'!A166</f>
        <v>13.13</v>
      </c>
      <c r="B151" s="18" t="str">
        <f>'MEDIÇÃO 01'!C166</f>
        <v>TÊ DE REDUÇÃO, PVC, SOLDÁVEL, DN 50MM X 25MM, INSTALADO EM PRUMADA DE ÁGUA - FORNECIMENTO E INSTALAÇÃO. AF_12/2014</v>
      </c>
      <c r="C151" s="5" t="str">
        <f>'MEDIÇÃO 01'!E166</f>
        <v>UN</v>
      </c>
      <c r="D151" s="5"/>
      <c r="E151" s="5"/>
    </row>
    <row r="152" spans="1:5" ht="45">
      <c r="A152" s="5" t="str">
        <f>'MEDIÇÃO 01'!A167</f>
        <v>13.14</v>
      </c>
      <c r="B152" s="18" t="str">
        <f>'MEDIÇÃO 01'!C167</f>
        <v>TE, PVC, SOLDÁVEL, DN 20MM, INSTALADO EM RAMAL OU SUB-RAMAL DE ÁGUA - FORNECIMENTO E INSTALAÇÃO. AF_12/2014</v>
      </c>
      <c r="C152" s="5" t="str">
        <f>'MEDIÇÃO 01'!E167</f>
        <v>UN</v>
      </c>
      <c r="D152" s="5"/>
      <c r="E152" s="5"/>
    </row>
    <row r="153" spans="1:5" ht="45">
      <c r="A153" s="5" t="str">
        <f>'MEDIÇÃO 01'!A168</f>
        <v>13.15</v>
      </c>
      <c r="B153" s="18" t="str">
        <f>'MEDIÇÃO 01'!C168</f>
        <v>TE, PVC, SOLDÁVEL, DN 25MM, INSTALADO EM RAMAL OU SUB-RAMAL DE ÁGUA - FORNECIMENTO E INSTALAÇÃO. AF_12/2014</v>
      </c>
      <c r="C153" s="5" t="str">
        <f>'MEDIÇÃO 01'!E168</f>
        <v>UN</v>
      </c>
      <c r="D153" s="5"/>
      <c r="E153" s="5"/>
    </row>
    <row r="154" spans="1:5" ht="45">
      <c r="A154" s="5" t="str">
        <f>'MEDIÇÃO 01'!A169</f>
        <v>13.16</v>
      </c>
      <c r="B154" s="18" t="str">
        <f>'MEDIÇÃO 01'!C169</f>
        <v>TE, PVC, SOLDÁVEL, DN 50MM, INSTALADO EM PRUMADA DE ÁGUA - FORNECIMENTO E INSTALAÇÃO. AF_12/2014</v>
      </c>
      <c r="C154" s="5" t="str">
        <f>'MEDIÇÃO 01'!E169</f>
        <v>UN</v>
      </c>
      <c r="D154" s="5"/>
      <c r="E154" s="5"/>
    </row>
    <row r="155" spans="1:5" ht="60">
      <c r="A155" s="5" t="str">
        <f>'MEDIÇÃO 01'!A170</f>
        <v>13.17</v>
      </c>
      <c r="B155" s="18" t="str">
        <f>'MEDIÇÃO 01'!C170</f>
        <v>TÊ COM BUCHA DE LATÃO NA BOLSA CENTRAL, PVC, SOLDÁVEL, DN 25MM X 3/4?, INSTALADO EM RAMAL OU SUB-RAMAL DE ÁGUA - FORNECIMENTO E INSTALAÇÃO. AF_03/2015</v>
      </c>
      <c r="C155" s="5" t="str">
        <f>'MEDIÇÃO 01'!E170</f>
        <v>UN</v>
      </c>
      <c r="D155" s="5"/>
      <c r="E155" s="5"/>
    </row>
    <row r="156" spans="1:5" ht="45">
      <c r="A156" s="5" t="str">
        <f>'MEDIÇÃO 01'!A171</f>
        <v>13.18</v>
      </c>
      <c r="B156" s="18" t="str">
        <f>'MEDIÇÃO 01'!C171</f>
        <v>TUBO, PVC, SOLDÁVEL, DN 20MM, INSTALADO EM RAMAL DE DISTRIBUIÇÃO DE ÁGUA - FORNECIMENTO E INSTALAÇÃO. AF_12/2014</v>
      </c>
      <c r="C156" s="5" t="str">
        <f>'MEDIÇÃO 01'!E171</f>
        <v>M</v>
      </c>
      <c r="D156" s="5"/>
      <c r="E156" s="5"/>
    </row>
    <row r="157" spans="1:5" ht="45">
      <c r="A157" s="5" t="str">
        <f>'MEDIÇÃO 01'!A172</f>
        <v>13.19</v>
      </c>
      <c r="B157" s="18" t="str">
        <f>'MEDIÇÃO 01'!C172</f>
        <v>TUBO, PVC, SOLDÁVEL, DN 25MM, INSTALADO EM PRUMADA DE ÁGUA - FORNECIMENTO E INSTALAÇÃO. AF_12/2014</v>
      </c>
      <c r="C157" s="5" t="str">
        <f>'MEDIÇÃO 01'!E172</f>
        <v>M</v>
      </c>
      <c r="D157" s="5"/>
      <c r="E157" s="5"/>
    </row>
    <row r="158" spans="1:5" ht="45">
      <c r="A158" s="5" t="str">
        <f>'MEDIÇÃO 01'!A173</f>
        <v>13.20</v>
      </c>
      <c r="B158" s="18" t="str">
        <f>'MEDIÇÃO 01'!C173</f>
        <v>TUBO, PVC, SOLDÁVEL, DN 50MM, INSTALADO EM PRUMADA DE ÁGUA - FORNECIMENTO E INSTALAÇÃO. AF_12/2014</v>
      </c>
      <c r="C158" s="5" t="str">
        <f>'MEDIÇÃO 01'!E173</f>
        <v>M</v>
      </c>
      <c r="D158" s="5"/>
      <c r="E158" s="5"/>
    </row>
    <row r="159" spans="1:5" ht="60">
      <c r="A159" s="5" t="str">
        <f>'MEDIÇÃO 01'!A174</f>
        <v>13.21</v>
      </c>
      <c r="B159" s="18" t="str">
        <f>'MEDIÇÃO 01'!C174</f>
        <v>TUBO PVC, SERIE NORMAL, ESGOTO PREDIAL, DN 40 MM, FORNECIDO E INSTALADO EM RAMAL DE DESCARGA OU RAMAL DE ESGOTO SANITÁRIO. AF_12/2014</v>
      </c>
      <c r="C159" s="5" t="str">
        <f>'MEDIÇÃO 01'!E174</f>
        <v>M</v>
      </c>
      <c r="D159" s="5"/>
      <c r="E159" s="5"/>
    </row>
    <row r="160" spans="1:5" ht="60">
      <c r="A160" s="5" t="str">
        <f>'MEDIÇÃO 01'!A175</f>
        <v>13.22</v>
      </c>
      <c r="B160" s="18" t="str">
        <f>'MEDIÇÃO 01'!C175</f>
        <v>TUBO PVC, SERIE NORMAL, ESGOTO PREDIAL, DN 50 MM, FORNECIDO E INSTALADO EM PRUMADA DE ESGOTO SANITÁRIO OU VENTILAÇÃO. AF_12/2014</v>
      </c>
      <c r="C160" s="5" t="str">
        <f>'MEDIÇÃO 01'!E175</f>
        <v>M</v>
      </c>
      <c r="D160" s="5"/>
      <c r="E160" s="5"/>
    </row>
    <row r="161" spans="1:5" ht="60">
      <c r="A161" s="5" t="str">
        <f>'MEDIÇÃO 01'!A176</f>
        <v>13.23</v>
      </c>
      <c r="B161" s="18" t="str">
        <f>'MEDIÇÃO 01'!C176</f>
        <v>TUBO PVC, SERIE NORMAL, ESGOTO PREDIAL, DN 100 MM, FORNECIDO E INSTALADO EM PRUMADA DE ESGOTO SANITÁRIO OU VENTILAÇÃO. AF_12/2014</v>
      </c>
      <c r="C161" s="5" t="str">
        <f>'MEDIÇÃO 01'!E176</f>
        <v>M</v>
      </c>
      <c r="D161" s="5"/>
      <c r="E161" s="5"/>
    </row>
    <row r="162" spans="1:5" ht="60">
      <c r="A162" s="5" t="str">
        <f>'MEDIÇÃO 01'!A177</f>
        <v>13.24</v>
      </c>
      <c r="B162" s="18" t="str">
        <f>'MEDIÇÃO 01'!C177</f>
        <v>VASO SANITÁRIO SIFONADO COM CAIXA ACOPLADA LOUÇA BRANCA, INCLUSO ENGATE FLEXÍVEL EM PLÁSTICO BRANCO, 1/2  X 40CM - FORNECIMENTO E INSTALAÇÃO. AF_01/2020</v>
      </c>
      <c r="C162" s="5" t="str">
        <f>'MEDIÇÃO 01'!E177</f>
        <v>UN</v>
      </c>
      <c r="D162" s="5"/>
      <c r="E162" s="5"/>
    </row>
    <row r="163" spans="1:5" ht="30">
      <c r="A163" s="5" t="str">
        <f>'MEDIÇÃO 01'!A178</f>
        <v>13.25</v>
      </c>
      <c r="B163" s="18" t="str">
        <f>'MEDIÇÃO 01'!C178</f>
        <v>ASSENTO SANITARIO DE PLASTICO, TIPO CONVENCIONAL</v>
      </c>
      <c r="C163" s="5" t="str">
        <f>'MEDIÇÃO 01'!E178</f>
        <v>UN</v>
      </c>
      <c r="D163" s="5"/>
      <c r="E163" s="5"/>
    </row>
    <row r="164" spans="1:5" ht="30">
      <c r="A164" s="5" t="str">
        <f>'MEDIÇÃO 01'!A179</f>
        <v>13.26</v>
      </c>
      <c r="B164" s="18" t="str">
        <f>'MEDIÇÃO 01'!C179</f>
        <v>DUCHA HIGIENICA PLASTICA COM REGISTRO METALICO 1/2 "</v>
      </c>
      <c r="C164" s="5" t="str">
        <f>'MEDIÇÃO 01'!E179</f>
        <v>UN</v>
      </c>
      <c r="D164" s="5"/>
      <c r="E164" s="5"/>
    </row>
    <row r="165" spans="1:5" ht="45">
      <c r="A165" s="5" t="str">
        <f>'MEDIÇÃO 01'!A180</f>
        <v>13.27</v>
      </c>
      <c r="B165" s="18" t="str">
        <f>'MEDIÇÃO 01'!C180</f>
        <v>DUCHA / CHUVEIRO PLASTICO SIMPLES, 5 '', BRANCO, PARA ACOPLAR EM HASTE 1/2 ", AGUA FRIA</v>
      </c>
      <c r="C165" s="5" t="str">
        <f>'MEDIÇÃO 01'!E180</f>
        <v>UN</v>
      </c>
      <c r="D165" s="5"/>
      <c r="E165" s="5"/>
    </row>
    <row r="166" spans="1:5" ht="45">
      <c r="A166" s="5" t="str">
        <f>'MEDIÇÃO 01'!A181</f>
        <v>13.28</v>
      </c>
      <c r="B166" s="18" t="str">
        <f>'MEDIÇÃO 01'!C181</f>
        <v>MICTÓRIO SIFONADO LOUÇA BRANCA ? PADRÃO MÉDIO ? FORNECIMENTO E INSTALAÇÃO. AF_01/2020</v>
      </c>
      <c r="C166" s="5" t="str">
        <f>'MEDIÇÃO 01'!E181</f>
        <v>UN</v>
      </c>
      <c r="D166" s="5"/>
      <c r="E166" s="5"/>
    </row>
    <row r="167" spans="1:5" ht="30">
      <c r="A167" s="5" t="str">
        <f>'MEDIÇÃO 01'!A182</f>
        <v>13.29</v>
      </c>
      <c r="B167" s="18" t="str">
        <f>'MEDIÇÃO 01'!C182</f>
        <v>TORNEIRA PLÁSTICA 3/4? PARA TANQUE - FORNECIMENTO E INSTALAÇÃO. AF_01/2020</v>
      </c>
      <c r="C167" s="5" t="str">
        <f>'MEDIÇÃO 01'!E182</f>
        <v>UN</v>
      </c>
      <c r="D167" s="5"/>
      <c r="E167" s="5"/>
    </row>
    <row r="168" spans="1:5" ht="60">
      <c r="A168" s="5" t="str">
        <f>'MEDIÇÃO 01'!A183</f>
        <v>13.30</v>
      </c>
      <c r="B168" s="18" t="str">
        <f>'MEDIÇÃO 01'!C183</f>
        <v>KIT CAVALETE PARA MEDIÇÃO DE ÁGUA - ENTRADA PRINCIPAL, EM PVC SOLDÁVEL DN 25 (¾")   FORNECIMENTO E INSTALAÇÃO (EXCLUSIVE HIDRÔMETRO). AF_11/2016</v>
      </c>
      <c r="C168" s="5" t="str">
        <f>'MEDIÇÃO 01'!E183</f>
        <v>UN</v>
      </c>
      <c r="D168" s="5"/>
      <c r="E168" s="5"/>
    </row>
    <row r="169" spans="1:5" ht="60">
      <c r="A169" s="5" t="str">
        <f>'MEDIÇÃO 01'!A184</f>
        <v>13.31</v>
      </c>
      <c r="B169" s="18" t="str">
        <f>'MEDIÇÃO 01'!C184</f>
        <v>CUBA DE EMBUTIR DE AÇO INOXIDÁVEL MÉDIA, INCLUSO VÁLVULA TIPO AMERICANA EM METAL CROMADO E SIFÃO FLEXÍVEL EM PVC - FORNECIMENTO E INSTALAÇÃO. AF_01/2020</v>
      </c>
      <c r="C169" s="5" t="str">
        <f>'MEDIÇÃO 01'!E184</f>
        <v>UN</v>
      </c>
      <c r="D169" s="5"/>
      <c r="E169" s="5"/>
    </row>
    <row r="170" spans="1:5" ht="45">
      <c r="A170" s="5" t="str">
        <f>'MEDIÇÃO 01'!A185</f>
        <v>13.32</v>
      </c>
      <c r="B170" s="18" t="str">
        <f>'MEDIÇÃO 01'!C185</f>
        <v>TORNEIRA CROMADA LONGA, DE PAREDE, 1/2? OU 3/4?, PARA PIA DE COZINHA, PADRÃO POPULAR - FORNECIMENTO E INSTALAÇÃO. AF_01/2020</v>
      </c>
      <c r="C170" s="5" t="str">
        <f>'MEDIÇÃO 01'!E185</f>
        <v>UN</v>
      </c>
      <c r="D170" s="5"/>
      <c r="E170" s="5"/>
    </row>
    <row r="171" spans="1:5" ht="60">
      <c r="A171" s="5" t="str">
        <f>'MEDIÇÃO 01'!A186</f>
        <v>13.33</v>
      </c>
      <c r="B171" s="18" t="str">
        <f>'MEDIÇÃO 01'!C186</f>
        <v>CUBA DE EMBUTIR OVAL EM LOUÇA BRANCA, 35 X 50CM OU EQUIVALENTE, INCLUSO VÁLVULA EM METAL CROMADO E SIFÃO FLEXÍVEL EM PVC - FORNECIMENTO E INSTALAÇÃO. AF_01/2020</v>
      </c>
      <c r="C171" s="5" t="str">
        <f>'MEDIÇÃO 01'!E186</f>
        <v>UN</v>
      </c>
      <c r="D171" s="5"/>
      <c r="E171" s="5"/>
    </row>
    <row r="172" spans="1:5" ht="45">
      <c r="A172" s="5" t="str">
        <f>'MEDIÇÃO 01'!A187</f>
        <v>13.34</v>
      </c>
      <c r="B172" s="18" t="str">
        <f>'MEDIÇÃO 01'!C187</f>
        <v>TORNEIRA CROMADA DE MESA, 1/2? OU 3/4?, PARA LAVATÓRIO, PADRÃO POPULAR - FORNECIMENTO E INSTALAÇÃO. AF_01/2020</v>
      </c>
      <c r="C172" s="5" t="str">
        <f>'MEDIÇÃO 01'!E187</f>
        <v>UN</v>
      </c>
      <c r="D172" s="5"/>
      <c r="E172" s="5"/>
    </row>
    <row r="173" spans="1:5" ht="45">
      <c r="A173" s="5" t="str">
        <f>'MEDIÇÃO 01'!A188</f>
        <v>13.35</v>
      </c>
      <c r="B173" s="18" t="str">
        <f>'MEDIÇÃO 01'!C188</f>
        <v>TORNEIRA DE BOIA PARA CAIXA D'ÁGUA, ROSCÁVEL, 3/4" - FORNECIMENTO E INSTALAÇÃO. AF_08/2021</v>
      </c>
      <c r="C173" s="5" t="str">
        <f>'MEDIÇÃO 01'!E188</f>
        <v>UN</v>
      </c>
      <c r="D173" s="5"/>
      <c r="E173" s="5"/>
    </row>
    <row r="174" spans="1:5" ht="45">
      <c r="A174" s="5" t="str">
        <f>'MEDIÇÃO 01'!A189</f>
        <v>13.36</v>
      </c>
      <c r="B174" s="18" t="str">
        <f>'MEDIÇÃO 01'!C189</f>
        <v>BARRA DE APOIO RETA, EM ACO INOX POLIDO, COMPRIMENTO 70 CM,  FIXADA NA PAREDE - FORNECIMENTO E INSTALAÇÃO. AF_01/2020</v>
      </c>
      <c r="C174" s="5" t="str">
        <f>'MEDIÇÃO 01'!E189</f>
        <v>UN</v>
      </c>
      <c r="D174" s="5"/>
      <c r="E174" s="5"/>
    </row>
    <row r="175" spans="1:5" ht="45">
      <c r="A175" s="5" t="str">
        <f>'MEDIÇÃO 01'!A190</f>
        <v>13.37</v>
      </c>
      <c r="B175" s="18" t="str">
        <f>'MEDIÇÃO 01'!C190</f>
        <v>BARRA DE APOIO RETA, EM ACO INOX POLIDO, COMPRIMENTO 60CM, FIXADA NA PAREDE - FORNECIMENTO E INSTALAÇÃO. AF_01/2020</v>
      </c>
      <c r="C175" s="5" t="str">
        <f>'MEDIÇÃO 01'!E190</f>
        <v>UN</v>
      </c>
      <c r="D175" s="5"/>
      <c r="E175" s="5"/>
    </row>
    <row r="176" spans="1:5" ht="90">
      <c r="A176" s="5" t="str">
        <f>'MEDIÇÃO 01'!A191</f>
        <v>13.38</v>
      </c>
      <c r="B176" s="18" t="str">
        <f>'MEDIÇÃO 01'!C191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76" s="5" t="str">
        <f>'MEDIÇÃO 01'!E191</f>
        <v>UN</v>
      </c>
      <c r="D176" s="5"/>
      <c r="E176" s="5"/>
    </row>
    <row r="177" spans="1:5" ht="30">
      <c r="A177" s="5" t="str">
        <f>'MEDIÇÃO 01'!A192</f>
        <v>13.39</v>
      </c>
      <c r="B177" s="18" t="str">
        <f>'MEDIÇÃO 01'!C192</f>
        <v>PAPELEIRA DE PAREDE EM METAL CROMADO SEM TAMPA, INCLUSO FIXAÇÃO. AF_01/2020</v>
      </c>
      <c r="C177" s="5" t="str">
        <f>'MEDIÇÃO 01'!E192</f>
        <v>UN</v>
      </c>
      <c r="D177" s="5"/>
      <c r="E177" s="5"/>
    </row>
    <row r="178" spans="1:5" ht="30">
      <c r="A178" s="5" t="str">
        <f>'MEDIÇÃO 01'!A193</f>
        <v>13.40</v>
      </c>
      <c r="B178" s="18" t="str">
        <f>'MEDIÇÃO 01'!C193</f>
        <v>REGISTRO DE GAVETA BRUTO, LATÃO, ROSCÁVEL, 2" - FORNECIMENTO E INSTALAÇÃO. AF_08/2021</v>
      </c>
      <c r="C178" s="5" t="str">
        <f>'MEDIÇÃO 01'!E193</f>
        <v>UN</v>
      </c>
      <c r="D178" s="5"/>
      <c r="E178" s="5"/>
    </row>
    <row r="179" spans="1:5" ht="30">
      <c r="A179" s="5" t="str">
        <f>'MEDIÇÃO 01'!A194</f>
        <v>13.41</v>
      </c>
      <c r="B179" s="18" t="str">
        <f>'MEDIÇÃO 01'!C194</f>
        <v>REGISTRO DE GAVETA BRUTO, LATÃO, ROSCÁVEL, 1 1/2" - FORNECIMENTO E INSTALAÇÃO. AF_08/2021</v>
      </c>
      <c r="C179" s="5" t="str">
        <f>'MEDIÇÃO 01'!E194</f>
        <v>UN</v>
      </c>
      <c r="D179" s="5"/>
      <c r="E179" s="5"/>
    </row>
    <row r="180" spans="1:5" ht="30">
      <c r="A180" s="5" t="str">
        <f>'MEDIÇÃO 01'!A195</f>
        <v>13.42</v>
      </c>
      <c r="B180" s="18" t="str">
        <f>'MEDIÇÃO 01'!C195</f>
        <v>REGISTRO DE GAVETA BRUTO, LATÃO, ROSCÁVEL, 1/2" - FORNECIMENTO E INSTALAÇÃO. AF_08/2021</v>
      </c>
      <c r="C180" s="5" t="str">
        <f>'MEDIÇÃO 01'!E195</f>
        <v>UN</v>
      </c>
      <c r="D180" s="5"/>
      <c r="E180" s="5"/>
    </row>
    <row r="181" spans="1:5" ht="30">
      <c r="A181" s="5" t="str">
        <f>'MEDIÇÃO 01'!A196</f>
        <v>13.43</v>
      </c>
      <c r="B181" s="18" t="str">
        <f>'MEDIÇÃO 01'!C196</f>
        <v>REGISTRO DE GAVETA BRUTO, LATÃO, ROSCÁVEL, 3/4" - FORNECIMENTO E INSTALAÇÃO. AF_08/2021</v>
      </c>
      <c r="C181" s="5" t="str">
        <f>'MEDIÇÃO 01'!E196</f>
        <v>UN</v>
      </c>
      <c r="D181" s="5"/>
      <c r="E181" s="5"/>
    </row>
    <row r="182" spans="1:5" ht="45">
      <c r="A182" s="5" t="str">
        <f>'MEDIÇÃO 01'!A197</f>
        <v>13.44</v>
      </c>
      <c r="B182" s="18" t="str">
        <f>'MEDIÇÃO 01'!C197</f>
        <v>REGISTRO DE PRESSÃO BRUTO, LATÃO, ROSCÁVEL, 3/4", COM ACABAMENTO E CANOPLA CROMADOS - FORNECIMENTO E INSTALAÇÃO. AF_08/2021</v>
      </c>
      <c r="C182" s="5" t="str">
        <f>'MEDIÇÃO 01'!E197</f>
        <v>UN</v>
      </c>
      <c r="D182" s="5"/>
      <c r="E182" s="5"/>
    </row>
    <row r="183" spans="1:5" ht="45">
      <c r="A183" s="5" t="str">
        <f>'MEDIÇÃO 01'!A198</f>
        <v>13.45</v>
      </c>
      <c r="B183" s="18" t="str">
        <f>'MEDIÇÃO 01'!C198</f>
        <v>UNIÃO, CPVC, SOLDÁVEL, DN35MM, INSTALADO EM PRUMADA DE ÁGUA ? FORNECIMENTO E INSTALAÇÃO. AF_12/2014</v>
      </c>
      <c r="C183" s="5" t="str">
        <f>'MEDIÇÃO 01'!E198</f>
        <v>UN</v>
      </c>
      <c r="D183" s="5"/>
      <c r="E183" s="5"/>
    </row>
    <row r="184" spans="1:5" ht="60">
      <c r="A184" s="5" t="str">
        <f>'MEDIÇÃO 01'!A199</f>
        <v>13.46</v>
      </c>
      <c r="B184" s="18" t="str">
        <f>'MEDIÇÃO 01'!C199</f>
        <v>JOELHO 45 GRAUS, PVC, SERIE NORMAL, ESGOTO PREDIAL, DN 50 MM, JUNTA ELÁSTICA, FORNECIDO E INSTALADO EM PRUMADA DE ESGOTO SANITÁRIO OU VENTILAÇÃO. AF_12/2014</v>
      </c>
      <c r="C184" s="5" t="str">
        <f>'MEDIÇÃO 01'!E199</f>
        <v>UN</v>
      </c>
      <c r="D184" s="5"/>
      <c r="E184" s="5"/>
    </row>
    <row r="185" spans="1:5" ht="60">
      <c r="A185" s="5" t="str">
        <f>'MEDIÇÃO 01'!A200</f>
        <v>13.47</v>
      </c>
      <c r="B185" s="18" t="str">
        <f>'MEDIÇÃO 01'!C200</f>
        <v>JOELHO 45 GRAUS, PVC, SERIE NORMAL, ESGOTO PREDIAL, DN 100 MM, JUNTA ELÁSTICA, FORNECIDO E INSTALADO EM PRUMADA DE ESGOTO SANITÁRIO OU VENTILAÇÃO. AF_12/2014</v>
      </c>
      <c r="C185" s="5" t="str">
        <f>'MEDIÇÃO 01'!E200</f>
        <v>UN</v>
      </c>
      <c r="D185" s="5"/>
      <c r="E185" s="5"/>
    </row>
    <row r="186" spans="1:5" ht="75">
      <c r="A186" s="5" t="str">
        <f>'MEDIÇÃO 01'!A201</f>
        <v>13.48</v>
      </c>
      <c r="B186" s="18" t="str">
        <f>'MEDIÇÃO 01'!C201</f>
        <v>JOELHO 90 GRAUS, PVC, SERIE NORMAL, ESGOTO PREDIAL, DN 40 MM, JUNTA SOLDÁVEL, FORNECIDO E INSTALADO EM RAMAL DE DESCARGA OU RAMAL DE ESGOTO SANITÁRIO. AF_12/2014</v>
      </c>
      <c r="C186" s="5" t="str">
        <f>'MEDIÇÃO 01'!E201</f>
        <v>UN</v>
      </c>
      <c r="D186" s="5"/>
      <c r="E186" s="5"/>
    </row>
    <row r="187" spans="1:5" ht="60">
      <c r="A187" s="5" t="str">
        <f>'MEDIÇÃO 01'!A202</f>
        <v>13.49</v>
      </c>
      <c r="B187" s="18" t="str">
        <f>'MEDIÇÃO 01'!C202</f>
        <v>JOELHO 90 GRAUS, PVC, SERIE NORMAL, ESGOTO PREDIAL, DN 50 MM, JUNTA ELÁSTICA, FORNECIDO E INSTALADO EM PRUMADA DE ESGOTO SANITÁRIO OU VENTILAÇÃO. AF_12/2014</v>
      </c>
      <c r="C187" s="5" t="str">
        <f>'MEDIÇÃO 01'!E202</f>
        <v>UN</v>
      </c>
      <c r="D187" s="5"/>
      <c r="E187" s="5"/>
    </row>
    <row r="188" spans="1:5" ht="75">
      <c r="A188" s="5" t="str">
        <f>'MEDIÇÃO 01'!A203</f>
        <v>13.50</v>
      </c>
      <c r="B188" s="18" t="str">
        <f>'MEDIÇÃO 01'!C203</f>
        <v>JOELHO 90 GRAUS, PVC, SERIE NORMAL, ESGOTO PREDIAL, DN 100 MM, JUNTA ELÁSTICA, FORNECIDO E INSTALADO EM RAMAL DE DESCARGA OU RAMAL DE ESGOTO SANITÁRIO. AF_12/2014</v>
      </c>
      <c r="C188" s="5" t="str">
        <f>'MEDIÇÃO 01'!E203</f>
        <v>UN</v>
      </c>
      <c r="D188" s="5"/>
      <c r="E188" s="5"/>
    </row>
    <row r="189" spans="1:5" ht="60">
      <c r="A189" s="5" t="str">
        <f>'MEDIÇÃO 01'!A204</f>
        <v>13.51</v>
      </c>
      <c r="B189" s="18" t="str">
        <f>'MEDIÇÃO 01'!C204</f>
        <v>JUNÇÃO SIMPLES, PVC, SERIE NORMAL, ESGOTO PREDIAL, DN 50 X 50 MM, JUNTA ELÁSTICA, FORNECIDO E INSTALADO EM PRUMADA DE ESGOTO SANITÁRIO OU VENTILAÇÃO. AF_12/2014</v>
      </c>
      <c r="C189" s="5" t="str">
        <f>'MEDIÇÃO 01'!E204</f>
        <v>UN</v>
      </c>
      <c r="D189" s="5"/>
      <c r="E189" s="5"/>
    </row>
    <row r="190" spans="1:5" ht="30">
      <c r="A190" s="5" t="str">
        <f>'MEDIÇÃO 01'!A205</f>
        <v>13.52</v>
      </c>
      <c r="B190" s="18" t="str">
        <f>'MEDIÇÃO 01'!C205</f>
        <v>JUNCAO SIMPLES, PVC, DN 100 X 50 MM, SERIE NORMAL PARA ESGOTO PREDIAL</v>
      </c>
      <c r="C190" s="5" t="str">
        <f>'MEDIÇÃO 01'!E205</f>
        <v>UN</v>
      </c>
      <c r="D190" s="5"/>
      <c r="E190" s="5"/>
    </row>
    <row r="191" spans="1:5" ht="30">
      <c r="A191" s="5" t="str">
        <f>'MEDIÇÃO 01'!A206</f>
        <v>13.53</v>
      </c>
      <c r="B191" s="18" t="str">
        <f>'MEDIÇÃO 01'!C206</f>
        <v>JUNCAO SIMPLES, PVC, DN 100 X 75 MM, SERIE NORMAL PARA ESGOTO PREDIAL</v>
      </c>
      <c r="C191" s="5" t="str">
        <f>'MEDIÇÃO 01'!E206</f>
        <v>UN</v>
      </c>
      <c r="D191" s="5"/>
      <c r="E191" s="5"/>
    </row>
    <row r="192" spans="1:5" ht="75">
      <c r="A192" s="5" t="str">
        <f>'MEDIÇÃO 01'!A207</f>
        <v>13.54</v>
      </c>
      <c r="B192" s="18" t="str">
        <f>'MEDIÇÃO 01'!C207</f>
        <v>JUNÇÃO SIMPLES, PVC, SERIE NORMAL, ESGOTO PREDIAL, DN 100 X 100 MM, JUNTA ELÁSTICA, FORNECIDO E INSTALADO EM RAMAL DE DESCARGA OU RAMAL DE ESGOTO SANITÁRIO. AF_12/2014</v>
      </c>
      <c r="C192" s="5" t="str">
        <f>'MEDIÇÃO 01'!E207</f>
        <v>UN</v>
      </c>
      <c r="D192" s="5"/>
      <c r="E192" s="5"/>
    </row>
    <row r="193" spans="1:5" ht="60">
      <c r="A193" s="5" t="str">
        <f>'MEDIÇÃO 01'!A208</f>
        <v>13.55</v>
      </c>
      <c r="B193" s="18" t="str">
        <f>'MEDIÇÃO 01'!C208</f>
        <v>LUVA SIMPLES, PVC, SERIE NORMAL, ESGOTO PREDIAL, DN 50 MM, JUNTA ELÁSTICA, FORNECIDO E INSTALADO EM PRUMADA DE ESGOTO SANITÁRIO OU VENTILAÇÃO. AF_12/2014</v>
      </c>
      <c r="C193" s="5" t="str">
        <f>'MEDIÇÃO 01'!E208</f>
        <v>UN</v>
      </c>
      <c r="D193" s="5"/>
      <c r="E193" s="5"/>
    </row>
    <row r="194" spans="1:5" ht="60">
      <c r="A194" s="5" t="str">
        <f>'MEDIÇÃO 01'!A209</f>
        <v>13.56</v>
      </c>
      <c r="B194" s="18" t="str">
        <f>'MEDIÇÃO 01'!C209</f>
        <v>LUVA SIMPLES, PVC, SERIE NORMAL, ESGOTO PREDIAL, DN 75 MM, JUNTA ELÁSTICA, FORNECIDO E INSTALADO EM PRUMADA DE ESGOTO SANITÁRIO OU VENTILAÇÃO. AF_12/2014</v>
      </c>
      <c r="C194" s="5" t="str">
        <f>'MEDIÇÃO 01'!E209</f>
        <v>UN</v>
      </c>
      <c r="D194" s="5"/>
      <c r="E194" s="5"/>
    </row>
    <row r="195" spans="1:5" ht="75">
      <c r="A195" s="5" t="str">
        <f>'MEDIÇÃO 01'!A210</f>
        <v>13.57</v>
      </c>
      <c r="B195" s="18" t="str">
        <f>'MEDIÇÃO 01'!C210</f>
        <v>LUVA SIMPLES, PVC, SERIE NORMAL, ESGOTO PREDIAL, DN 100 MM, JUNTA ELÁSTICA, FORNECIDO E INSTALADO EM RAMAL DE DESCARGA OU RAMAL DE ESGOTO SANITÁRIO. AF_12/2014</v>
      </c>
      <c r="C195" s="5" t="str">
        <f>'MEDIÇÃO 01'!E210</f>
        <v>UN</v>
      </c>
      <c r="D195" s="5"/>
      <c r="E195" s="5"/>
    </row>
    <row r="196" spans="1:5" ht="60">
      <c r="A196" s="5" t="str">
        <f>'MEDIÇÃO 01'!A211</f>
        <v>13.58</v>
      </c>
      <c r="B196" s="18" t="str">
        <f>'MEDIÇÃO 01'!C211</f>
        <v>TE, PVC, SERIE NORMAL, ESGOTO PREDIAL, DN 50 X 50 MM, JUNTA ELÁSTICA, FORNECIDO E INSTALADO EM PRUMADA DE ESGOTO SANITÁRIO OU VENTILAÇÃO. AF_12/2014</v>
      </c>
      <c r="C196" s="5" t="str">
        <f>'MEDIÇÃO 01'!E211</f>
        <v>UN</v>
      </c>
      <c r="D196" s="5"/>
      <c r="E196" s="5"/>
    </row>
    <row r="197" spans="1:5" ht="30">
      <c r="A197" s="5" t="str">
        <f>'MEDIÇÃO 01'!A212</f>
        <v>13.59</v>
      </c>
      <c r="B197" s="18" t="str">
        <f>'MEDIÇÃO 01'!C212</f>
        <v>TE SANITARIO, PVC, DN 75 X 50 MM, SERIE NORMAL PARA ESGOTO PREDIAL</v>
      </c>
      <c r="C197" s="5" t="str">
        <f>'MEDIÇÃO 01'!E212</f>
        <v>UN</v>
      </c>
      <c r="D197" s="5"/>
      <c r="E197" s="5"/>
    </row>
    <row r="198" spans="1:5" ht="30">
      <c r="A198" s="5" t="str">
        <f>'MEDIÇÃO 01'!A213</f>
        <v>13.60</v>
      </c>
      <c r="B198" s="18" t="str">
        <f>'MEDIÇÃO 01'!C213</f>
        <v>TE SANITARIO, PVC, DN 100 X 75 MM, SERIE NORMAL PARA ESGOTO PREDIAL</v>
      </c>
      <c r="C198" s="5" t="str">
        <f>'MEDIÇÃO 01'!E213</f>
        <v>UN</v>
      </c>
      <c r="D198" s="5"/>
      <c r="E198" s="5"/>
    </row>
    <row r="199" spans="1:5">
      <c r="A199" s="19" t="str">
        <f>'MEDIÇÃO 01'!A215</f>
        <v>14</v>
      </c>
      <c r="B199" s="143" t="str">
        <f>'MEDIÇÃO 01'!B215:P215</f>
        <v>PINTURA</v>
      </c>
      <c r="C199" s="143"/>
      <c r="D199" s="143"/>
      <c r="E199" s="143"/>
    </row>
    <row r="200" spans="1:5" ht="30">
      <c r="A200" s="5" t="str">
        <f>'MEDIÇÃO 01'!A216</f>
        <v>14.1</v>
      </c>
      <c r="B200" s="18" t="str">
        <f>'MEDIÇÃO 01'!C216</f>
        <v>APLICAÇÃO DE FUNDO SELADOR ACRÍLICO EM TETO, UMA DEMÃO. AF_06/2014</v>
      </c>
      <c r="C200" s="5" t="str">
        <f>'MEDIÇÃO 01'!E216</f>
        <v>M2</v>
      </c>
      <c r="D200" s="5"/>
      <c r="E200" s="5"/>
    </row>
    <row r="201" spans="1:5" ht="30">
      <c r="A201" s="5" t="str">
        <f>'MEDIÇÃO 01'!A217</f>
        <v>14.2</v>
      </c>
      <c r="B201" s="18" t="str">
        <f>'MEDIÇÃO 01'!C217</f>
        <v>APLICAÇÃO DE FUNDO SELADOR ACRÍLICO EM PAREDES, UMA DEMÃO. AF_06/2014</v>
      </c>
      <c r="C201" s="5" t="str">
        <f>'MEDIÇÃO 01'!E217</f>
        <v>M2</v>
      </c>
      <c r="D201" s="5"/>
      <c r="E201" s="5"/>
    </row>
    <row r="202" spans="1:5" ht="30">
      <c r="A202" s="5" t="str">
        <f>'MEDIÇÃO 01'!A218</f>
        <v>14.3</v>
      </c>
      <c r="B202" s="18" t="str">
        <f>'MEDIÇÃO 01'!C218</f>
        <v>APLICAÇÃO E LIXAMENTO DE MASSA LÁTEX EM TETO, UMA DEMÃO. AF_06/2014</v>
      </c>
      <c r="C202" s="5" t="str">
        <f>'MEDIÇÃO 01'!E218</f>
        <v>M2</v>
      </c>
      <c r="D202" s="5"/>
      <c r="E202" s="5"/>
    </row>
    <row r="203" spans="1:5" ht="45">
      <c r="A203" s="5" t="str">
        <f>'MEDIÇÃO 01'!A219</f>
        <v>14.4</v>
      </c>
      <c r="B203" s="18" t="str">
        <f>'MEDIÇÃO 01'!C219</f>
        <v>Emassamento de superfície, com aplicação de 02 demãos de massa acrílica, lixamento e retoques - Rev 01</v>
      </c>
      <c r="C203" s="5" t="str">
        <f>'MEDIÇÃO 01'!E219</f>
        <v>m2</v>
      </c>
      <c r="D203" s="5"/>
      <c r="E203" s="5"/>
    </row>
    <row r="204" spans="1:5" ht="45">
      <c r="A204" s="5" t="str">
        <f>'MEDIÇÃO 01'!A220</f>
        <v>14.5</v>
      </c>
      <c r="B204" s="18" t="str">
        <f>'MEDIÇÃO 01'!C220</f>
        <v>APLICAÇÃO MANUAL DE PINTURA COM TINTA LÁTEX ACRÍLICA EM PAREDES, DUAS DEMÃOS. AF_06/2014</v>
      </c>
      <c r="C204" s="5" t="str">
        <f>'MEDIÇÃO 01'!E220</f>
        <v>M2</v>
      </c>
      <c r="D204" s="5"/>
      <c r="E204" s="5"/>
    </row>
    <row r="205" spans="1:5" ht="45">
      <c r="A205" s="5" t="str">
        <f>'MEDIÇÃO 01'!A221</f>
        <v>14.6</v>
      </c>
      <c r="B205" s="18" t="str">
        <f>'MEDIÇÃO 01'!C221</f>
        <v>APLICAÇÃO MANUAL DE PINTURA COM TINTA LÁTEX ACRÍLICA EM TETO, DUAS DEMÃOS. AF_06/2014</v>
      </c>
      <c r="C205" s="5" t="str">
        <f>'MEDIÇÃO 01'!E221</f>
        <v>M2</v>
      </c>
      <c r="D205" s="5"/>
      <c r="E205" s="5"/>
    </row>
    <row r="206" spans="1:5" ht="45">
      <c r="A206" s="5" t="str">
        <f>'MEDIÇÃO 01'!A222</f>
        <v>14.7</v>
      </c>
      <c r="B206" s="18" t="str">
        <f>'MEDIÇÃO 01'!C222</f>
        <v>PINTURA TINTA DE ACABAMENTO (PIGMENTADA) ESMALTE SINTÉTICO FOSCO EM MADEIRA, 2 DEMÃOS. AF_01/2021</v>
      </c>
      <c r="C206" s="5" t="str">
        <f>'MEDIÇÃO 01'!E222</f>
        <v>M2</v>
      </c>
      <c r="D206" s="5"/>
      <c r="E206" s="5"/>
    </row>
    <row r="207" spans="1:5" ht="75">
      <c r="A207" s="5" t="str">
        <f>'MEDIÇÃO 01'!A223</f>
        <v>14.8</v>
      </c>
      <c r="B207" s="18" t="str">
        <f>'MEDIÇÃO 01'!C223</f>
        <v>PINTURA COM TINTA ALQUÍDICA DE FUNDO E ACABAMENTO (ESMALTE SINTÉTICO GRAFITE) APLICADA A ROLO OU PINCEL SOBRE PERFIL METÁLICO EXECUTADO EM FÁBRICA (POR DEMÃO). AF_01/2020</v>
      </c>
      <c r="C207" s="5" t="str">
        <f>'MEDIÇÃO 01'!E223</f>
        <v>M2</v>
      </c>
      <c r="D207" s="5"/>
      <c r="E207" s="5"/>
    </row>
    <row r="208" spans="1:5" ht="60">
      <c r="A208" s="5" t="str">
        <f>'MEDIÇÃO 01'!A224</f>
        <v>14.9</v>
      </c>
      <c r="B208" s="18" t="str">
        <f>'MEDIÇÃO 01'!C224</f>
        <v>PINTURA COM TINTA ALQUÍDICA DE FUNDO (TIPO ZARCÃO) APLICADA A ROLO OU PINCEL SOBRE PERFIL METÁLICO EXECUTADO EM FÁBRICA (POR DEMÃO). AF_01/2020</v>
      </c>
      <c r="C208" s="5" t="str">
        <f>'MEDIÇÃO 01'!E224</f>
        <v>M2</v>
      </c>
      <c r="D208" s="5"/>
      <c r="E208" s="5"/>
    </row>
    <row r="209" spans="1:5">
      <c r="A209" s="19" t="str">
        <f>'MEDIÇÃO 01'!A226</f>
        <v>15</v>
      </c>
      <c r="B209" s="143" t="str">
        <f>'MEDIÇÃO 01'!B226:P226</f>
        <v>SERVIÇOS COMPLEMENTARES</v>
      </c>
      <c r="C209" s="143"/>
      <c r="D209" s="143"/>
      <c r="E209" s="143"/>
    </row>
    <row r="210" spans="1:5">
      <c r="A210" s="5" t="str">
        <f>'MEDIÇÃO 01'!A227</f>
        <v>15.1</v>
      </c>
      <c r="B210" s="5" t="str">
        <f>'MEDIÇÃO 01'!C227</f>
        <v>Limpeza geral</v>
      </c>
      <c r="C210" s="5" t="str">
        <f>'MEDIÇÃO 01'!E227</f>
        <v>m2</v>
      </c>
      <c r="D210" s="5"/>
      <c r="E210" s="5"/>
    </row>
    <row r="211" spans="1:5">
      <c r="A211" s="5" t="str">
        <f>'MEDIÇÃO 01'!A228</f>
        <v>15.2</v>
      </c>
      <c r="B211" s="5" t="str">
        <f>'MEDIÇÃO 01'!C228</f>
        <v>Escada de ferro com guarda corpo</v>
      </c>
      <c r="C211" s="5" t="str">
        <f>'MEDIÇÃO 01'!E228</f>
        <v>m</v>
      </c>
      <c r="D211" s="5"/>
      <c r="E211" s="5"/>
    </row>
    <row r="214" spans="1:5" ht="45">
      <c r="A214" s="30" t="s">
        <v>623</v>
      </c>
      <c r="B214" s="29">
        <f>B218+B219</f>
        <v>1.2036532184674478</v>
      </c>
    </row>
    <row r="215" spans="1:5">
      <c r="A215" s="29" t="s">
        <v>624</v>
      </c>
      <c r="B215" s="29">
        <v>0.35</v>
      </c>
    </row>
    <row r="216" spans="1:5">
      <c r="A216" s="29" t="s">
        <v>625</v>
      </c>
      <c r="B216" s="29">
        <f>1.95*1.85</f>
        <v>3.6074999999999999</v>
      </c>
    </row>
    <row r="217" spans="1:5">
      <c r="A217" s="29" t="s">
        <v>626</v>
      </c>
      <c r="B217" s="29">
        <f>0.2*0.3</f>
        <v>0.06</v>
      </c>
    </row>
    <row r="218" spans="1:5" ht="30">
      <c r="A218" s="30" t="s">
        <v>627</v>
      </c>
      <c r="B218" s="29">
        <f>((B215/3)*((B216+B217)+(SQRT(B216*B217))))</f>
        <v>0.48215321846744785</v>
      </c>
    </row>
    <row r="219" spans="1:5" ht="30">
      <c r="A219" s="30" t="s">
        <v>628</v>
      </c>
      <c r="B219" s="29">
        <f>1.95*1.85*0.2</f>
        <v>0.72150000000000003</v>
      </c>
    </row>
  </sheetData>
  <mergeCells count="19">
    <mergeCell ref="B138:E138"/>
    <mergeCell ref="B199:E199"/>
    <mergeCell ref="B209:E209"/>
    <mergeCell ref="B51:E51"/>
    <mergeCell ref="B60:E60"/>
    <mergeCell ref="B66:E66"/>
    <mergeCell ref="B81:E81"/>
    <mergeCell ref="B84:E84"/>
    <mergeCell ref="B90:E90"/>
    <mergeCell ref="B40:E40"/>
    <mergeCell ref="A2:E2"/>
    <mergeCell ref="A1:E1"/>
    <mergeCell ref="A4:E4"/>
    <mergeCell ref="B5:E5"/>
    <mergeCell ref="B10:E10"/>
    <mergeCell ref="B14:E14"/>
    <mergeCell ref="B23:E23"/>
    <mergeCell ref="B27:E27"/>
    <mergeCell ref="B38:E38"/>
  </mergeCells>
  <pageMargins left="0.511811024" right="0.511811024" top="0.78740157499999996" bottom="0.78740157499999996" header="0.31496062000000002" footer="0.31496062000000002"/>
  <pageSetup paperSize="9" scale="67" fitToHeight="0" orientation="landscape" r:id="rId1"/>
  <rowBreaks count="17" manualBreakCount="17">
    <brk id="13" max="4" man="1"/>
    <brk id="17" max="4" man="1"/>
    <brk id="21" max="4" man="1"/>
    <brk id="27" max="4" man="1"/>
    <brk id="31" max="4" man="1"/>
    <brk id="33" max="4" man="1"/>
    <brk id="44" max="4" man="1"/>
    <brk id="59" max="4" man="1"/>
    <brk id="69" max="4" man="1"/>
    <brk id="87" max="4" man="1"/>
    <brk id="101" max="4" man="1"/>
    <brk id="114" max="4" man="1"/>
    <brk id="132" max="4" man="1"/>
    <brk id="148" max="4" man="1"/>
    <brk id="163" max="4" man="1"/>
    <brk id="179" max="4" man="1"/>
    <brk id="193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BD76-A007-44A2-A0F4-8DA5116032BE}">
  <sheetPr>
    <pageSetUpPr fitToPage="1"/>
  </sheetPr>
  <dimension ref="A1:Q5"/>
  <sheetViews>
    <sheetView view="pageBreakPreview" topLeftCell="A179" zoomScale="32" zoomScaleNormal="100" zoomScaleSheetLayoutView="32" workbookViewId="0">
      <selection activeCell="U186" sqref="U186"/>
    </sheetView>
  </sheetViews>
  <sheetFormatPr defaultRowHeight="15"/>
  <cols>
    <col min="1" max="1" width="7.42578125" customWidth="1"/>
    <col min="2" max="2" width="9.85546875" bestFit="1" customWidth="1"/>
    <col min="3" max="3" width="50.28515625" style="50" customWidth="1"/>
    <col min="4" max="4" width="9" bestFit="1" customWidth="1"/>
    <col min="5" max="5" width="5.85546875" bestFit="1" customWidth="1"/>
    <col min="6" max="6" width="15" bestFit="1" customWidth="1"/>
    <col min="7" max="7" width="14.42578125" bestFit="1" customWidth="1"/>
    <col min="8" max="8" width="19.5703125" bestFit="1" customWidth="1"/>
    <col min="9" max="9" width="20.140625" bestFit="1" customWidth="1"/>
    <col min="10" max="10" width="14.85546875" bestFit="1" customWidth="1"/>
    <col min="11" max="11" width="10.85546875" bestFit="1" customWidth="1"/>
    <col min="12" max="13" width="14.85546875" bestFit="1" customWidth="1"/>
    <col min="14" max="15" width="22" bestFit="1" customWidth="1"/>
    <col min="16" max="16" width="20.85546875" bestFit="1" customWidth="1"/>
    <col min="17" max="17" width="9" bestFit="1" customWidth="1"/>
  </cols>
  <sheetData>
    <row r="1" spans="1:17" ht="15" customHeight="1">
      <c r="A1" s="104" t="s">
        <v>637</v>
      </c>
      <c r="B1" s="105"/>
      <c r="C1" s="106"/>
      <c r="D1" s="137" t="s">
        <v>610</v>
      </c>
      <c r="E1" s="137"/>
      <c r="F1" s="137"/>
      <c r="G1" s="137"/>
      <c r="H1" s="137"/>
      <c r="I1" s="137"/>
      <c r="J1" s="137"/>
      <c r="K1" s="137"/>
      <c r="L1" s="137"/>
      <c r="M1" s="137"/>
      <c r="N1" s="128" t="s">
        <v>631</v>
      </c>
      <c r="O1" s="128"/>
      <c r="P1" s="129"/>
      <c r="Q1" s="42"/>
    </row>
    <row r="2" spans="1:17" ht="15" customHeight="1">
      <c r="A2" s="107"/>
      <c r="B2" s="108"/>
      <c r="C2" s="109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0"/>
      <c r="O2" s="130"/>
      <c r="P2" s="131"/>
      <c r="Q2" s="42"/>
    </row>
    <row r="3" spans="1:17" ht="27" customHeight="1">
      <c r="A3" s="107"/>
      <c r="B3" s="108"/>
      <c r="C3" s="109"/>
      <c r="D3" s="153" t="s">
        <v>613</v>
      </c>
      <c r="E3" s="154"/>
      <c r="F3" s="154"/>
      <c r="G3" s="154"/>
      <c r="H3" s="154"/>
      <c r="I3" s="154"/>
      <c r="J3" s="154"/>
      <c r="K3" s="154"/>
      <c r="L3" s="154"/>
      <c r="M3" s="155"/>
      <c r="N3" s="132" t="s">
        <v>611</v>
      </c>
      <c r="O3" s="132"/>
      <c r="P3" s="133"/>
      <c r="Q3" s="43"/>
    </row>
    <row r="4" spans="1:17" ht="10.5" customHeight="1">
      <c r="A4" s="107"/>
      <c r="B4" s="108"/>
      <c r="C4" s="109"/>
      <c r="D4" s="156"/>
      <c r="E4" s="157"/>
      <c r="F4" s="157"/>
      <c r="G4" s="157"/>
      <c r="H4" s="157"/>
      <c r="I4" s="157"/>
      <c r="J4" s="157"/>
      <c r="K4" s="157"/>
      <c r="L4" s="157"/>
      <c r="M4" s="158"/>
      <c r="N4" s="134"/>
      <c r="O4" s="134"/>
      <c r="P4" s="135"/>
      <c r="Q4" s="44"/>
    </row>
    <row r="5" spans="1:17" ht="10.5" customHeight="1">
      <c r="A5" s="110"/>
      <c r="B5" s="111"/>
      <c r="C5" s="112"/>
      <c r="D5" s="159"/>
      <c r="E5" s="160"/>
      <c r="F5" s="160"/>
      <c r="G5" s="160"/>
      <c r="H5" s="160"/>
      <c r="I5" s="160"/>
      <c r="J5" s="160"/>
      <c r="K5" s="160"/>
      <c r="L5" s="160"/>
      <c r="M5" s="161"/>
      <c r="N5" s="134"/>
      <c r="O5" s="134"/>
      <c r="P5" s="135"/>
      <c r="Q5" s="44"/>
    </row>
  </sheetData>
  <mergeCells count="6">
    <mergeCell ref="A1:C5"/>
    <mergeCell ref="D1:M2"/>
    <mergeCell ref="N1:P2"/>
    <mergeCell ref="N3:P3"/>
    <mergeCell ref="N4:P5"/>
    <mergeCell ref="D3:M5"/>
  </mergeCells>
  <pageMargins left="0.511811024" right="0.511811024" top="0.78740157499999996" bottom="0.78740157499999996" header="0.31496062000000002" footer="0.31496062000000002"/>
  <pageSetup paperSize="9" scale="34" fitToHeight="0" orientation="portrait" horizontalDpi="300" verticalDpi="300" r:id="rId1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6B71-1944-491C-8E09-C630243AF2FF}">
  <sheetPr>
    <tabColor rgb="FFFF0000"/>
    <pageSetUpPr fitToPage="1"/>
  </sheetPr>
  <dimension ref="B3:J40"/>
  <sheetViews>
    <sheetView view="pageBreakPreview" topLeftCell="C1" zoomScaleNormal="118" zoomScaleSheetLayoutView="100" workbookViewId="0">
      <selection activeCell="J13" sqref="J13"/>
    </sheetView>
  </sheetViews>
  <sheetFormatPr defaultRowHeight="15"/>
  <cols>
    <col min="1" max="1" width="9.140625" style="63"/>
    <col min="2" max="2" width="9.28515625" style="63" bestFit="1" customWidth="1"/>
    <col min="3" max="3" width="54.5703125" style="63" customWidth="1"/>
    <col min="4" max="4" width="26.7109375" style="63" customWidth="1"/>
    <col min="5" max="5" width="9.28515625" style="63" bestFit="1" customWidth="1"/>
    <col min="6" max="6" width="11.5703125" style="63" bestFit="1" customWidth="1"/>
    <col min="7" max="8" width="9.28515625" style="63" bestFit="1" customWidth="1"/>
    <col min="9" max="9" width="9.140625" style="63"/>
    <col min="10" max="10" width="28" style="63" bestFit="1" customWidth="1"/>
    <col min="11" max="16384" width="9.140625" style="63"/>
  </cols>
  <sheetData>
    <row r="3" spans="2:10">
      <c r="B3" s="162" t="s">
        <v>639</v>
      </c>
      <c r="C3" s="163"/>
      <c r="D3" s="163"/>
      <c r="E3" s="61"/>
      <c r="F3" s="61"/>
      <c r="G3" s="61"/>
      <c r="H3" s="62"/>
    </row>
    <row r="4" spans="2:10">
      <c r="B4" s="59" t="s">
        <v>640</v>
      </c>
      <c r="C4" s="60" t="s">
        <v>641</v>
      </c>
      <c r="D4" s="60" t="s">
        <v>642</v>
      </c>
      <c r="E4" s="61"/>
      <c r="F4" s="61"/>
      <c r="G4" s="61"/>
      <c r="H4" s="62"/>
    </row>
    <row r="5" spans="2:10" ht="21">
      <c r="B5" s="64" t="s">
        <v>643</v>
      </c>
      <c r="C5" s="65" t="s">
        <v>16</v>
      </c>
      <c r="D5" s="66" t="s">
        <v>17</v>
      </c>
      <c r="E5" s="61"/>
      <c r="F5" s="61"/>
      <c r="G5" s="61"/>
      <c r="H5" s="62"/>
    </row>
    <row r="6" spans="2:10">
      <c r="B6" s="165"/>
      <c r="C6" s="166"/>
      <c r="D6" s="166"/>
      <c r="E6" s="166"/>
      <c r="F6" s="166"/>
      <c r="G6" s="166"/>
      <c r="H6" s="167"/>
    </row>
    <row r="7" spans="2:10">
      <c r="B7" s="162" t="s">
        <v>644</v>
      </c>
      <c r="C7" s="163"/>
      <c r="D7" s="163"/>
      <c r="E7" s="163"/>
      <c r="F7" s="163"/>
      <c r="G7" s="163"/>
      <c r="H7" s="164"/>
    </row>
    <row r="8" spans="2:10" ht="21">
      <c r="B8" s="59" t="s">
        <v>645</v>
      </c>
      <c r="C8" s="60" t="s">
        <v>640</v>
      </c>
      <c r="D8" s="60" t="s">
        <v>646</v>
      </c>
      <c r="E8" s="60" t="s">
        <v>647</v>
      </c>
      <c r="F8" s="60" t="s">
        <v>648</v>
      </c>
      <c r="G8" s="60" t="s">
        <v>649</v>
      </c>
      <c r="H8" s="67" t="s">
        <v>650</v>
      </c>
    </row>
    <row r="9" spans="2:10" ht="21">
      <c r="B9" s="68"/>
      <c r="C9" s="65" t="s">
        <v>651</v>
      </c>
      <c r="D9" s="65" t="s">
        <v>652</v>
      </c>
      <c r="E9" s="66" t="s">
        <v>17</v>
      </c>
      <c r="F9" s="69">
        <v>3</v>
      </c>
      <c r="G9" s="69">
        <v>25.4</v>
      </c>
      <c r="H9" s="70">
        <v>76.2</v>
      </c>
      <c r="J9" s="74" t="s">
        <v>751</v>
      </c>
    </row>
    <row r="10" spans="2:10" ht="21">
      <c r="B10" s="68"/>
      <c r="C10" s="65" t="s">
        <v>653</v>
      </c>
      <c r="D10" s="65" t="s">
        <v>654</v>
      </c>
      <c r="E10" s="66" t="s">
        <v>17</v>
      </c>
      <c r="F10" s="69">
        <v>8</v>
      </c>
      <c r="G10" s="69">
        <v>3.6</v>
      </c>
      <c r="H10" s="70">
        <v>28.8</v>
      </c>
    </row>
    <row r="11" spans="2:10" ht="31.5">
      <c r="B11" s="68"/>
      <c r="C11" s="65" t="s">
        <v>655</v>
      </c>
      <c r="D11" s="65" t="s">
        <v>656</v>
      </c>
      <c r="E11" s="66" t="s">
        <v>133</v>
      </c>
      <c r="F11" s="69">
        <v>84</v>
      </c>
      <c r="G11" s="69">
        <v>9.89</v>
      </c>
      <c r="H11" s="70">
        <v>830.76</v>
      </c>
    </row>
    <row r="12" spans="2:10">
      <c r="B12" s="68"/>
      <c r="C12" s="65" t="s">
        <v>657</v>
      </c>
      <c r="D12" s="65" t="s">
        <v>658</v>
      </c>
      <c r="E12" s="66" t="s">
        <v>17</v>
      </c>
      <c r="F12" s="69">
        <v>3</v>
      </c>
      <c r="G12" s="69">
        <v>8</v>
      </c>
      <c r="H12" s="70">
        <v>24</v>
      </c>
    </row>
    <row r="13" spans="2:10">
      <c r="B13" s="68"/>
      <c r="C13" s="65" t="s">
        <v>659</v>
      </c>
      <c r="D13" s="65" t="s">
        <v>660</v>
      </c>
      <c r="E13" s="66" t="s">
        <v>361</v>
      </c>
      <c r="F13" s="69">
        <v>1</v>
      </c>
      <c r="G13" s="69">
        <v>21.65</v>
      </c>
      <c r="H13" s="70">
        <v>21.65</v>
      </c>
    </row>
    <row r="14" spans="2:10" ht="21">
      <c r="B14" s="68"/>
      <c r="C14" s="65" t="s">
        <v>661</v>
      </c>
      <c r="D14" s="65" t="s">
        <v>662</v>
      </c>
      <c r="E14" s="66" t="s">
        <v>624</v>
      </c>
      <c r="F14" s="69">
        <v>16</v>
      </c>
      <c r="G14" s="69">
        <v>7.8</v>
      </c>
      <c r="H14" s="70">
        <v>124.8</v>
      </c>
    </row>
    <row r="15" spans="2:10" ht="21">
      <c r="B15" s="68"/>
      <c r="C15" s="65" t="s">
        <v>663</v>
      </c>
      <c r="D15" s="65" t="s">
        <v>664</v>
      </c>
      <c r="E15" s="66" t="s">
        <v>624</v>
      </c>
      <c r="F15" s="69">
        <v>6</v>
      </c>
      <c r="G15" s="69">
        <v>7.8</v>
      </c>
      <c r="H15" s="70">
        <v>46.8</v>
      </c>
    </row>
    <row r="16" spans="2:10">
      <c r="B16" s="68"/>
      <c r="C16" s="65" t="s">
        <v>665</v>
      </c>
      <c r="D16" s="65" t="s">
        <v>666</v>
      </c>
      <c r="E16" s="66" t="s">
        <v>624</v>
      </c>
      <c r="F16" s="69">
        <v>16</v>
      </c>
      <c r="G16" s="69">
        <v>5.51</v>
      </c>
      <c r="H16" s="70">
        <v>88.16</v>
      </c>
    </row>
    <row r="17" spans="2:8" ht="21">
      <c r="B17" s="68"/>
      <c r="C17" s="65" t="s">
        <v>667</v>
      </c>
      <c r="D17" s="65" t="s">
        <v>668</v>
      </c>
      <c r="E17" s="66" t="s">
        <v>13</v>
      </c>
      <c r="F17" s="69">
        <v>71.5</v>
      </c>
      <c r="G17" s="69">
        <v>35.54</v>
      </c>
      <c r="H17" s="71">
        <v>2541.11</v>
      </c>
    </row>
    <row r="18" spans="2:8" ht="31.5">
      <c r="B18" s="68"/>
      <c r="C18" s="65" t="s">
        <v>669</v>
      </c>
      <c r="D18" s="65" t="s">
        <v>670</v>
      </c>
      <c r="E18" s="66" t="s">
        <v>671</v>
      </c>
      <c r="F18" s="69">
        <v>1.26</v>
      </c>
      <c r="G18" s="69">
        <v>534.12</v>
      </c>
      <c r="H18" s="70">
        <v>672.99</v>
      </c>
    </row>
    <row r="19" spans="2:8" ht="42">
      <c r="B19" s="68"/>
      <c r="C19" s="65" t="s">
        <v>672</v>
      </c>
      <c r="D19" s="65" t="s">
        <v>673</v>
      </c>
      <c r="E19" s="66" t="s">
        <v>671</v>
      </c>
      <c r="F19" s="69">
        <v>2.403</v>
      </c>
      <c r="G19" s="69">
        <v>503.58</v>
      </c>
      <c r="H19" s="71">
        <v>1210.0999999999999</v>
      </c>
    </row>
    <row r="20" spans="2:8" ht="52.5">
      <c r="B20" s="68"/>
      <c r="C20" s="65" t="s">
        <v>674</v>
      </c>
      <c r="D20" s="65" t="s">
        <v>675</v>
      </c>
      <c r="E20" s="66" t="s">
        <v>13</v>
      </c>
      <c r="F20" s="69">
        <v>37.409999999999997</v>
      </c>
      <c r="G20" s="69">
        <v>50.56</v>
      </c>
      <c r="H20" s="71">
        <v>1891.45</v>
      </c>
    </row>
    <row r="21" spans="2:8" ht="31.5">
      <c r="B21" s="68"/>
      <c r="C21" s="65" t="s">
        <v>676</v>
      </c>
      <c r="D21" s="65" t="s">
        <v>677</v>
      </c>
      <c r="E21" s="66" t="s">
        <v>13</v>
      </c>
      <c r="F21" s="69">
        <v>37.409999999999997</v>
      </c>
      <c r="G21" s="69">
        <v>37.130000000000003</v>
      </c>
      <c r="H21" s="71">
        <v>1389.03</v>
      </c>
    </row>
    <row r="22" spans="2:8" ht="42">
      <c r="B22" s="68"/>
      <c r="C22" s="65" t="s">
        <v>678</v>
      </c>
      <c r="D22" s="65" t="s">
        <v>679</v>
      </c>
      <c r="E22" s="66" t="s">
        <v>17</v>
      </c>
      <c r="F22" s="69">
        <v>4</v>
      </c>
      <c r="G22" s="69">
        <v>212.53</v>
      </c>
      <c r="H22" s="70">
        <v>850.12</v>
      </c>
    </row>
    <row r="23" spans="2:8" ht="21">
      <c r="B23" s="68"/>
      <c r="C23" s="65" t="s">
        <v>680</v>
      </c>
      <c r="D23" s="65" t="s">
        <v>681</v>
      </c>
      <c r="E23" s="66" t="s">
        <v>17</v>
      </c>
      <c r="F23" s="69">
        <v>3</v>
      </c>
      <c r="G23" s="69">
        <v>18.98</v>
      </c>
      <c r="H23" s="70">
        <v>56.94</v>
      </c>
    </row>
    <row r="24" spans="2:8" ht="31.5">
      <c r="B24" s="68"/>
      <c r="C24" s="65" t="s">
        <v>682</v>
      </c>
      <c r="D24" s="65" t="s">
        <v>683</v>
      </c>
      <c r="E24" s="66" t="s">
        <v>17</v>
      </c>
      <c r="F24" s="69">
        <v>3</v>
      </c>
      <c r="G24" s="69">
        <v>60.83</v>
      </c>
      <c r="H24" s="70">
        <v>182.49</v>
      </c>
    </row>
    <row r="25" spans="2:8" ht="21">
      <c r="B25" s="68"/>
      <c r="C25" s="65" t="s">
        <v>684</v>
      </c>
      <c r="D25" s="65" t="s">
        <v>685</v>
      </c>
      <c r="E25" s="66" t="s">
        <v>133</v>
      </c>
      <c r="F25" s="69">
        <v>9</v>
      </c>
      <c r="G25" s="69">
        <v>17.510000000000002</v>
      </c>
      <c r="H25" s="70">
        <v>157.59</v>
      </c>
    </row>
    <row r="26" spans="2:8" ht="31.5">
      <c r="B26" s="68"/>
      <c r="C26" s="65" t="s">
        <v>686</v>
      </c>
      <c r="D26" s="65" t="s">
        <v>687</v>
      </c>
      <c r="E26" s="66" t="s">
        <v>17</v>
      </c>
      <c r="F26" s="69">
        <v>1</v>
      </c>
      <c r="G26" s="69">
        <v>52.64</v>
      </c>
      <c r="H26" s="70">
        <v>52.64</v>
      </c>
    </row>
    <row r="27" spans="2:8" ht="31.5">
      <c r="B27" s="68"/>
      <c r="C27" s="65" t="s">
        <v>688</v>
      </c>
      <c r="D27" s="65" t="s">
        <v>689</v>
      </c>
      <c r="E27" s="66" t="s">
        <v>133</v>
      </c>
      <c r="F27" s="69">
        <v>6</v>
      </c>
      <c r="G27" s="69">
        <v>37.28</v>
      </c>
      <c r="H27" s="70">
        <v>223.68</v>
      </c>
    </row>
    <row r="28" spans="2:8" ht="31.5">
      <c r="B28" s="68"/>
      <c r="C28" s="65" t="s">
        <v>690</v>
      </c>
      <c r="D28" s="65" t="s">
        <v>691</v>
      </c>
      <c r="E28" s="66" t="s">
        <v>692</v>
      </c>
      <c r="F28" s="69">
        <v>1</v>
      </c>
      <c r="G28" s="69">
        <v>121.9</v>
      </c>
      <c r="H28" s="70">
        <v>121.9</v>
      </c>
    </row>
    <row r="29" spans="2:8" ht="42">
      <c r="B29" s="68"/>
      <c r="C29" s="65" t="s">
        <v>693</v>
      </c>
      <c r="D29" s="65" t="s">
        <v>694</v>
      </c>
      <c r="E29" s="66" t="s">
        <v>17</v>
      </c>
      <c r="F29" s="69">
        <v>1</v>
      </c>
      <c r="G29" s="72">
        <v>1357.61</v>
      </c>
      <c r="H29" s="71">
        <v>1357.61</v>
      </c>
    </row>
    <row r="30" spans="2:8" ht="73.5">
      <c r="B30" s="68"/>
      <c r="C30" s="65" t="s">
        <v>695</v>
      </c>
      <c r="D30" s="65" t="s">
        <v>696</v>
      </c>
      <c r="E30" s="66" t="s">
        <v>17</v>
      </c>
      <c r="F30" s="69">
        <v>1</v>
      </c>
      <c r="G30" s="69">
        <v>421.57</v>
      </c>
      <c r="H30" s="70">
        <v>421.57</v>
      </c>
    </row>
    <row r="31" spans="2:8" ht="63">
      <c r="B31" s="68"/>
      <c r="C31" s="65" t="s">
        <v>697</v>
      </c>
      <c r="D31" s="65" t="s">
        <v>698</v>
      </c>
      <c r="E31" s="66" t="s">
        <v>17</v>
      </c>
      <c r="F31" s="69">
        <v>1</v>
      </c>
      <c r="G31" s="69">
        <v>240.67</v>
      </c>
      <c r="H31" s="70">
        <v>240.67</v>
      </c>
    </row>
    <row r="32" spans="2:8" ht="42">
      <c r="B32" s="68"/>
      <c r="C32" s="65" t="s">
        <v>699</v>
      </c>
      <c r="D32" s="65" t="s">
        <v>700</v>
      </c>
      <c r="E32" s="66" t="s">
        <v>17</v>
      </c>
      <c r="F32" s="69">
        <v>1</v>
      </c>
      <c r="G32" s="69">
        <v>144.38999999999999</v>
      </c>
      <c r="H32" s="70">
        <v>144.38999999999999</v>
      </c>
    </row>
    <row r="33" spans="2:8" ht="63">
      <c r="B33" s="68"/>
      <c r="C33" s="65" t="s">
        <v>701</v>
      </c>
      <c r="D33" s="65" t="s">
        <v>702</v>
      </c>
      <c r="E33" s="66" t="s">
        <v>692</v>
      </c>
      <c r="F33" s="69">
        <v>6</v>
      </c>
      <c r="G33" s="69">
        <v>252.97</v>
      </c>
      <c r="H33" s="71">
        <v>1517.82</v>
      </c>
    </row>
    <row r="34" spans="2:8" ht="31.5">
      <c r="B34" s="68"/>
      <c r="C34" s="65" t="s">
        <v>703</v>
      </c>
      <c r="D34" s="65" t="s">
        <v>704</v>
      </c>
      <c r="E34" s="66" t="s">
        <v>13</v>
      </c>
      <c r="F34" s="69">
        <v>48.06</v>
      </c>
      <c r="G34" s="69">
        <v>14.24</v>
      </c>
      <c r="H34" s="70">
        <v>684.37</v>
      </c>
    </row>
    <row r="35" spans="2:8" ht="21">
      <c r="B35" s="68"/>
      <c r="C35" s="65" t="s">
        <v>705</v>
      </c>
      <c r="D35" s="65" t="s">
        <v>706</v>
      </c>
      <c r="E35" s="66" t="s">
        <v>624</v>
      </c>
      <c r="F35" s="69">
        <v>16</v>
      </c>
      <c r="G35" s="69">
        <v>3.78</v>
      </c>
      <c r="H35" s="70">
        <v>60.48</v>
      </c>
    </row>
    <row r="36" spans="2:8" ht="21">
      <c r="B36" s="68"/>
      <c r="C36" s="65" t="s">
        <v>707</v>
      </c>
      <c r="D36" s="65" t="s">
        <v>708</v>
      </c>
      <c r="E36" s="66" t="s">
        <v>624</v>
      </c>
      <c r="F36" s="69">
        <v>16</v>
      </c>
      <c r="G36" s="69">
        <v>3.65</v>
      </c>
      <c r="H36" s="70">
        <v>58.4</v>
      </c>
    </row>
    <row r="37" spans="2:8" ht="21">
      <c r="B37" s="68"/>
      <c r="C37" s="65" t="s">
        <v>709</v>
      </c>
      <c r="D37" s="65" t="s">
        <v>710</v>
      </c>
      <c r="E37" s="66" t="s">
        <v>624</v>
      </c>
      <c r="F37" s="69">
        <v>6</v>
      </c>
      <c r="G37" s="69">
        <v>3.7</v>
      </c>
      <c r="H37" s="70">
        <v>22.2</v>
      </c>
    </row>
    <row r="38" spans="2:8">
      <c r="B38" s="162" t="s">
        <v>711</v>
      </c>
      <c r="C38" s="163"/>
      <c r="D38" s="163"/>
      <c r="E38" s="163"/>
      <c r="F38" s="163"/>
      <c r="G38" s="163"/>
      <c r="H38" s="62"/>
    </row>
    <row r="39" spans="2:8" ht="21">
      <c r="B39" s="59" t="s">
        <v>712</v>
      </c>
      <c r="C39" s="60" t="s">
        <v>713</v>
      </c>
      <c r="D39" s="60" t="s">
        <v>714</v>
      </c>
      <c r="E39" s="60" t="s">
        <v>715</v>
      </c>
      <c r="F39" s="60" t="s">
        <v>716</v>
      </c>
      <c r="G39" s="60" t="s">
        <v>717</v>
      </c>
      <c r="H39" s="62"/>
    </row>
    <row r="40" spans="2:8">
      <c r="B40" s="68">
        <v>3.67</v>
      </c>
      <c r="C40" s="73">
        <v>11032.08</v>
      </c>
      <c r="D40" s="73">
        <v>1960.97</v>
      </c>
      <c r="E40" s="73">
        <v>2193.17</v>
      </c>
      <c r="F40" s="66">
        <v>201.99</v>
      </c>
      <c r="G40" s="73">
        <v>15391.88</v>
      </c>
      <c r="H40" s="62"/>
    </row>
  </sheetData>
  <mergeCells count="4">
    <mergeCell ref="B3:D3"/>
    <mergeCell ref="B7:H7"/>
    <mergeCell ref="B38:G38"/>
    <mergeCell ref="B6:H6"/>
  </mergeCells>
  <pageMargins left="0.51181102362204722" right="0.51181102362204722" top="0.78740157480314965" bottom="0.78740157480314965" header="0.31496062992125984" footer="0.31496062992125984"/>
  <pageSetup paperSize="9" scale="98" fitToHeight="0" orientation="landscape" horizontalDpi="300" verticalDpi="300" r:id="rId1"/>
  <colBreaks count="1" manualBreakCount="1">
    <brk id="8" max="4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BE94-80A3-47B8-BD85-C4D849DEFB55}">
  <dimension ref="A4:F36"/>
  <sheetViews>
    <sheetView view="pageBreakPreview" topLeftCell="A34" zoomScaleNormal="100" zoomScaleSheetLayoutView="100" workbookViewId="0">
      <selection activeCell="K15" sqref="K15"/>
    </sheetView>
  </sheetViews>
  <sheetFormatPr defaultRowHeight="15"/>
  <cols>
    <col min="1" max="1" width="9.7109375" bestFit="1" customWidth="1"/>
    <col min="2" max="2" width="68.140625" customWidth="1"/>
    <col min="3" max="3" width="4.42578125" bestFit="1" customWidth="1"/>
    <col min="4" max="4" width="5.7109375" bestFit="1" customWidth="1"/>
    <col min="5" max="5" width="8.85546875" bestFit="1" customWidth="1"/>
    <col min="6" max="6" width="11.5703125" bestFit="1" customWidth="1"/>
  </cols>
  <sheetData>
    <row r="4" spans="1:6" ht="39.75" customHeight="1">
      <c r="A4" s="102" t="s">
        <v>643</v>
      </c>
      <c r="B4" s="168" t="s">
        <v>718</v>
      </c>
      <c r="C4" s="169"/>
      <c r="D4" s="169"/>
      <c r="E4" s="169"/>
      <c r="F4" s="169"/>
    </row>
    <row r="5" spans="1:6" ht="22.5">
      <c r="A5" s="86" t="s">
        <v>640</v>
      </c>
      <c r="B5" s="97" t="s">
        <v>646</v>
      </c>
      <c r="C5" s="87" t="s">
        <v>719</v>
      </c>
      <c r="D5" s="87" t="s">
        <v>720</v>
      </c>
      <c r="E5" s="87" t="s">
        <v>721</v>
      </c>
      <c r="F5" s="87" t="s">
        <v>650</v>
      </c>
    </row>
    <row r="6" spans="1:6" ht="22.5">
      <c r="A6" s="77" t="s">
        <v>651</v>
      </c>
      <c r="B6" s="96" t="s">
        <v>722</v>
      </c>
      <c r="C6" s="75" t="s">
        <v>17</v>
      </c>
      <c r="D6" s="88">
        <v>3</v>
      </c>
      <c r="E6" s="91">
        <v>17.850000000000001</v>
      </c>
      <c r="F6" s="89">
        <v>53.550000000000004</v>
      </c>
    </row>
    <row r="7" spans="1:6">
      <c r="A7" s="77" t="s">
        <v>653</v>
      </c>
      <c r="B7" s="101" t="s">
        <v>668</v>
      </c>
      <c r="C7" s="84" t="s">
        <v>13</v>
      </c>
      <c r="D7" s="85">
        <v>71.5</v>
      </c>
      <c r="E7" s="91">
        <v>18.18</v>
      </c>
      <c r="F7" s="89">
        <v>1299.8699999999999</v>
      </c>
    </row>
    <row r="8" spans="1:6">
      <c r="A8" s="77" t="s">
        <v>651</v>
      </c>
      <c r="B8" s="95" t="s">
        <v>654</v>
      </c>
      <c r="C8" s="79" t="s">
        <v>17</v>
      </c>
      <c r="D8" s="81">
        <v>8</v>
      </c>
      <c r="E8" s="91">
        <v>7.63</v>
      </c>
      <c r="F8" s="89">
        <v>61.04</v>
      </c>
    </row>
    <row r="9" spans="1:6">
      <c r="A9" s="77" t="s">
        <v>655</v>
      </c>
      <c r="B9" s="95" t="s">
        <v>723</v>
      </c>
      <c r="C9" s="79" t="s">
        <v>133</v>
      </c>
      <c r="D9" s="78">
        <v>84</v>
      </c>
      <c r="E9" s="91">
        <v>6.55</v>
      </c>
      <c r="F9" s="89">
        <v>550.19999999999993</v>
      </c>
    </row>
    <row r="10" spans="1:6">
      <c r="A10" s="77" t="s">
        <v>657</v>
      </c>
      <c r="B10" s="95" t="s">
        <v>658</v>
      </c>
      <c r="C10" s="82" t="s">
        <v>17</v>
      </c>
      <c r="D10" s="83">
        <v>3</v>
      </c>
      <c r="E10" s="91">
        <v>9.9</v>
      </c>
      <c r="F10" s="89">
        <v>29.700000000000003</v>
      </c>
    </row>
    <row r="11" spans="1:6">
      <c r="A11" s="77" t="s">
        <v>659</v>
      </c>
      <c r="B11" s="95" t="s">
        <v>660</v>
      </c>
      <c r="C11" s="79" t="s">
        <v>17</v>
      </c>
      <c r="D11" s="78">
        <v>1</v>
      </c>
      <c r="E11" s="91">
        <v>13.18</v>
      </c>
      <c r="F11" s="89">
        <v>13.18</v>
      </c>
    </row>
    <row r="12" spans="1:6" ht="22.5">
      <c r="A12" s="77" t="s">
        <v>724</v>
      </c>
      <c r="B12" s="95" t="s">
        <v>725</v>
      </c>
      <c r="C12" s="79" t="s">
        <v>17</v>
      </c>
      <c r="D12" s="78">
        <v>16</v>
      </c>
      <c r="E12" s="91">
        <v>6.63</v>
      </c>
      <c r="F12" s="89">
        <v>106.08</v>
      </c>
    </row>
    <row r="13" spans="1:6">
      <c r="A13" s="77" t="s">
        <v>726</v>
      </c>
      <c r="B13" s="95" t="s">
        <v>727</v>
      </c>
      <c r="C13" s="80" t="s">
        <v>17</v>
      </c>
      <c r="D13" s="81">
        <v>6</v>
      </c>
      <c r="E13" s="91">
        <v>6.63</v>
      </c>
      <c r="F13" s="89">
        <v>39.78</v>
      </c>
    </row>
    <row r="14" spans="1:6">
      <c r="A14" s="77" t="s">
        <v>728</v>
      </c>
      <c r="B14" s="95" t="s">
        <v>666</v>
      </c>
      <c r="C14" s="79" t="s">
        <v>17</v>
      </c>
      <c r="D14" s="78">
        <v>16</v>
      </c>
      <c r="E14" s="91">
        <v>4.74</v>
      </c>
      <c r="F14" s="89">
        <v>75.84</v>
      </c>
    </row>
    <row r="15" spans="1:6" ht="33.75">
      <c r="A15" s="77" t="s">
        <v>669</v>
      </c>
      <c r="B15" s="95" t="s">
        <v>729</v>
      </c>
      <c r="C15" s="79" t="s">
        <v>671</v>
      </c>
      <c r="D15" s="78">
        <v>1.26</v>
      </c>
      <c r="E15" s="91">
        <v>369.89</v>
      </c>
      <c r="F15" s="89">
        <v>466.06139999999999</v>
      </c>
    </row>
    <row r="16" spans="1:6" ht="56.25">
      <c r="A16" s="77" t="s">
        <v>672</v>
      </c>
      <c r="B16" s="100" t="s">
        <v>730</v>
      </c>
      <c r="C16" s="79" t="s">
        <v>671</v>
      </c>
      <c r="D16" s="78">
        <v>2.403</v>
      </c>
      <c r="E16" s="91">
        <v>317.51</v>
      </c>
      <c r="F16" s="89">
        <v>762.97653000000003</v>
      </c>
    </row>
    <row r="17" spans="1:6" ht="33.75">
      <c r="A17" s="77" t="s">
        <v>674</v>
      </c>
      <c r="B17" s="100" t="s">
        <v>731</v>
      </c>
      <c r="C17" s="82" t="s">
        <v>13</v>
      </c>
      <c r="D17" s="83">
        <v>37.409999999999997</v>
      </c>
      <c r="E17" s="92">
        <v>33.64</v>
      </c>
      <c r="F17" s="89">
        <v>1258.4723999999999</v>
      </c>
    </row>
    <row r="18" spans="1:6" ht="22.5">
      <c r="A18" s="77" t="s">
        <v>676</v>
      </c>
      <c r="B18" s="100" t="s">
        <v>732</v>
      </c>
      <c r="C18" s="82" t="s">
        <v>17</v>
      </c>
      <c r="D18" s="83">
        <v>37.409999999999997</v>
      </c>
      <c r="E18" s="92">
        <v>22.95</v>
      </c>
      <c r="F18" s="89">
        <v>858.55949999999984</v>
      </c>
    </row>
    <row r="19" spans="1:6" ht="33.75">
      <c r="A19" s="77" t="s">
        <v>678</v>
      </c>
      <c r="B19" s="95" t="s">
        <v>733</v>
      </c>
      <c r="C19" s="79" t="s">
        <v>17</v>
      </c>
      <c r="D19" s="78">
        <v>4</v>
      </c>
      <c r="E19" s="91">
        <v>160.52000000000001</v>
      </c>
      <c r="F19" s="89">
        <v>642.08000000000004</v>
      </c>
    </row>
    <row r="20" spans="1:6">
      <c r="A20" s="77" t="s">
        <v>680</v>
      </c>
      <c r="B20" s="94" t="s">
        <v>681</v>
      </c>
      <c r="C20" s="79" t="s">
        <v>17</v>
      </c>
      <c r="D20" s="78">
        <v>3</v>
      </c>
      <c r="E20" s="91">
        <v>16.27</v>
      </c>
      <c r="F20" s="89">
        <v>48.81</v>
      </c>
    </row>
    <row r="21" spans="1:6">
      <c r="A21" s="77" t="s">
        <v>682</v>
      </c>
      <c r="B21" s="94" t="s">
        <v>683</v>
      </c>
      <c r="C21" s="79" t="s">
        <v>17</v>
      </c>
      <c r="D21" s="78">
        <v>3</v>
      </c>
      <c r="E21" s="91">
        <v>36.67</v>
      </c>
      <c r="F21" s="89">
        <v>110.01</v>
      </c>
    </row>
    <row r="22" spans="1:6">
      <c r="A22" s="77" t="s">
        <v>684</v>
      </c>
      <c r="B22" s="99" t="s">
        <v>685</v>
      </c>
      <c r="C22" s="79" t="s">
        <v>133</v>
      </c>
      <c r="D22" s="78">
        <v>9</v>
      </c>
      <c r="E22" s="91">
        <v>11.6</v>
      </c>
      <c r="F22" s="89">
        <v>104.39999999999999</v>
      </c>
    </row>
    <row r="23" spans="1:6">
      <c r="A23" s="77" t="s">
        <v>686</v>
      </c>
      <c r="B23" s="99" t="s">
        <v>687</v>
      </c>
      <c r="C23" s="79" t="s">
        <v>17</v>
      </c>
      <c r="D23" s="78">
        <v>1</v>
      </c>
      <c r="E23" s="91">
        <v>39.33</v>
      </c>
      <c r="F23" s="89">
        <v>39.33</v>
      </c>
    </row>
    <row r="24" spans="1:6" ht="22.5">
      <c r="A24" s="77" t="s">
        <v>688</v>
      </c>
      <c r="B24" s="99" t="s">
        <v>734</v>
      </c>
      <c r="C24" s="79" t="s">
        <v>133</v>
      </c>
      <c r="D24" s="78">
        <v>6</v>
      </c>
      <c r="E24" s="91">
        <v>25.66</v>
      </c>
      <c r="F24" s="89">
        <v>153.96</v>
      </c>
    </row>
    <row r="25" spans="1:6" ht="33.75">
      <c r="A25" s="77" t="s">
        <v>690</v>
      </c>
      <c r="B25" s="98" t="s">
        <v>735</v>
      </c>
      <c r="C25" s="79" t="s">
        <v>736</v>
      </c>
      <c r="D25" s="78">
        <v>1</v>
      </c>
      <c r="E25" s="91">
        <v>68.150000000000006</v>
      </c>
      <c r="F25" s="89">
        <v>68.150000000000006</v>
      </c>
    </row>
    <row r="26" spans="1:6" ht="45">
      <c r="A26" s="77" t="s">
        <v>693</v>
      </c>
      <c r="B26" s="98" t="s">
        <v>737</v>
      </c>
      <c r="C26" s="79" t="s">
        <v>738</v>
      </c>
      <c r="D26" s="78">
        <v>1</v>
      </c>
      <c r="E26" s="91">
        <v>915.43</v>
      </c>
      <c r="F26" s="89">
        <v>915.43</v>
      </c>
    </row>
    <row r="27" spans="1:6" ht="78.75">
      <c r="A27" s="77" t="s">
        <v>695</v>
      </c>
      <c r="B27" s="98" t="s">
        <v>739</v>
      </c>
      <c r="C27" s="79" t="s">
        <v>738</v>
      </c>
      <c r="D27" s="78">
        <v>1</v>
      </c>
      <c r="E27" s="91">
        <v>255.44</v>
      </c>
      <c r="F27" s="89">
        <v>255.44</v>
      </c>
    </row>
    <row r="28" spans="1:6" ht="67.5">
      <c r="A28" s="77" t="s">
        <v>697</v>
      </c>
      <c r="B28" s="99" t="s">
        <v>740</v>
      </c>
      <c r="C28" s="79" t="s">
        <v>738</v>
      </c>
      <c r="D28" s="78">
        <v>1</v>
      </c>
      <c r="E28" s="91">
        <v>179.66</v>
      </c>
      <c r="F28" s="89">
        <v>179.66</v>
      </c>
    </row>
    <row r="29" spans="1:6" ht="45">
      <c r="A29" s="77" t="s">
        <v>699</v>
      </c>
      <c r="B29" s="99" t="s">
        <v>741</v>
      </c>
      <c r="C29" s="79" t="s">
        <v>738</v>
      </c>
      <c r="D29" s="78">
        <v>1</v>
      </c>
      <c r="E29" s="91">
        <v>106.51</v>
      </c>
      <c r="F29" s="89">
        <v>106.51</v>
      </c>
    </row>
    <row r="30" spans="1:6" ht="67.5">
      <c r="A30" s="77" t="s">
        <v>701</v>
      </c>
      <c r="B30" s="99" t="s">
        <v>742</v>
      </c>
      <c r="C30" s="79" t="s">
        <v>743</v>
      </c>
      <c r="D30" s="78">
        <v>6</v>
      </c>
      <c r="E30" s="91">
        <v>183.22</v>
      </c>
      <c r="F30" s="89">
        <v>1099.32</v>
      </c>
    </row>
    <row r="31" spans="1:6" ht="45">
      <c r="A31" s="77" t="s">
        <v>703</v>
      </c>
      <c r="B31" s="98" t="s">
        <v>744</v>
      </c>
      <c r="C31" s="79" t="s">
        <v>736</v>
      </c>
      <c r="D31" s="78">
        <v>48.06</v>
      </c>
      <c r="E31" s="91">
        <v>11.99</v>
      </c>
      <c r="F31" s="89">
        <v>576.23940000000005</v>
      </c>
    </row>
    <row r="32" spans="1:6" ht="33.75">
      <c r="A32" s="77" t="s">
        <v>705</v>
      </c>
      <c r="B32" s="98" t="s">
        <v>745</v>
      </c>
      <c r="C32" s="79" t="s">
        <v>746</v>
      </c>
      <c r="D32" s="78">
        <v>16</v>
      </c>
      <c r="E32" s="91">
        <v>2.96</v>
      </c>
      <c r="F32" s="89">
        <v>47.36</v>
      </c>
    </row>
    <row r="33" spans="1:6" ht="45">
      <c r="A33" s="77" t="s">
        <v>707</v>
      </c>
      <c r="B33" s="98" t="s">
        <v>747</v>
      </c>
      <c r="C33" s="79" t="s">
        <v>748</v>
      </c>
      <c r="D33" s="78">
        <v>16</v>
      </c>
      <c r="E33" s="91">
        <v>2.89</v>
      </c>
      <c r="F33" s="89">
        <v>46.24</v>
      </c>
    </row>
    <row r="34" spans="1:6" ht="33.75">
      <c r="A34" s="77" t="s">
        <v>709</v>
      </c>
      <c r="B34" s="98" t="s">
        <v>749</v>
      </c>
      <c r="C34" s="79" t="s">
        <v>748</v>
      </c>
      <c r="D34" s="78">
        <v>6</v>
      </c>
      <c r="E34" s="91">
        <v>2.89</v>
      </c>
      <c r="F34" s="89">
        <v>17.34</v>
      </c>
    </row>
    <row r="35" spans="1:6">
      <c r="A35" s="77"/>
      <c r="B35" s="98"/>
      <c r="C35" s="79"/>
      <c r="D35" s="78"/>
      <c r="E35" s="91"/>
      <c r="F35" s="90"/>
    </row>
    <row r="36" spans="1:6">
      <c r="A36" s="76"/>
      <c r="B36" s="98" t="s">
        <v>750</v>
      </c>
      <c r="C36" s="76"/>
      <c r="D36" s="76"/>
      <c r="E36" s="76"/>
      <c r="F36" s="93">
        <v>9985.5892299999996</v>
      </c>
    </row>
  </sheetData>
  <mergeCells count="1">
    <mergeCell ref="B4:F4"/>
  </mergeCells>
  <pageMargins left="0.511811024" right="0.511811024" top="0.78740157499999996" bottom="0.78740157499999996" header="0.31496062000000002" footer="0.31496062000000002"/>
  <pageSetup paperSize="9" scale="8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MEDIÇÃO 01</vt:lpstr>
      <vt:lpstr>MEMORIA BM 01</vt:lpstr>
      <vt:lpstr>RELATÓRIO FOTOGRÁFICO</vt:lpstr>
      <vt:lpstr>BARRACÃO</vt:lpstr>
      <vt:lpstr>Planilha2</vt:lpstr>
      <vt:lpstr>BARRACÃO!Area_de_impressao</vt:lpstr>
      <vt:lpstr>'MEDIÇÃO 01'!Area_de_impressao</vt:lpstr>
      <vt:lpstr>'MEMORIA BM 01'!Area_de_impressao</vt:lpstr>
      <vt:lpstr>'RELATÓRIO FOTOGRÁFICO'!Area_de_impressao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2023-02-28T11:29:04Z</dcterms:created>
  <dcterms:modified xsi:type="dcterms:W3CDTF">2023-04-27T14:34:08Z</dcterms:modified>
</cp:coreProperties>
</file>