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xr:revisionPtr revIDLastSave="0" documentId="13_ncr:1_{71D6914B-94B9-489D-95C8-BEB88A3E3AFE}" xr6:coauthVersionLast="47" xr6:coauthVersionMax="47" xr10:uidLastSave="{00000000-0000-0000-0000-000000000000}"/>
  <bookViews>
    <workbookView xWindow="-120" yWindow="-120" windowWidth="20730" windowHeight="11160" activeTab="5" xr2:uid="{A02EA123-0BA1-4A18-9498-8F3CC74A9515}"/>
  </bookViews>
  <sheets>
    <sheet name="BM.01" sheetId="2" r:id="rId1"/>
    <sheet name="Memória 01" sheetId="3" r:id="rId2"/>
    <sheet name="BM.02" sheetId="4" r:id="rId3"/>
    <sheet name="Memória 02" sheetId="5" r:id="rId4"/>
    <sheet name="BM.03" sheetId="6" r:id="rId5"/>
    <sheet name="Memória 03" sheetId="7" r:id="rId6"/>
    <sheet name="Planilha1" sheetId="1" r:id="rId7"/>
  </sheets>
  <externalReferences>
    <externalReference r:id="rId8"/>
  </externalReferences>
  <definedNames>
    <definedName name="_xlnm.Print_Area" localSheetId="0">BM.01!$A$1:$J$30</definedName>
    <definedName name="_xlnm.Print_Area" localSheetId="2">BM.02!$A$1:$J$30</definedName>
    <definedName name="_xlnm.Print_Area" localSheetId="4">BM.03!$A$1:$J$30</definedName>
    <definedName name="_xlnm.Print_Area" localSheetId="1">'Memória 01'!$A$1:$D$19</definedName>
    <definedName name="_xlnm.Print_Area" localSheetId="3">'Memória 02'!$A$1:$D$17</definedName>
    <definedName name="_xlnm.Print_Area" localSheetId="5">'Memória 03'!$A$1:$D$17</definedName>
    <definedName name="_xlnm.Print_Titles" localSheetId="0">BM.01!$10:$13</definedName>
    <definedName name="_xlnm.Print_Titles" localSheetId="2">BM.02!$10:$13</definedName>
    <definedName name="_xlnm.Print_Titles" localSheetId="4">BM.03!$10:$13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7" i="7" l="1"/>
  <c r="B16" i="7"/>
  <c r="A16" i="7"/>
  <c r="B15" i="7"/>
  <c r="B14" i="7"/>
  <c r="B12" i="7"/>
  <c r="H10" i="7"/>
  <c r="B10" i="7"/>
  <c r="B9" i="7"/>
  <c r="B8" i="7"/>
  <c r="L7" i="7"/>
  <c r="K7" i="7"/>
  <c r="J7" i="7"/>
  <c r="I7" i="7"/>
  <c r="H7" i="7"/>
  <c r="E7" i="7"/>
  <c r="E14" i="7" s="1"/>
  <c r="E9" i="7" s="1"/>
  <c r="B7" i="7"/>
  <c r="G6" i="7"/>
  <c r="G7" i="7" s="1"/>
  <c r="I25" i="6"/>
  <c r="I24" i="6" s="1"/>
  <c r="F25" i="6"/>
  <c r="G25" i="6" s="1"/>
  <c r="J25" i="6" s="1"/>
  <c r="J24" i="6" s="1"/>
  <c r="F23" i="6"/>
  <c r="G23" i="6" s="1"/>
  <c r="F22" i="6"/>
  <c r="I22" i="6" s="1"/>
  <c r="I20" i="6"/>
  <c r="I19" i="6" s="1"/>
  <c r="F20" i="6"/>
  <c r="G20" i="6" s="1"/>
  <c r="J20" i="6" s="1"/>
  <c r="J19" i="6" s="1"/>
  <c r="F18" i="6"/>
  <c r="G18" i="6" s="1"/>
  <c r="J18" i="6" s="1"/>
  <c r="F17" i="6"/>
  <c r="G17" i="6" s="1"/>
  <c r="J17" i="6" s="1"/>
  <c r="F16" i="6"/>
  <c r="I16" i="6" s="1"/>
  <c r="F15" i="6"/>
  <c r="I15" i="6" s="1"/>
  <c r="B17" i="5"/>
  <c r="B16" i="5"/>
  <c r="A16" i="5"/>
  <c r="B15" i="5"/>
  <c r="B14" i="5"/>
  <c r="B12" i="5"/>
  <c r="B10" i="5"/>
  <c r="B9" i="5"/>
  <c r="B8" i="5"/>
  <c r="M7" i="5"/>
  <c r="L7" i="5"/>
  <c r="K7" i="5"/>
  <c r="J7" i="5"/>
  <c r="I7" i="5"/>
  <c r="H7" i="5"/>
  <c r="G7" i="5"/>
  <c r="E7" i="5"/>
  <c r="E8" i="5" s="1"/>
  <c r="E15" i="5" s="1"/>
  <c r="E10" i="5" s="1"/>
  <c r="B7" i="5"/>
  <c r="L6" i="5"/>
  <c r="K6" i="5"/>
  <c r="J6" i="5"/>
  <c r="I6" i="5"/>
  <c r="H6" i="5"/>
  <c r="G6" i="5"/>
  <c r="F25" i="4"/>
  <c r="I25" i="4" s="1"/>
  <c r="I24" i="4" s="1"/>
  <c r="F23" i="4"/>
  <c r="G23" i="4" s="1"/>
  <c r="J23" i="4" s="1"/>
  <c r="I22" i="4"/>
  <c r="F22" i="4"/>
  <c r="G22" i="4" s="1"/>
  <c r="J22" i="4" s="1"/>
  <c r="F20" i="4"/>
  <c r="I20" i="4" s="1"/>
  <c r="I19" i="4" s="1"/>
  <c r="F18" i="4"/>
  <c r="G18" i="4" s="1"/>
  <c r="J18" i="4" s="1"/>
  <c r="I17" i="4"/>
  <c r="F17" i="4"/>
  <c r="G17" i="4" s="1"/>
  <c r="J17" i="4" s="1"/>
  <c r="F16" i="4"/>
  <c r="G16" i="4" s="1"/>
  <c r="J16" i="4" s="1"/>
  <c r="I15" i="4"/>
  <c r="F15" i="4"/>
  <c r="G15" i="4" s="1"/>
  <c r="J15" i="4" s="1"/>
  <c r="B19" i="3"/>
  <c r="B18" i="3"/>
  <c r="A18" i="3"/>
  <c r="E17" i="3"/>
  <c r="E10" i="3" s="1"/>
  <c r="B17" i="3"/>
  <c r="B16" i="3"/>
  <c r="B13" i="3"/>
  <c r="B10" i="3"/>
  <c r="B9" i="3"/>
  <c r="E8" i="3"/>
  <c r="B8" i="3"/>
  <c r="E7" i="3"/>
  <c r="E16" i="3" s="1"/>
  <c r="E9" i="3" s="1"/>
  <c r="B7" i="3"/>
  <c r="F25" i="2"/>
  <c r="G25" i="2" s="1"/>
  <c r="J25" i="2" s="1"/>
  <c r="J24" i="2" s="1"/>
  <c r="F23" i="2"/>
  <c r="G23" i="2" s="1"/>
  <c r="J23" i="2" s="1"/>
  <c r="F22" i="2"/>
  <c r="G22" i="2" s="1"/>
  <c r="J22" i="2" s="1"/>
  <c r="F20" i="2"/>
  <c r="I20" i="2" s="1"/>
  <c r="I19" i="2" s="1"/>
  <c r="F18" i="2"/>
  <c r="G18" i="2" s="1"/>
  <c r="J18" i="2" s="1"/>
  <c r="F17" i="2"/>
  <c r="G17" i="2" s="1"/>
  <c r="J17" i="2" s="1"/>
  <c r="I16" i="2"/>
  <c r="F16" i="2"/>
  <c r="G16" i="2" s="1"/>
  <c r="J16" i="2" s="1"/>
  <c r="F15" i="2"/>
  <c r="G15" i="2" s="1"/>
  <c r="J15" i="2" s="1"/>
  <c r="E8" i="7" l="1"/>
  <c r="E15" i="7" s="1"/>
  <c r="E10" i="7" s="1"/>
  <c r="J23" i="6"/>
  <c r="M22" i="6" s="1"/>
  <c r="K23" i="6"/>
  <c r="N22" i="6" s="1"/>
  <c r="O22" i="6" s="1"/>
  <c r="P22" i="6" s="1"/>
  <c r="G16" i="6"/>
  <c r="J16" i="6" s="1"/>
  <c r="G22" i="6"/>
  <c r="J22" i="6" s="1"/>
  <c r="J21" i="6" s="1"/>
  <c r="I17" i="6"/>
  <c r="I18" i="6"/>
  <c r="I14" i="6" s="1"/>
  <c r="I26" i="6" s="1"/>
  <c r="I23" i="6"/>
  <c r="I21" i="6" s="1"/>
  <c r="G15" i="6"/>
  <c r="J15" i="6" s="1"/>
  <c r="J14" i="6" s="1"/>
  <c r="J26" i="6" s="1"/>
  <c r="I16" i="4"/>
  <c r="I18" i="2"/>
  <c r="I23" i="4"/>
  <c r="I21" i="4"/>
  <c r="I22" i="2"/>
  <c r="I18" i="4"/>
  <c r="E14" i="5"/>
  <c r="E9" i="5" s="1"/>
  <c r="J14" i="4"/>
  <c r="J21" i="4"/>
  <c r="G20" i="4"/>
  <c r="J20" i="4" s="1"/>
  <c r="J19" i="4" s="1"/>
  <c r="G25" i="4"/>
  <c r="J25" i="4" s="1"/>
  <c r="J24" i="4" s="1"/>
  <c r="I15" i="2"/>
  <c r="I17" i="2"/>
  <c r="I23" i="2"/>
  <c r="I21" i="2" s="1"/>
  <c r="J21" i="2"/>
  <c r="J14" i="2"/>
  <c r="I25" i="2"/>
  <c r="I24" i="2" s="1"/>
  <c r="G20" i="2"/>
  <c r="J20" i="2" s="1"/>
  <c r="J19" i="2" s="1"/>
  <c r="D28" i="6" l="1"/>
  <c r="G8" i="6"/>
  <c r="K26" i="6"/>
  <c r="K25" i="6"/>
  <c r="I14" i="2"/>
  <c r="I14" i="4"/>
  <c r="I26" i="4" s="1"/>
  <c r="D28" i="4"/>
  <c r="G8" i="4"/>
  <c r="J26" i="4"/>
  <c r="K26" i="4" s="1"/>
  <c r="I26" i="2"/>
  <c r="D28" i="2"/>
  <c r="G8" i="2"/>
  <c r="J26" i="2"/>
  <c r="K26" i="2" s="1"/>
  <c r="L25" i="6" l="1"/>
  <c r="K24" i="6"/>
  <c r="L24" i="6"/>
  <c r="M24" i="6" s="1"/>
</calcChain>
</file>

<file path=xl/sharedStrings.xml><?xml version="1.0" encoding="utf-8"?>
<sst xmlns="http://schemas.openxmlformats.org/spreadsheetml/2006/main" count="346" uniqueCount="95">
  <si>
    <t xml:space="preserve">BOLETIM DE MEDIÇÃO </t>
  </si>
  <si>
    <r>
      <t>N</t>
    </r>
    <r>
      <rPr>
        <vertAlign val="superscript"/>
        <sz val="8"/>
        <rFont val="Times New Roman"/>
        <family val="1"/>
      </rPr>
      <t>o</t>
    </r>
    <r>
      <rPr>
        <sz val="8"/>
        <rFont val="Times New Roman"/>
        <family val="1"/>
      </rPr>
      <t xml:space="preserve"> - B.M.</t>
    </r>
  </si>
  <si>
    <t>01</t>
  </si>
  <si>
    <t>Agente Promotor</t>
  </si>
  <si>
    <t>Agente Financeiro</t>
  </si>
  <si>
    <t>Programa</t>
  </si>
  <si>
    <t>Início da Obra (O.S.)</t>
  </si>
  <si>
    <t>Prazo (Mês)</t>
  </si>
  <si>
    <t>Prefeitura Municipal de Sousa - PB</t>
  </si>
  <si>
    <t>14 meses</t>
  </si>
  <si>
    <t>Localização da Obra</t>
  </si>
  <si>
    <t>Contrato de Repasse</t>
  </si>
  <si>
    <r>
      <t>N</t>
    </r>
    <r>
      <rPr>
        <vertAlign val="superscript"/>
        <sz val="8"/>
        <rFont val="Times New Roman"/>
        <family val="1"/>
      </rPr>
      <t>o</t>
    </r>
    <r>
      <rPr>
        <sz val="8"/>
        <rFont val="Times New Roman"/>
        <family val="1"/>
      </rPr>
      <t xml:space="preserve">  da Licitação</t>
    </r>
  </si>
  <si>
    <t>Data da Ass. Contrato</t>
  </si>
  <si>
    <r>
      <t>N</t>
    </r>
    <r>
      <rPr>
        <vertAlign val="superscript"/>
        <sz val="8"/>
        <rFont val="Times New Roman"/>
        <family val="1"/>
      </rPr>
      <t>o</t>
    </r>
    <r>
      <rPr>
        <sz val="8"/>
        <rFont val="Times New Roman"/>
        <family val="1"/>
      </rPr>
      <t xml:space="preserve">  do Contrato</t>
    </r>
  </si>
  <si>
    <t>Data da emissão do Boletim</t>
  </si>
  <si>
    <t>Diversas ruas, Sousa-PB</t>
  </si>
  <si>
    <t>Concorrência n° 05/2021</t>
  </si>
  <si>
    <t>641/2021</t>
  </si>
  <si>
    <t>Empreendimento</t>
  </si>
  <si>
    <t>Contratada</t>
  </si>
  <si>
    <t>Valor da Contrato (R$)</t>
  </si>
  <si>
    <t>Valor da medição (R$)</t>
  </si>
  <si>
    <t>Período</t>
  </si>
  <si>
    <t>Execução de pavimentação asfáltica em CBUQ, em diversas ruas do município de Sousa-Pb</t>
  </si>
  <si>
    <t>Niemaia Construções Eireli</t>
  </si>
  <si>
    <t>06/10/2021 à 25/01/2022</t>
  </si>
  <si>
    <t>QUANTIDADE</t>
  </si>
  <si>
    <t>FINANCEIRO</t>
  </si>
  <si>
    <t>ITEM</t>
  </si>
  <si>
    <t xml:space="preserve"> D I S C R I M I N A Ç  Ã O</t>
  </si>
  <si>
    <t>UNID</t>
  </si>
  <si>
    <t>P. UNIT.</t>
  </si>
  <si>
    <t>Medida</t>
  </si>
  <si>
    <t>Acumulada</t>
  </si>
  <si>
    <t>Medido</t>
  </si>
  <si>
    <t>Acumulado</t>
  </si>
  <si>
    <t>Prevista</t>
  </si>
  <si>
    <t>no</t>
  </si>
  <si>
    <t>incluindo o</t>
  </si>
  <si>
    <t>Incluindo o</t>
  </si>
  <si>
    <t xml:space="preserve">Período </t>
  </si>
  <si>
    <t>1.0</t>
  </si>
  <si>
    <t>PAVIMENTAÇÃO</t>
  </si>
  <si>
    <t>1.1</t>
  </si>
  <si>
    <t>IMPRIMACAO EXCLUSIVE LIGANTE</t>
  </si>
  <si>
    <t>M2</t>
  </si>
  <si>
    <t>1.2</t>
  </si>
  <si>
    <t>CONCRETO BETUMINOSO USINADO A QUENTE EXC. LIGANTE</t>
  </si>
  <si>
    <t>T</t>
  </si>
  <si>
    <t>1.3</t>
  </si>
  <si>
    <t>TRANSPORTE DE MATERIAIS ASFALTICO A FRIO</t>
  </si>
  <si>
    <t>T.KM</t>
  </si>
  <si>
    <t>1.4</t>
  </si>
  <si>
    <t>TRANSPORTE DE MATERIAIS ASFALTICO A QUENTE</t>
  </si>
  <si>
    <t>2.0</t>
  </si>
  <si>
    <t>SINALIZAÇÃO E SEGURANÇA</t>
  </si>
  <si>
    <t>2.1</t>
  </si>
  <si>
    <t>SINALIZACAO HORIZONTAL COM TINTA 2 ANOS DURACAO</t>
  </si>
  <si>
    <t>3.0</t>
  </si>
  <si>
    <t>LIGANTES BETUMINOSOS (BASE FORTALEZA)</t>
  </si>
  <si>
    <t>3.1</t>
  </si>
  <si>
    <t>ASFALTO DILUIDO CM-30 EXCLUSIVE TRANSPORTE</t>
  </si>
  <si>
    <t>3.2</t>
  </si>
  <si>
    <t xml:space="preserve">CIMENTO ASFALTICO CAP 50/70 EXCLUSIVE TRANSPORTE </t>
  </si>
  <si>
    <t>4.0</t>
  </si>
  <si>
    <t>PLACA DA OBRA</t>
  </si>
  <si>
    <t>4.1</t>
  </si>
  <si>
    <t>PLACA INDICATIVA DE OBRA</t>
  </si>
  <si>
    <t>,</t>
  </si>
  <si>
    <t xml:space="preserve">IMPORTA O PRESENTE BOLETIM DE MEDIÇÃO O VALOR DE </t>
  </si>
  <si>
    <t>MEMORIA DE CALCULO</t>
  </si>
  <si>
    <t>DISCRIMINAÇÃO</t>
  </si>
  <si>
    <t xml:space="preserve">UN </t>
  </si>
  <si>
    <t>QUANT.</t>
  </si>
  <si>
    <t>m²</t>
  </si>
  <si>
    <r>
      <t xml:space="preserve">No bairro Jardim Brasília: Rua Maria Hermínia - 232,90 m x 8,00 m de largura = 1.863,20 m²; Av. Candida Sarmento - 69,50 m x 8,00 m de largura = 556,00 m²; Rua Marcos Augusto Gonçalves - 115,40 m x 8,00 m de largura = 923,2 m²; </t>
    </r>
    <r>
      <rPr>
        <b/>
        <sz val="11"/>
        <color theme="1"/>
        <rFont val="Aptos Narrow"/>
        <family val="2"/>
        <scheme val="minor"/>
      </rPr>
      <t>totalizando = 3.342,40 m² no Jardim Brasília</t>
    </r>
    <r>
      <rPr>
        <sz val="11"/>
        <color theme="1"/>
        <rFont val="Aptos Narrow"/>
        <family val="2"/>
        <scheme val="minor"/>
      </rPr>
      <t xml:space="preserve">. No bairro Raquel Gadelha: Rua Júlio Vieira de Almeida - 237,60 m x 7,00 m de largura = 1.663,20 m²; Rua Ana Cartaxo da Nóbrega - 121,20 m x 8,00 m de largura = 969,60 m²; Rua Expedito Lourenço de Sousa = 121,00 m x 7,70 m de largura = 931,70 m²; Rua Ademir Paulo da Silva = 121,00 m x 7,10 m de largura = 859,10 m²; </t>
    </r>
    <r>
      <rPr>
        <b/>
        <sz val="11"/>
        <color theme="1"/>
        <rFont val="Aptos Narrow"/>
        <family val="2"/>
        <scheme val="minor"/>
      </rPr>
      <t>totalizando = 4.423,60 m² no Bairro Raquel Gadelha</t>
    </r>
    <r>
      <rPr>
        <sz val="11"/>
        <color theme="1"/>
        <rFont val="Aptos Narrow"/>
        <family val="2"/>
        <scheme val="minor"/>
      </rPr>
      <t xml:space="preserve">. No Bairro Gato Preto: Rua Gustan Forte = 62,80 m x 7,00 m de largura = 439,60 m²; Rua Jose Francisco de Sousa = 208,00 m x 7,00 m de largura = 1.456,00 m²; </t>
    </r>
    <r>
      <rPr>
        <b/>
        <sz val="11"/>
        <color theme="1"/>
        <rFont val="Aptos Narrow"/>
        <family val="2"/>
        <scheme val="minor"/>
      </rPr>
      <t>totalizando 1.895,60 m² no bairro Gato Preto</t>
    </r>
    <r>
      <rPr>
        <sz val="11"/>
        <color theme="1"/>
        <rFont val="Aptos Narrow"/>
        <family val="2"/>
        <scheme val="minor"/>
      </rPr>
      <t>. Perfazendo um total geral de</t>
    </r>
  </si>
  <si>
    <t>t</t>
  </si>
  <si>
    <t>Área total x 0,04 m de altura x densidade de 2,40 t/ m³ =</t>
  </si>
  <si>
    <t>t.km</t>
  </si>
  <si>
    <t>Total de CM-30 x distancia de 419,80 km</t>
  </si>
  <si>
    <t xml:space="preserve">Total de CAP 50/70 x distância de 419,80 km </t>
  </si>
  <si>
    <t>LIGANTES BETUMINOSOS (FORTALEZA)</t>
  </si>
  <si>
    <t xml:space="preserve">Área total de imprimação x teor de ligante de 0,12% = </t>
  </si>
  <si>
    <t>Volume total de CBUQ em toneladas x 5,5% de taxa de aplicação =</t>
  </si>
  <si>
    <t>M²</t>
  </si>
  <si>
    <t xml:space="preserve">1,50 x 3,00 = </t>
  </si>
  <si>
    <t>02</t>
  </si>
  <si>
    <t>26/01 A 22/02/2022</t>
  </si>
  <si>
    <t>MEMORIA DE CALCULO - BM 02</t>
  </si>
  <si>
    <r>
      <t xml:space="preserve">BAIRRO ALTO DO CRUZEIRO = Rua Cícero Policarpo (trecho 01) 140,50 m de comprimento x (4,85+5,70+5,80+5,70)/4 = 5,51 de largura média = </t>
    </r>
    <r>
      <rPr>
        <b/>
        <sz val="11"/>
        <color theme="1"/>
        <rFont val="Aptos Narrow"/>
        <family val="2"/>
        <scheme val="minor"/>
      </rPr>
      <t>774,15 m²</t>
    </r>
    <r>
      <rPr>
        <sz val="11"/>
        <color theme="1"/>
        <rFont val="Aptos Narrow"/>
        <family val="2"/>
        <scheme val="minor"/>
      </rPr>
      <t xml:space="preserve">;  Rua Cícero Policarpo (trecho 02) 131,70 m de comprimento x (6,80+5,30+4,30+4,50)/4 = 5,22m de largura média = </t>
    </r>
    <r>
      <rPr>
        <b/>
        <sz val="11"/>
        <color theme="1"/>
        <rFont val="Aptos Narrow"/>
        <family val="2"/>
        <scheme val="minor"/>
      </rPr>
      <t xml:space="preserve">687,47 m². </t>
    </r>
    <r>
      <rPr>
        <sz val="11"/>
        <color theme="1"/>
        <rFont val="Aptos Narrow"/>
        <family val="2"/>
        <scheme val="minor"/>
      </rPr>
      <t xml:space="preserve">Rua Maria Socorro Abrantes 154,80 m de comprimento x (3,60+3,70+4,00+4,50)/4 = 3,95 m de largura média = </t>
    </r>
    <r>
      <rPr>
        <b/>
        <sz val="11"/>
        <color theme="1"/>
        <rFont val="Aptos Narrow"/>
        <family val="2"/>
        <scheme val="minor"/>
      </rPr>
      <t>611,46 m²</t>
    </r>
    <r>
      <rPr>
        <sz val="11"/>
        <color theme="1"/>
        <rFont val="Aptos Narrow"/>
        <family val="2"/>
        <scheme val="minor"/>
      </rPr>
      <t xml:space="preserve">. Rua Manoel Francisco de Barros = 206,00 m de comprimento x (5,00+5,40+5,30+6,00)/4 = 5,42 m de largura média = </t>
    </r>
    <r>
      <rPr>
        <b/>
        <sz val="11"/>
        <color theme="1"/>
        <rFont val="Aptos Narrow"/>
        <family val="2"/>
        <scheme val="minor"/>
      </rPr>
      <t>1.116,52 m²</t>
    </r>
    <r>
      <rPr>
        <sz val="11"/>
        <color theme="1"/>
        <rFont val="Aptos Narrow"/>
        <family val="2"/>
        <scheme val="minor"/>
      </rPr>
      <t xml:space="preserve">. Rua Projetada 01 = 98,00 m de comprimento x (4,70+4,90+5,20)/3 = 4,93 m de largura média = </t>
    </r>
    <r>
      <rPr>
        <b/>
        <sz val="11"/>
        <color theme="1"/>
        <rFont val="Aptos Narrow"/>
        <family val="2"/>
        <scheme val="minor"/>
      </rPr>
      <t>483,14 m²</t>
    </r>
    <r>
      <rPr>
        <sz val="11"/>
        <color theme="1"/>
        <rFont val="Aptos Narrow"/>
        <family val="2"/>
        <scheme val="minor"/>
      </rPr>
      <t xml:space="preserve">. Rua projetada 02 - 113,00 m de comprimento x (5,10+4,50+3,70)/3 = 4,43 m de largura média = </t>
    </r>
    <r>
      <rPr>
        <b/>
        <sz val="11"/>
        <color theme="1"/>
        <rFont val="Aptos Narrow"/>
        <family val="2"/>
        <scheme val="minor"/>
      </rPr>
      <t>500,59 m²</t>
    </r>
    <r>
      <rPr>
        <sz val="11"/>
        <color theme="1"/>
        <rFont val="Aptos Narrow"/>
        <family val="2"/>
        <scheme val="minor"/>
      </rPr>
      <t xml:space="preserve">. BAIRRO GATO PRETO - Rua Ana Neri 173,00 m de comprimento x 7,00 m de largura média = </t>
    </r>
    <r>
      <rPr>
        <b/>
        <sz val="11"/>
        <color theme="1"/>
        <rFont val="Aptos Narrow"/>
        <family val="2"/>
        <scheme val="minor"/>
      </rPr>
      <t>1.211,00 m²</t>
    </r>
    <r>
      <rPr>
        <sz val="11"/>
        <color theme="1"/>
        <rFont val="Aptos Narrow"/>
        <family val="2"/>
        <scheme val="minor"/>
      </rPr>
      <t xml:space="preserve">. </t>
    </r>
    <r>
      <rPr>
        <b/>
        <sz val="11"/>
        <color theme="1"/>
        <rFont val="Aptos Narrow"/>
        <family val="2"/>
        <scheme val="minor"/>
      </rPr>
      <t xml:space="preserve">TOTALIZANDO = </t>
    </r>
  </si>
  <si>
    <t>03</t>
  </si>
  <si>
    <t>23/02 A 28/04/2022</t>
  </si>
  <si>
    <t>MEMORIA DE CALCULO - BM 03</t>
  </si>
  <si>
    <r>
      <t xml:space="preserve">BAIRRO RAQUEL GADELHA = Rua da OAB - comprimento de 312,20 m x largura média de (8,00+8,30+7,60+6,50+6,60)/5 = 7,4 m, perfazendo 2.310,28 m². Rua Pedro Alves Sobrinho - comprimento de 125,40m x largura média de 6,40 m = 802,56 m²; Rua Tipógrafo Marques - comprimento de 63,30 m x largura média de (6,70+6,50)/2 = 6,60 m, perfazendo 417,78 m²; Trevo - trapézio de (41,70+60,60)*8,00/2 = 409,20 m²; Rua Expedito Lourenço - comprimento 111,20 m x largura média de 6,10 m = 678,32 m²; e Rua Ademir Paulo da Silva - comprimento de 109,40 x largura média de 7,40 m =  809,56 m²; </t>
    </r>
    <r>
      <rPr>
        <b/>
        <sz val="11"/>
        <color theme="1"/>
        <rFont val="Aptos Narrow"/>
        <family val="2"/>
        <scheme val="minor"/>
      </rPr>
      <t>TOTALIZANDO = 5.427,70 m²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</si>
</sst>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&quot;R$&quot;\ #,##0.00"/>
    <numFmt numFmtId="165" formatCode="_-&quot;R$&quot;* #,##0.00_-;\-&quot;R$&quot;* #,##0.00_-;_-&quot;R$&quot;* &quot;-&quot;??_-;_-@_-"/>
    <numFmt numFmtId="166" formatCode="_(&quot;R$ &quot;* #,##0.00_);_(&quot;R$ &quot;* \(#,##0.00\);_(&quot;R$ &quot;* &quot;-&quot;??_);_(@_)"/>
    <numFmt numFmtId="167" formatCode="_(* #,##0.00_);_(* \(#,##0.00\);_(* &quot;-&quot;??_);_(@_)"/>
  </numFmts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6"/>
      <name val="Times New Roman"/>
      <family val="1"/>
    </font>
    <font>
      <sz val="8"/>
      <name val="Times New Roman"/>
      <family val="1"/>
    </font>
    <font>
      <vertAlign val="superscript"/>
      <sz val="8"/>
      <name val="Times New Roman"/>
      <family val="1"/>
    </font>
    <font>
      <b/>
      <sz val="14"/>
      <color indexed="12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b/>
      <sz val="12"/>
      <color theme="1"/>
      <name val="Times New Roman"/>
      <family val="1"/>
    </font>
    <font>
      <b/>
      <sz val="12"/>
      <color indexed="12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4"/>
      <name val="Times New Roman"/>
      <family val="1"/>
    </font>
    <font>
      <sz val="9"/>
      <name val="Times New Roman"/>
      <family val="1"/>
    </font>
    <font>
      <sz val="10"/>
      <color indexed="10"/>
      <name val="Times New Roman"/>
      <family val="1"/>
    </font>
    <font>
      <b/>
      <sz val="20"/>
      <color indexed="8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2" borderId="0" applyNumberFormat="0" applyBorder="0" applyAlignment="0" applyProtection="0"/>
    <xf numFmtId="165" fontId="1" fillId="0" borderId="0" applyFont="0" applyFill="0" applyBorder="0" applyAlignment="0" applyProtection="0"/>
  </cellStyleXfs>
  <cellXfs count="123">
    <xf numFmtId="0" fontId="0" fillId="0" borderId="0" xfId="0"/>
    <xf numFmtId="0" fontId="4" fillId="0" borderId="4" xfId="0" applyFont="1" applyBorder="1" applyAlignment="1">
      <alignment vertical="center"/>
    </xf>
    <xf numFmtId="0" fontId="4" fillId="0" borderId="0" xfId="0" applyFont="1" applyAlignment="1">
      <alignment vertical="center"/>
    </xf>
    <xf numFmtId="49" fontId="6" fillId="3" borderId="8" xfId="0" applyNumberFormat="1" applyFont="1" applyFill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14" fontId="7" fillId="0" borderId="8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4" fontId="7" fillId="0" borderId="5" xfId="0" applyNumberFormat="1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11" fillId="0" borderId="10" xfId="0" applyFont="1" applyBorder="1" applyAlignment="1">
      <alignment vertical="center"/>
    </xf>
    <xf numFmtId="0" fontId="12" fillId="0" borderId="1" xfId="0" applyFont="1" applyBorder="1" applyAlignment="1">
      <alignment vertical="center"/>
    </xf>
    <xf numFmtId="0" fontId="12" fillId="0" borderId="4" xfId="0" applyFont="1" applyBorder="1" applyAlignment="1">
      <alignment vertical="center"/>
    </xf>
    <xf numFmtId="0" fontId="12" fillId="0" borderId="2" xfId="0" applyFont="1" applyBorder="1" applyAlignment="1">
      <alignment vertical="center"/>
    </xf>
    <xf numFmtId="0" fontId="12" fillId="0" borderId="9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43" fontId="12" fillId="0" borderId="10" xfId="1" applyFont="1" applyFill="1" applyBorder="1" applyAlignment="1">
      <alignment horizontal="center" vertical="center"/>
    </xf>
    <xf numFmtId="43" fontId="12" fillId="0" borderId="14" xfId="1" applyFont="1" applyBorder="1" applyAlignment="1">
      <alignment horizontal="center" vertical="center"/>
    </xf>
    <xf numFmtId="0" fontId="12" fillId="0" borderId="5" xfId="0" applyFont="1" applyBorder="1" applyAlignment="1">
      <alignment horizontal="left" vertical="center"/>
    </xf>
    <xf numFmtId="43" fontId="12" fillId="0" borderId="14" xfId="1" applyFont="1" applyFill="1" applyBorder="1" applyAlignment="1">
      <alignment vertical="center"/>
    </xf>
    <xf numFmtId="0" fontId="12" fillId="0" borderId="8" xfId="0" applyFont="1" applyBorder="1" applyAlignment="1">
      <alignment horizontal="center" vertical="center"/>
    </xf>
    <xf numFmtId="0" fontId="13" fillId="4" borderId="12" xfId="0" applyFont="1" applyFill="1" applyBorder="1" applyAlignment="1">
      <alignment horizontal="center" vertical="center" wrapText="1"/>
    </xf>
    <xf numFmtId="0" fontId="13" fillId="4" borderId="12" xfId="0" applyFont="1" applyFill="1" applyBorder="1" applyAlignment="1">
      <alignment vertical="center" wrapText="1"/>
    </xf>
    <xf numFmtId="0" fontId="13" fillId="4" borderId="11" xfId="0" applyFont="1" applyFill="1" applyBorder="1" applyAlignment="1">
      <alignment horizontal="center" vertical="center" wrapText="1"/>
    </xf>
    <xf numFmtId="0" fontId="13" fillId="4" borderId="11" xfId="0" applyFont="1" applyFill="1" applyBorder="1" applyAlignment="1">
      <alignment vertical="center" wrapText="1"/>
    </xf>
    <xf numFmtId="0" fontId="13" fillId="4" borderId="13" xfId="0" applyFont="1" applyFill="1" applyBorder="1" applyAlignment="1">
      <alignment vertical="center" wrapText="1"/>
    </xf>
    <xf numFmtId="164" fontId="13" fillId="4" borderId="13" xfId="0" applyNumberFormat="1" applyFont="1" applyFill="1" applyBorder="1" applyAlignment="1">
      <alignment vertical="center" wrapText="1"/>
    </xf>
    <xf numFmtId="0" fontId="14" fillId="0" borderId="15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justify" vertical="center" wrapText="1"/>
    </xf>
    <xf numFmtId="0" fontId="14" fillId="0" borderId="8" xfId="0" applyFont="1" applyBorder="1" applyAlignment="1">
      <alignment horizontal="center" vertical="center" wrapText="1"/>
    </xf>
    <xf numFmtId="4" fontId="14" fillId="0" borderId="8" xfId="0" applyNumberFormat="1" applyFont="1" applyBorder="1" applyAlignment="1">
      <alignment vertical="center" wrapText="1"/>
    </xf>
    <xf numFmtId="4" fontId="14" fillId="5" borderId="8" xfId="0" applyNumberFormat="1" applyFont="1" applyFill="1" applyBorder="1" applyAlignment="1">
      <alignment vertical="center" wrapText="1"/>
    </xf>
    <xf numFmtId="164" fontId="14" fillId="0" borderId="15" xfId="0" applyNumberFormat="1" applyFont="1" applyBorder="1" applyAlignment="1">
      <alignment vertical="center" wrapText="1"/>
    </xf>
    <xf numFmtId="164" fontId="14" fillId="5" borderId="15" xfId="0" applyNumberFormat="1" applyFont="1" applyFill="1" applyBorder="1" applyAlignment="1">
      <alignment vertical="center" wrapText="1"/>
    </xf>
    <xf numFmtId="0" fontId="14" fillId="0" borderId="15" xfId="0" applyFont="1" applyBorder="1" applyAlignment="1">
      <alignment horizontal="justify" vertical="center" wrapText="1"/>
    </xf>
    <xf numFmtId="4" fontId="14" fillId="0" borderId="15" xfId="0" applyNumberFormat="1" applyFont="1" applyBorder="1" applyAlignment="1">
      <alignment vertical="center" wrapText="1"/>
    </xf>
    <xf numFmtId="4" fontId="14" fillId="5" borderId="15" xfId="0" applyNumberFormat="1" applyFont="1" applyFill="1" applyBorder="1" applyAlignment="1">
      <alignment vertical="center" wrapText="1"/>
    </xf>
    <xf numFmtId="164" fontId="13" fillId="4" borderId="15" xfId="0" applyNumberFormat="1" applyFont="1" applyFill="1" applyBorder="1" applyAlignment="1">
      <alignment vertical="center"/>
    </xf>
    <xf numFmtId="4" fontId="4" fillId="0" borderId="0" xfId="0" applyNumberFormat="1" applyFont="1" applyAlignment="1">
      <alignment vertical="center"/>
    </xf>
    <xf numFmtId="0" fontId="14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4" fontId="7" fillId="0" borderId="2" xfId="0" applyNumberFormat="1" applyFont="1" applyBorder="1" applyAlignment="1">
      <alignment vertical="center"/>
    </xf>
    <xf numFmtId="0" fontId="11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4" fontId="8" fillId="0" borderId="0" xfId="0" applyNumberFormat="1" applyFont="1" applyAlignment="1">
      <alignment horizontal="right" vertical="center"/>
    </xf>
    <xf numFmtId="167" fontId="16" fillId="0" borderId="0" xfId="1" applyNumberFormat="1" applyFont="1" applyFill="1" applyBorder="1" applyAlignment="1">
      <alignment vertical="center"/>
    </xf>
    <xf numFmtId="0" fontId="17" fillId="0" borderId="0" xfId="0" applyFont="1" applyAlignment="1">
      <alignment vertical="center"/>
    </xf>
    <xf numFmtId="4" fontId="11" fillId="0" borderId="0" xfId="0" applyNumberFormat="1" applyFont="1" applyAlignment="1">
      <alignment vertical="center"/>
    </xf>
    <xf numFmtId="10" fontId="11" fillId="0" borderId="0" xfId="2" applyNumberFormat="1" applyFont="1" applyFill="1" applyAlignment="1">
      <alignment vertical="center"/>
    </xf>
    <xf numFmtId="4" fontId="0" fillId="0" borderId="0" xfId="0" applyNumberFormat="1"/>
    <xf numFmtId="0" fontId="2" fillId="6" borderId="15" xfId="3" applyFont="1" applyFill="1" applyBorder="1" applyAlignment="1">
      <alignment horizontal="center"/>
    </xf>
    <xf numFmtId="0" fontId="2" fillId="6" borderId="15" xfId="3" applyFont="1" applyFill="1" applyBorder="1" applyAlignment="1">
      <alignment horizontal="center" wrapText="1"/>
    </xf>
    <xf numFmtId="0" fontId="0" fillId="0" borderId="15" xfId="0" applyBorder="1"/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3" fontId="2" fillId="6" borderId="15" xfId="0" applyNumberFormat="1" applyFont="1" applyFill="1" applyBorder="1"/>
    <xf numFmtId="4" fontId="2" fillId="6" borderId="15" xfId="0" applyNumberFormat="1" applyFont="1" applyFill="1" applyBorder="1" applyAlignment="1">
      <alignment wrapText="1"/>
    </xf>
    <xf numFmtId="0" fontId="0" fillId="6" borderId="15" xfId="0" applyFill="1" applyBorder="1" applyAlignment="1">
      <alignment horizontal="center"/>
    </xf>
    <xf numFmtId="0" fontId="0" fillId="6" borderId="15" xfId="0" applyFill="1" applyBorder="1"/>
    <xf numFmtId="3" fontId="0" fillId="0" borderId="15" xfId="0" applyNumberFormat="1" applyBorder="1"/>
    <xf numFmtId="4" fontId="0" fillId="0" borderId="15" xfId="0" applyNumberFormat="1" applyBorder="1" applyAlignment="1">
      <alignment vertical="center" wrapText="1"/>
    </xf>
    <xf numFmtId="49" fontId="0" fillId="0" borderId="15" xfId="0" applyNumberForma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15" xfId="0" applyBorder="1" applyAlignment="1">
      <alignment vertical="center" wrapText="1"/>
    </xf>
    <xf numFmtId="4" fontId="0" fillId="0" borderId="15" xfId="0" applyNumberFormat="1" applyBorder="1" applyAlignment="1">
      <alignment wrapText="1"/>
    </xf>
    <xf numFmtId="0" fontId="0" fillId="6" borderId="15" xfId="0" applyFill="1" applyBorder="1" applyAlignment="1">
      <alignment wrapText="1"/>
    </xf>
    <xf numFmtId="49" fontId="0" fillId="0" borderId="15" xfId="0" applyNumberFormat="1" applyBorder="1" applyAlignment="1">
      <alignment horizontal="center"/>
    </xf>
    <xf numFmtId="2" fontId="0" fillId="0" borderId="0" xfId="0" applyNumberFormat="1"/>
    <xf numFmtId="3" fontId="2" fillId="6" borderId="15" xfId="0" applyNumberFormat="1" applyFont="1" applyFill="1" applyBorder="1" applyAlignment="1">
      <alignment horizontal="left"/>
    </xf>
    <xf numFmtId="0" fontId="0" fillId="0" borderId="0" xfId="0" applyAlignment="1">
      <alignment wrapText="1"/>
    </xf>
    <xf numFmtId="4" fontId="0" fillId="0" borderId="0" xfId="0" applyNumberFormat="1" applyAlignment="1">
      <alignment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7" fillId="0" borderId="7" xfId="0" applyFont="1" applyBorder="1" applyAlignment="1">
      <alignment horizontal="left" vertical="center"/>
    </xf>
    <xf numFmtId="14" fontId="7" fillId="0" borderId="5" xfId="0" applyNumberFormat="1" applyFont="1" applyBorder="1" applyAlignment="1">
      <alignment horizontal="left" vertical="center"/>
    </xf>
    <xf numFmtId="14" fontId="7" fillId="0" borderId="6" xfId="0" applyNumberFormat="1" applyFont="1" applyBorder="1" applyAlignment="1">
      <alignment horizontal="left" vertical="center"/>
    </xf>
    <xf numFmtId="14" fontId="7" fillId="0" borderId="7" xfId="0" applyNumberFormat="1" applyFont="1" applyBorder="1" applyAlignment="1">
      <alignment horizontal="left" vertical="center"/>
    </xf>
    <xf numFmtId="0" fontId="7" fillId="0" borderId="5" xfId="0" applyFont="1" applyBorder="1" applyAlignment="1">
      <alignment horizontal="justify" vertical="center" wrapText="1"/>
    </xf>
    <xf numFmtId="0" fontId="7" fillId="0" borderId="7" xfId="0" applyFont="1" applyBorder="1" applyAlignment="1">
      <alignment horizontal="justify" vertical="center" wrapText="1"/>
    </xf>
    <xf numFmtId="14" fontId="7" fillId="0" borderId="5" xfId="0" applyNumberFormat="1" applyFont="1" applyBorder="1" applyAlignment="1">
      <alignment horizontal="center" vertical="center" wrapText="1"/>
    </xf>
    <xf numFmtId="14" fontId="7" fillId="0" borderId="7" xfId="0" applyNumberFormat="1" applyFont="1" applyBorder="1" applyAlignment="1">
      <alignment horizontal="center" vertical="center" wrapText="1"/>
    </xf>
    <xf numFmtId="14" fontId="7" fillId="0" borderId="5" xfId="0" applyNumberFormat="1" applyFont="1" applyBorder="1" applyAlignment="1">
      <alignment horizontal="right" vertical="center"/>
    </xf>
    <xf numFmtId="0" fontId="8" fillId="0" borderId="7" xfId="0" applyFont="1" applyBorder="1" applyAlignment="1">
      <alignment vertical="center"/>
    </xf>
    <xf numFmtId="14" fontId="9" fillId="0" borderId="5" xfId="0" applyNumberFormat="1" applyFont="1" applyBorder="1" applyAlignment="1">
      <alignment horizontal="right" vertical="center"/>
    </xf>
    <xf numFmtId="14" fontId="9" fillId="0" borderId="7" xfId="0" applyNumberFormat="1" applyFont="1" applyBorder="1" applyAlignment="1">
      <alignment horizontal="right" vertical="center"/>
    </xf>
    <xf numFmtId="0" fontId="4" fillId="0" borderId="9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14" fontId="7" fillId="0" borderId="5" xfId="0" applyNumberFormat="1" applyFont="1" applyBorder="1" applyAlignment="1">
      <alignment horizontal="justify" vertical="top" wrapText="1"/>
    </xf>
    <xf numFmtId="14" fontId="7" fillId="0" borderId="7" xfId="0" applyNumberFormat="1" applyFont="1" applyBorder="1" applyAlignment="1">
      <alignment horizontal="justify" vertical="top" wrapText="1"/>
    </xf>
    <xf numFmtId="14" fontId="7" fillId="0" borderId="5" xfId="0" applyNumberFormat="1" applyFont="1" applyBorder="1" applyAlignment="1">
      <alignment vertical="center" wrapText="1"/>
    </xf>
    <xf numFmtId="14" fontId="7" fillId="0" borderId="6" xfId="0" applyNumberFormat="1" applyFont="1" applyBorder="1" applyAlignment="1">
      <alignment vertical="center" wrapText="1"/>
    </xf>
    <xf numFmtId="14" fontId="7" fillId="0" borderId="7" xfId="0" applyNumberFormat="1" applyFont="1" applyBorder="1" applyAlignment="1">
      <alignment vertical="center" wrapText="1"/>
    </xf>
    <xf numFmtId="4" fontId="10" fillId="3" borderId="5" xfId="0" applyNumberFormat="1" applyFont="1" applyFill="1" applyBorder="1" applyAlignment="1">
      <alignment horizontal="right" vertical="center"/>
    </xf>
    <xf numFmtId="4" fontId="10" fillId="3" borderId="7" xfId="0" applyNumberFormat="1" applyFont="1" applyFill="1" applyBorder="1" applyAlignment="1">
      <alignment horizontal="right" vertical="center"/>
    </xf>
    <xf numFmtId="0" fontId="12" fillId="0" borderId="11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43" fontId="12" fillId="0" borderId="14" xfId="1" applyFont="1" applyFill="1" applyBorder="1" applyAlignment="1">
      <alignment horizontal="center" vertical="center"/>
    </xf>
    <xf numFmtId="0" fontId="13" fillId="4" borderId="12" xfId="0" applyFont="1" applyFill="1" applyBorder="1" applyAlignment="1">
      <alignment horizontal="center" vertical="center"/>
    </xf>
    <xf numFmtId="0" fontId="13" fillId="4" borderId="11" xfId="0" applyFont="1" applyFill="1" applyBorder="1" applyAlignment="1">
      <alignment horizontal="center" vertical="center"/>
    </xf>
    <xf numFmtId="0" fontId="13" fillId="4" borderId="13" xfId="0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166" fontId="15" fillId="0" borderId="0" xfId="4" applyNumberFormat="1" applyFont="1" applyFill="1" applyBorder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11" fillId="0" borderId="0" xfId="0" applyFont="1" applyAlignment="1">
      <alignment horizontal="right" vertical="center"/>
    </xf>
    <xf numFmtId="0" fontId="18" fillId="6" borderId="12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3" xfId="0" applyFont="1" applyFill="1" applyBorder="1" applyAlignment="1">
      <alignment horizontal="center" vertical="center"/>
    </xf>
    <xf numFmtId="0" fontId="2" fillId="6" borderId="15" xfId="0" applyFont="1" applyFill="1" applyBorder="1" applyAlignment="1">
      <alignment horizontal="center"/>
    </xf>
    <xf numFmtId="164" fontId="4" fillId="0" borderId="0" xfId="0" applyNumberFormat="1" applyFont="1" applyAlignment="1">
      <alignment vertical="center"/>
    </xf>
    <xf numFmtId="10" fontId="4" fillId="0" borderId="0" xfId="2" applyNumberFormat="1" applyFont="1" applyAlignment="1">
      <alignment vertical="center"/>
    </xf>
  </cellXfs>
  <cellStyles count="5">
    <cellStyle name="20% - Ênfase1" xfId="3" builtinId="30"/>
    <cellStyle name="Moeda 2" xfId="4" xr:uid="{1C12E64B-B4B3-4064-BF37-1B832ACB10AA}"/>
    <cellStyle name="Normal" xfId="0" builtinId="0"/>
    <cellStyle name="Porcentagem" xfId="2" builtinId="5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Documents\Prefeitura\Asfalto%202021\BM.Pavimentacao.Asfalto.xlsm" TargetMode="External"/><Relationship Id="rId1" Type="http://schemas.openxmlformats.org/officeDocument/2006/relationships/externalLinkPath" Target="/Documents/Prefeitura/Asfalto%202021/BM.Pavimentacao.Asfalto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BM.01"/>
      <sheetName val="Memória 01"/>
      <sheetName val="BM.02"/>
      <sheetName val="Memória 02"/>
      <sheetName val="BM.03"/>
      <sheetName val="Memória 03"/>
      <sheetName val="BM.04"/>
      <sheetName val="Memória 04"/>
      <sheetName val="BM.05"/>
      <sheetName val="Memória 05"/>
    </sheetNames>
    <sheetDataSet>
      <sheetData sheetId="0">
        <row r="15">
          <cell r="B15" t="str">
            <v>IMPRIMACAO EXCLUSIVE LIGANTE</v>
          </cell>
          <cell r="G15">
            <v>9661.6</v>
          </cell>
        </row>
        <row r="16">
          <cell r="B16" t="str">
            <v>CONCRETO BETUMINOSO USINADO A QUENTE EXC. LIGANTE</v>
          </cell>
          <cell r="G16">
            <v>927.51</v>
          </cell>
        </row>
        <row r="17">
          <cell r="B17" t="str">
            <v>TRANSPORTE DE MATERIAIS ASFALTICO A FRIO</v>
          </cell>
          <cell r="G17">
            <v>4865.4799999999996</v>
          </cell>
        </row>
        <row r="18">
          <cell r="B18" t="str">
            <v>TRANSPORTE DE MATERIAIS ASFALTICO A QUENTE</v>
          </cell>
          <cell r="G18">
            <v>21414</v>
          </cell>
        </row>
        <row r="20">
          <cell r="B20" t="str">
            <v>SINALIZACAO HORIZONTAL COM TINTA 2 ANOS DURACAO</v>
          </cell>
          <cell r="G20">
            <v>0</v>
          </cell>
        </row>
        <row r="22">
          <cell r="B22" t="str">
            <v>ASFALTO DILUIDO CM-30 EXCLUSIVE TRANSPORTE</v>
          </cell>
          <cell r="G22">
            <v>11.59</v>
          </cell>
        </row>
        <row r="23">
          <cell r="B23" t="str">
            <v xml:space="preserve">CIMENTO ASFALTICO CAP 50/70 EXCLUSIVE TRANSPORTE </v>
          </cell>
          <cell r="G23">
            <v>51.01</v>
          </cell>
        </row>
        <row r="24">
          <cell r="B24" t="str">
            <v>PLACA DA OBRA</v>
          </cell>
        </row>
        <row r="25">
          <cell r="B25" t="str">
            <v>PLACA INDICATIVA DE OBRA</v>
          </cell>
          <cell r="G25">
            <v>4.5</v>
          </cell>
        </row>
      </sheetData>
      <sheetData sheetId="1">
        <row r="7">
          <cell r="E7">
            <v>9661.6</v>
          </cell>
        </row>
        <row r="8">
          <cell r="E8">
            <v>927.51</v>
          </cell>
        </row>
        <row r="9">
          <cell r="E9">
            <v>4865.4799999999996</v>
          </cell>
        </row>
        <row r="10">
          <cell r="E10">
            <v>21414</v>
          </cell>
        </row>
        <row r="16">
          <cell r="E16">
            <v>11.59</v>
          </cell>
        </row>
        <row r="17">
          <cell r="E17">
            <v>51.01</v>
          </cell>
        </row>
        <row r="19">
          <cell r="E19">
            <v>4.5</v>
          </cell>
        </row>
      </sheetData>
      <sheetData sheetId="2">
        <row r="15">
          <cell r="B15" t="str">
            <v>IMPRIMACAO EXCLUSIVE LIGANTE</v>
          </cell>
          <cell r="G15">
            <v>15045.46</v>
          </cell>
        </row>
        <row r="16">
          <cell r="B16" t="str">
            <v>CONCRETO BETUMINOSO USINADO A QUENTE EXC. LIGANTE</v>
          </cell>
          <cell r="G16">
            <v>1444.36</v>
          </cell>
        </row>
        <row r="17">
          <cell r="B17" t="str">
            <v>TRANSPORTE DE MATERIAIS ASFALTICO A FRIO</v>
          </cell>
          <cell r="G17">
            <v>7577.39</v>
          </cell>
        </row>
        <row r="18">
          <cell r="B18" t="str">
            <v>TRANSPORTE DE MATERIAIS ASFALTICO A QUENTE</v>
          </cell>
          <cell r="G18">
            <v>33348.910000000003</v>
          </cell>
        </row>
        <row r="20">
          <cell r="B20" t="str">
            <v>SINALIZACAO HORIZONTAL COM TINTA 2 ANOS DURACAO</v>
          </cell>
          <cell r="G20">
            <v>0</v>
          </cell>
        </row>
        <row r="22">
          <cell r="B22" t="str">
            <v>ASFALTO DILUIDO CM-30 EXCLUSIVE TRANSPORTE</v>
          </cell>
          <cell r="G22">
            <v>18.05</v>
          </cell>
        </row>
        <row r="23">
          <cell r="B23" t="str">
            <v xml:space="preserve">CIMENTO ASFALTICO CAP 50/70 EXCLUSIVE TRANSPORTE </v>
          </cell>
          <cell r="G23">
            <v>79.44</v>
          </cell>
        </row>
        <row r="24">
          <cell r="B24" t="str">
            <v>PLACA DA OBRA</v>
          </cell>
        </row>
        <row r="25">
          <cell r="B25" t="str">
            <v>PLACA INDICATIVA DE OBRA</v>
          </cell>
          <cell r="G25">
            <v>4.5</v>
          </cell>
        </row>
      </sheetData>
      <sheetData sheetId="3">
        <row r="7">
          <cell r="E7">
            <v>5383.86</v>
          </cell>
        </row>
        <row r="8">
          <cell r="E8">
            <v>516.85</v>
          </cell>
        </row>
        <row r="9">
          <cell r="E9">
            <v>2711.91</v>
          </cell>
        </row>
        <row r="10">
          <cell r="E10">
            <v>11934.91</v>
          </cell>
        </row>
        <row r="14">
          <cell r="E14">
            <v>6.46</v>
          </cell>
        </row>
        <row r="15">
          <cell r="E15">
            <v>28.43</v>
          </cell>
        </row>
      </sheetData>
      <sheetData sheetId="4">
        <row r="15">
          <cell r="B15" t="str">
            <v>IMPRIMACAO EXCLUSIVE LIGANTE</v>
          </cell>
        </row>
        <row r="16">
          <cell r="B16" t="str">
            <v>CONCRETO BETUMINOSO USINADO A QUENTE EXC. LIGANTE</v>
          </cell>
        </row>
        <row r="17">
          <cell r="B17" t="str">
            <v>TRANSPORTE DE MATERIAIS ASFALTICO A FRIO</v>
          </cell>
        </row>
        <row r="18">
          <cell r="B18" t="str">
            <v>TRANSPORTE DE MATERIAIS ASFALTICO A QUENTE</v>
          </cell>
        </row>
        <row r="20">
          <cell r="B20" t="str">
            <v>SINALIZACAO HORIZONTAL COM TINTA 2 ANOS DURACAO</v>
          </cell>
        </row>
        <row r="22">
          <cell r="B22" t="str">
            <v>ASFALTO DILUIDO CM-30 EXCLUSIVE TRANSPORTE</v>
          </cell>
        </row>
        <row r="23">
          <cell r="B23" t="str">
            <v xml:space="preserve">CIMENTO ASFALTICO CAP 50/70 EXCLUSIVE TRANSPORTE </v>
          </cell>
        </row>
        <row r="24">
          <cell r="B24" t="str">
            <v>PLACA DA OBRA</v>
          </cell>
        </row>
        <row r="25">
          <cell r="B25" t="str">
            <v>PLACA INDICATIVA DE OBRA</v>
          </cell>
        </row>
      </sheetData>
      <sheetData sheetId="5">
        <row r="7">
          <cell r="E7">
            <v>5427.7</v>
          </cell>
        </row>
        <row r="8">
          <cell r="E8">
            <v>521.05999999999995</v>
          </cell>
        </row>
        <row r="9">
          <cell r="E9">
            <v>2732.9</v>
          </cell>
        </row>
        <row r="10">
          <cell r="E10">
            <v>12031.47</v>
          </cell>
        </row>
        <row r="14">
          <cell r="E14">
            <v>6.51</v>
          </cell>
        </row>
        <row r="15">
          <cell r="E15">
            <v>28.66</v>
          </cell>
        </row>
      </sheetData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F75E71-A669-43E5-A717-8D57CD233404}">
  <sheetPr codeName="Plan17"/>
  <dimension ref="A1:K36"/>
  <sheetViews>
    <sheetView view="pageBreakPreview" topLeftCell="A18" zoomScale="90" zoomScaleNormal="100" zoomScaleSheetLayoutView="90" workbookViewId="0">
      <selection activeCell="C25" sqref="C25"/>
    </sheetView>
  </sheetViews>
  <sheetFormatPr defaultRowHeight="12.75" x14ac:dyDescent="0.25"/>
  <cols>
    <col min="1" max="1" width="9.140625" style="43"/>
    <col min="2" max="2" width="50.85546875" style="9" customWidth="1"/>
    <col min="3" max="3" width="7.5703125" style="43" customWidth="1"/>
    <col min="4" max="4" width="12.42578125" style="9" customWidth="1"/>
    <col min="5" max="5" width="15.140625" style="47" customWidth="1"/>
    <col min="6" max="6" width="16.7109375" style="9" customWidth="1"/>
    <col min="7" max="7" width="16.5703125" style="9" customWidth="1"/>
    <col min="8" max="8" width="17.5703125" style="9" customWidth="1"/>
    <col min="9" max="9" width="16.5703125" style="9" customWidth="1"/>
    <col min="10" max="10" width="16.85546875" style="9" customWidth="1"/>
    <col min="11" max="11" width="12.85546875" style="9" customWidth="1"/>
    <col min="12" max="253" width="9.140625" style="9"/>
    <col min="254" max="254" width="50.85546875" style="9" customWidth="1"/>
    <col min="255" max="255" width="7.5703125" style="9" customWidth="1"/>
    <col min="256" max="256" width="12.42578125" style="9" customWidth="1"/>
    <col min="257" max="257" width="14.42578125" style="9" customWidth="1"/>
    <col min="258" max="258" width="16.7109375" style="9" customWidth="1"/>
    <col min="259" max="259" width="16.5703125" style="9" customWidth="1"/>
    <col min="260" max="260" width="16.28515625" style="9" customWidth="1"/>
    <col min="261" max="261" width="16.5703125" style="9" customWidth="1"/>
    <col min="262" max="262" width="16.85546875" style="9" customWidth="1"/>
    <col min="263" max="263" width="9.140625" style="9"/>
    <col min="264" max="264" width="15.7109375" style="9" customWidth="1"/>
    <col min="265" max="266" width="9.140625" style="9"/>
    <col min="267" max="267" width="12.85546875" style="9" customWidth="1"/>
    <col min="268" max="509" width="9.140625" style="9"/>
    <col min="510" max="510" width="50.85546875" style="9" customWidth="1"/>
    <col min="511" max="511" width="7.5703125" style="9" customWidth="1"/>
    <col min="512" max="512" width="12.42578125" style="9" customWidth="1"/>
    <col min="513" max="513" width="14.42578125" style="9" customWidth="1"/>
    <col min="514" max="514" width="16.7109375" style="9" customWidth="1"/>
    <col min="515" max="515" width="16.5703125" style="9" customWidth="1"/>
    <col min="516" max="516" width="16.28515625" style="9" customWidth="1"/>
    <col min="517" max="517" width="16.5703125" style="9" customWidth="1"/>
    <col min="518" max="518" width="16.85546875" style="9" customWidth="1"/>
    <col min="519" max="519" width="9.140625" style="9"/>
    <col min="520" max="520" width="15.7109375" style="9" customWidth="1"/>
    <col min="521" max="522" width="9.140625" style="9"/>
    <col min="523" max="523" width="12.85546875" style="9" customWidth="1"/>
    <col min="524" max="765" width="9.140625" style="9"/>
    <col min="766" max="766" width="50.85546875" style="9" customWidth="1"/>
    <col min="767" max="767" width="7.5703125" style="9" customWidth="1"/>
    <col min="768" max="768" width="12.42578125" style="9" customWidth="1"/>
    <col min="769" max="769" width="14.42578125" style="9" customWidth="1"/>
    <col min="770" max="770" width="16.7109375" style="9" customWidth="1"/>
    <col min="771" max="771" width="16.5703125" style="9" customWidth="1"/>
    <col min="772" max="772" width="16.28515625" style="9" customWidth="1"/>
    <col min="773" max="773" width="16.5703125" style="9" customWidth="1"/>
    <col min="774" max="774" width="16.85546875" style="9" customWidth="1"/>
    <col min="775" max="775" width="9.140625" style="9"/>
    <col min="776" max="776" width="15.7109375" style="9" customWidth="1"/>
    <col min="777" max="778" width="9.140625" style="9"/>
    <col min="779" max="779" width="12.85546875" style="9" customWidth="1"/>
    <col min="780" max="1021" width="9.140625" style="9"/>
    <col min="1022" max="1022" width="50.85546875" style="9" customWidth="1"/>
    <col min="1023" max="1023" width="7.5703125" style="9" customWidth="1"/>
    <col min="1024" max="1024" width="12.42578125" style="9" customWidth="1"/>
    <col min="1025" max="1025" width="14.42578125" style="9" customWidth="1"/>
    <col min="1026" max="1026" width="16.7109375" style="9" customWidth="1"/>
    <col min="1027" max="1027" width="16.5703125" style="9" customWidth="1"/>
    <col min="1028" max="1028" width="16.28515625" style="9" customWidth="1"/>
    <col min="1029" max="1029" width="16.5703125" style="9" customWidth="1"/>
    <col min="1030" max="1030" width="16.85546875" style="9" customWidth="1"/>
    <col min="1031" max="1031" width="9.140625" style="9"/>
    <col min="1032" max="1032" width="15.7109375" style="9" customWidth="1"/>
    <col min="1033" max="1034" width="9.140625" style="9"/>
    <col min="1035" max="1035" width="12.85546875" style="9" customWidth="1"/>
    <col min="1036" max="1277" width="9.140625" style="9"/>
    <col min="1278" max="1278" width="50.85546875" style="9" customWidth="1"/>
    <col min="1279" max="1279" width="7.5703125" style="9" customWidth="1"/>
    <col min="1280" max="1280" width="12.42578125" style="9" customWidth="1"/>
    <col min="1281" max="1281" width="14.42578125" style="9" customWidth="1"/>
    <col min="1282" max="1282" width="16.7109375" style="9" customWidth="1"/>
    <col min="1283" max="1283" width="16.5703125" style="9" customWidth="1"/>
    <col min="1284" max="1284" width="16.28515625" style="9" customWidth="1"/>
    <col min="1285" max="1285" width="16.5703125" style="9" customWidth="1"/>
    <col min="1286" max="1286" width="16.85546875" style="9" customWidth="1"/>
    <col min="1287" max="1287" width="9.140625" style="9"/>
    <col min="1288" max="1288" width="15.7109375" style="9" customWidth="1"/>
    <col min="1289" max="1290" width="9.140625" style="9"/>
    <col min="1291" max="1291" width="12.85546875" style="9" customWidth="1"/>
    <col min="1292" max="1533" width="9.140625" style="9"/>
    <col min="1534" max="1534" width="50.85546875" style="9" customWidth="1"/>
    <col min="1535" max="1535" width="7.5703125" style="9" customWidth="1"/>
    <col min="1536" max="1536" width="12.42578125" style="9" customWidth="1"/>
    <col min="1537" max="1537" width="14.42578125" style="9" customWidth="1"/>
    <col min="1538" max="1538" width="16.7109375" style="9" customWidth="1"/>
    <col min="1539" max="1539" width="16.5703125" style="9" customWidth="1"/>
    <col min="1540" max="1540" width="16.28515625" style="9" customWidth="1"/>
    <col min="1541" max="1541" width="16.5703125" style="9" customWidth="1"/>
    <col min="1542" max="1542" width="16.85546875" style="9" customWidth="1"/>
    <col min="1543" max="1543" width="9.140625" style="9"/>
    <col min="1544" max="1544" width="15.7109375" style="9" customWidth="1"/>
    <col min="1545" max="1546" width="9.140625" style="9"/>
    <col min="1547" max="1547" width="12.85546875" style="9" customWidth="1"/>
    <col min="1548" max="1789" width="9.140625" style="9"/>
    <col min="1790" max="1790" width="50.85546875" style="9" customWidth="1"/>
    <col min="1791" max="1791" width="7.5703125" style="9" customWidth="1"/>
    <col min="1792" max="1792" width="12.42578125" style="9" customWidth="1"/>
    <col min="1793" max="1793" width="14.42578125" style="9" customWidth="1"/>
    <col min="1794" max="1794" width="16.7109375" style="9" customWidth="1"/>
    <col min="1795" max="1795" width="16.5703125" style="9" customWidth="1"/>
    <col min="1796" max="1796" width="16.28515625" style="9" customWidth="1"/>
    <col min="1797" max="1797" width="16.5703125" style="9" customWidth="1"/>
    <col min="1798" max="1798" width="16.85546875" style="9" customWidth="1"/>
    <col min="1799" max="1799" width="9.140625" style="9"/>
    <col min="1800" max="1800" width="15.7109375" style="9" customWidth="1"/>
    <col min="1801" max="1802" width="9.140625" style="9"/>
    <col min="1803" max="1803" width="12.85546875" style="9" customWidth="1"/>
    <col min="1804" max="2045" width="9.140625" style="9"/>
    <col min="2046" max="2046" width="50.85546875" style="9" customWidth="1"/>
    <col min="2047" max="2047" width="7.5703125" style="9" customWidth="1"/>
    <col min="2048" max="2048" width="12.42578125" style="9" customWidth="1"/>
    <col min="2049" max="2049" width="14.42578125" style="9" customWidth="1"/>
    <col min="2050" max="2050" width="16.7109375" style="9" customWidth="1"/>
    <col min="2051" max="2051" width="16.5703125" style="9" customWidth="1"/>
    <col min="2052" max="2052" width="16.28515625" style="9" customWidth="1"/>
    <col min="2053" max="2053" width="16.5703125" style="9" customWidth="1"/>
    <col min="2054" max="2054" width="16.85546875" style="9" customWidth="1"/>
    <col min="2055" max="2055" width="9.140625" style="9"/>
    <col min="2056" max="2056" width="15.7109375" style="9" customWidth="1"/>
    <col min="2057" max="2058" width="9.140625" style="9"/>
    <col min="2059" max="2059" width="12.85546875" style="9" customWidth="1"/>
    <col min="2060" max="2301" width="9.140625" style="9"/>
    <col min="2302" max="2302" width="50.85546875" style="9" customWidth="1"/>
    <col min="2303" max="2303" width="7.5703125" style="9" customWidth="1"/>
    <col min="2304" max="2304" width="12.42578125" style="9" customWidth="1"/>
    <col min="2305" max="2305" width="14.42578125" style="9" customWidth="1"/>
    <col min="2306" max="2306" width="16.7109375" style="9" customWidth="1"/>
    <col min="2307" max="2307" width="16.5703125" style="9" customWidth="1"/>
    <col min="2308" max="2308" width="16.28515625" style="9" customWidth="1"/>
    <col min="2309" max="2309" width="16.5703125" style="9" customWidth="1"/>
    <col min="2310" max="2310" width="16.85546875" style="9" customWidth="1"/>
    <col min="2311" max="2311" width="9.140625" style="9"/>
    <col min="2312" max="2312" width="15.7109375" style="9" customWidth="1"/>
    <col min="2313" max="2314" width="9.140625" style="9"/>
    <col min="2315" max="2315" width="12.85546875" style="9" customWidth="1"/>
    <col min="2316" max="2557" width="9.140625" style="9"/>
    <col min="2558" max="2558" width="50.85546875" style="9" customWidth="1"/>
    <col min="2559" max="2559" width="7.5703125" style="9" customWidth="1"/>
    <col min="2560" max="2560" width="12.42578125" style="9" customWidth="1"/>
    <col min="2561" max="2561" width="14.42578125" style="9" customWidth="1"/>
    <col min="2562" max="2562" width="16.7109375" style="9" customWidth="1"/>
    <col min="2563" max="2563" width="16.5703125" style="9" customWidth="1"/>
    <col min="2564" max="2564" width="16.28515625" style="9" customWidth="1"/>
    <col min="2565" max="2565" width="16.5703125" style="9" customWidth="1"/>
    <col min="2566" max="2566" width="16.85546875" style="9" customWidth="1"/>
    <col min="2567" max="2567" width="9.140625" style="9"/>
    <col min="2568" max="2568" width="15.7109375" style="9" customWidth="1"/>
    <col min="2569" max="2570" width="9.140625" style="9"/>
    <col min="2571" max="2571" width="12.85546875" style="9" customWidth="1"/>
    <col min="2572" max="2813" width="9.140625" style="9"/>
    <col min="2814" max="2814" width="50.85546875" style="9" customWidth="1"/>
    <col min="2815" max="2815" width="7.5703125" style="9" customWidth="1"/>
    <col min="2816" max="2816" width="12.42578125" style="9" customWidth="1"/>
    <col min="2817" max="2817" width="14.42578125" style="9" customWidth="1"/>
    <col min="2818" max="2818" width="16.7109375" style="9" customWidth="1"/>
    <col min="2819" max="2819" width="16.5703125" style="9" customWidth="1"/>
    <col min="2820" max="2820" width="16.28515625" style="9" customWidth="1"/>
    <col min="2821" max="2821" width="16.5703125" style="9" customWidth="1"/>
    <col min="2822" max="2822" width="16.85546875" style="9" customWidth="1"/>
    <col min="2823" max="2823" width="9.140625" style="9"/>
    <col min="2824" max="2824" width="15.7109375" style="9" customWidth="1"/>
    <col min="2825" max="2826" width="9.140625" style="9"/>
    <col min="2827" max="2827" width="12.85546875" style="9" customWidth="1"/>
    <col min="2828" max="3069" width="9.140625" style="9"/>
    <col min="3070" max="3070" width="50.85546875" style="9" customWidth="1"/>
    <col min="3071" max="3071" width="7.5703125" style="9" customWidth="1"/>
    <col min="3072" max="3072" width="12.42578125" style="9" customWidth="1"/>
    <col min="3073" max="3073" width="14.42578125" style="9" customWidth="1"/>
    <col min="3074" max="3074" width="16.7109375" style="9" customWidth="1"/>
    <col min="3075" max="3075" width="16.5703125" style="9" customWidth="1"/>
    <col min="3076" max="3076" width="16.28515625" style="9" customWidth="1"/>
    <col min="3077" max="3077" width="16.5703125" style="9" customWidth="1"/>
    <col min="3078" max="3078" width="16.85546875" style="9" customWidth="1"/>
    <col min="3079" max="3079" width="9.140625" style="9"/>
    <col min="3080" max="3080" width="15.7109375" style="9" customWidth="1"/>
    <col min="3081" max="3082" width="9.140625" style="9"/>
    <col min="3083" max="3083" width="12.85546875" style="9" customWidth="1"/>
    <col min="3084" max="3325" width="9.140625" style="9"/>
    <col min="3326" max="3326" width="50.85546875" style="9" customWidth="1"/>
    <col min="3327" max="3327" width="7.5703125" style="9" customWidth="1"/>
    <col min="3328" max="3328" width="12.42578125" style="9" customWidth="1"/>
    <col min="3329" max="3329" width="14.42578125" style="9" customWidth="1"/>
    <col min="3330" max="3330" width="16.7109375" style="9" customWidth="1"/>
    <col min="3331" max="3331" width="16.5703125" style="9" customWidth="1"/>
    <col min="3332" max="3332" width="16.28515625" style="9" customWidth="1"/>
    <col min="3333" max="3333" width="16.5703125" style="9" customWidth="1"/>
    <col min="3334" max="3334" width="16.85546875" style="9" customWidth="1"/>
    <col min="3335" max="3335" width="9.140625" style="9"/>
    <col min="3336" max="3336" width="15.7109375" style="9" customWidth="1"/>
    <col min="3337" max="3338" width="9.140625" style="9"/>
    <col min="3339" max="3339" width="12.85546875" style="9" customWidth="1"/>
    <col min="3340" max="3581" width="9.140625" style="9"/>
    <col min="3582" max="3582" width="50.85546875" style="9" customWidth="1"/>
    <col min="3583" max="3583" width="7.5703125" style="9" customWidth="1"/>
    <col min="3584" max="3584" width="12.42578125" style="9" customWidth="1"/>
    <col min="3585" max="3585" width="14.42578125" style="9" customWidth="1"/>
    <col min="3586" max="3586" width="16.7109375" style="9" customWidth="1"/>
    <col min="3587" max="3587" width="16.5703125" style="9" customWidth="1"/>
    <col min="3588" max="3588" width="16.28515625" style="9" customWidth="1"/>
    <col min="3589" max="3589" width="16.5703125" style="9" customWidth="1"/>
    <col min="3590" max="3590" width="16.85546875" style="9" customWidth="1"/>
    <col min="3591" max="3591" width="9.140625" style="9"/>
    <col min="3592" max="3592" width="15.7109375" style="9" customWidth="1"/>
    <col min="3593" max="3594" width="9.140625" style="9"/>
    <col min="3595" max="3595" width="12.85546875" style="9" customWidth="1"/>
    <col min="3596" max="3837" width="9.140625" style="9"/>
    <col min="3838" max="3838" width="50.85546875" style="9" customWidth="1"/>
    <col min="3839" max="3839" width="7.5703125" style="9" customWidth="1"/>
    <col min="3840" max="3840" width="12.42578125" style="9" customWidth="1"/>
    <col min="3841" max="3841" width="14.42578125" style="9" customWidth="1"/>
    <col min="3842" max="3842" width="16.7109375" style="9" customWidth="1"/>
    <col min="3843" max="3843" width="16.5703125" style="9" customWidth="1"/>
    <col min="3844" max="3844" width="16.28515625" style="9" customWidth="1"/>
    <col min="3845" max="3845" width="16.5703125" style="9" customWidth="1"/>
    <col min="3846" max="3846" width="16.85546875" style="9" customWidth="1"/>
    <col min="3847" max="3847" width="9.140625" style="9"/>
    <col min="3848" max="3848" width="15.7109375" style="9" customWidth="1"/>
    <col min="3849" max="3850" width="9.140625" style="9"/>
    <col min="3851" max="3851" width="12.85546875" style="9" customWidth="1"/>
    <col min="3852" max="4093" width="9.140625" style="9"/>
    <col min="4094" max="4094" width="50.85546875" style="9" customWidth="1"/>
    <col min="4095" max="4095" width="7.5703125" style="9" customWidth="1"/>
    <col min="4096" max="4096" width="12.42578125" style="9" customWidth="1"/>
    <col min="4097" max="4097" width="14.42578125" style="9" customWidth="1"/>
    <col min="4098" max="4098" width="16.7109375" style="9" customWidth="1"/>
    <col min="4099" max="4099" width="16.5703125" style="9" customWidth="1"/>
    <col min="4100" max="4100" width="16.28515625" style="9" customWidth="1"/>
    <col min="4101" max="4101" width="16.5703125" style="9" customWidth="1"/>
    <col min="4102" max="4102" width="16.85546875" style="9" customWidth="1"/>
    <col min="4103" max="4103" width="9.140625" style="9"/>
    <col min="4104" max="4104" width="15.7109375" style="9" customWidth="1"/>
    <col min="4105" max="4106" width="9.140625" style="9"/>
    <col min="4107" max="4107" width="12.85546875" style="9" customWidth="1"/>
    <col min="4108" max="4349" width="9.140625" style="9"/>
    <col min="4350" max="4350" width="50.85546875" style="9" customWidth="1"/>
    <col min="4351" max="4351" width="7.5703125" style="9" customWidth="1"/>
    <col min="4352" max="4352" width="12.42578125" style="9" customWidth="1"/>
    <col min="4353" max="4353" width="14.42578125" style="9" customWidth="1"/>
    <col min="4354" max="4354" width="16.7109375" style="9" customWidth="1"/>
    <col min="4355" max="4355" width="16.5703125" style="9" customWidth="1"/>
    <col min="4356" max="4356" width="16.28515625" style="9" customWidth="1"/>
    <col min="4357" max="4357" width="16.5703125" style="9" customWidth="1"/>
    <col min="4358" max="4358" width="16.85546875" style="9" customWidth="1"/>
    <col min="4359" max="4359" width="9.140625" style="9"/>
    <col min="4360" max="4360" width="15.7109375" style="9" customWidth="1"/>
    <col min="4361" max="4362" width="9.140625" style="9"/>
    <col min="4363" max="4363" width="12.85546875" style="9" customWidth="1"/>
    <col min="4364" max="4605" width="9.140625" style="9"/>
    <col min="4606" max="4606" width="50.85546875" style="9" customWidth="1"/>
    <col min="4607" max="4607" width="7.5703125" style="9" customWidth="1"/>
    <col min="4608" max="4608" width="12.42578125" style="9" customWidth="1"/>
    <col min="4609" max="4609" width="14.42578125" style="9" customWidth="1"/>
    <col min="4610" max="4610" width="16.7109375" style="9" customWidth="1"/>
    <col min="4611" max="4611" width="16.5703125" style="9" customWidth="1"/>
    <col min="4612" max="4612" width="16.28515625" style="9" customWidth="1"/>
    <col min="4613" max="4613" width="16.5703125" style="9" customWidth="1"/>
    <col min="4614" max="4614" width="16.85546875" style="9" customWidth="1"/>
    <col min="4615" max="4615" width="9.140625" style="9"/>
    <col min="4616" max="4616" width="15.7109375" style="9" customWidth="1"/>
    <col min="4617" max="4618" width="9.140625" style="9"/>
    <col min="4619" max="4619" width="12.85546875" style="9" customWidth="1"/>
    <col min="4620" max="4861" width="9.140625" style="9"/>
    <col min="4862" max="4862" width="50.85546875" style="9" customWidth="1"/>
    <col min="4863" max="4863" width="7.5703125" style="9" customWidth="1"/>
    <col min="4864" max="4864" width="12.42578125" style="9" customWidth="1"/>
    <col min="4865" max="4865" width="14.42578125" style="9" customWidth="1"/>
    <col min="4866" max="4866" width="16.7109375" style="9" customWidth="1"/>
    <col min="4867" max="4867" width="16.5703125" style="9" customWidth="1"/>
    <col min="4868" max="4868" width="16.28515625" style="9" customWidth="1"/>
    <col min="4869" max="4869" width="16.5703125" style="9" customWidth="1"/>
    <col min="4870" max="4870" width="16.85546875" style="9" customWidth="1"/>
    <col min="4871" max="4871" width="9.140625" style="9"/>
    <col min="4872" max="4872" width="15.7109375" style="9" customWidth="1"/>
    <col min="4873" max="4874" width="9.140625" style="9"/>
    <col min="4875" max="4875" width="12.85546875" style="9" customWidth="1"/>
    <col min="4876" max="5117" width="9.140625" style="9"/>
    <col min="5118" max="5118" width="50.85546875" style="9" customWidth="1"/>
    <col min="5119" max="5119" width="7.5703125" style="9" customWidth="1"/>
    <col min="5120" max="5120" width="12.42578125" style="9" customWidth="1"/>
    <col min="5121" max="5121" width="14.42578125" style="9" customWidth="1"/>
    <col min="5122" max="5122" width="16.7109375" style="9" customWidth="1"/>
    <col min="5123" max="5123" width="16.5703125" style="9" customWidth="1"/>
    <col min="5124" max="5124" width="16.28515625" style="9" customWidth="1"/>
    <col min="5125" max="5125" width="16.5703125" style="9" customWidth="1"/>
    <col min="5126" max="5126" width="16.85546875" style="9" customWidth="1"/>
    <col min="5127" max="5127" width="9.140625" style="9"/>
    <col min="5128" max="5128" width="15.7109375" style="9" customWidth="1"/>
    <col min="5129" max="5130" width="9.140625" style="9"/>
    <col min="5131" max="5131" width="12.85546875" style="9" customWidth="1"/>
    <col min="5132" max="5373" width="9.140625" style="9"/>
    <col min="5374" max="5374" width="50.85546875" style="9" customWidth="1"/>
    <col min="5375" max="5375" width="7.5703125" style="9" customWidth="1"/>
    <col min="5376" max="5376" width="12.42578125" style="9" customWidth="1"/>
    <col min="5377" max="5377" width="14.42578125" style="9" customWidth="1"/>
    <col min="5378" max="5378" width="16.7109375" style="9" customWidth="1"/>
    <col min="5379" max="5379" width="16.5703125" style="9" customWidth="1"/>
    <col min="5380" max="5380" width="16.28515625" style="9" customWidth="1"/>
    <col min="5381" max="5381" width="16.5703125" style="9" customWidth="1"/>
    <col min="5382" max="5382" width="16.85546875" style="9" customWidth="1"/>
    <col min="5383" max="5383" width="9.140625" style="9"/>
    <col min="5384" max="5384" width="15.7109375" style="9" customWidth="1"/>
    <col min="5385" max="5386" width="9.140625" style="9"/>
    <col min="5387" max="5387" width="12.85546875" style="9" customWidth="1"/>
    <col min="5388" max="5629" width="9.140625" style="9"/>
    <col min="5630" max="5630" width="50.85546875" style="9" customWidth="1"/>
    <col min="5631" max="5631" width="7.5703125" style="9" customWidth="1"/>
    <col min="5632" max="5632" width="12.42578125" style="9" customWidth="1"/>
    <col min="5633" max="5633" width="14.42578125" style="9" customWidth="1"/>
    <col min="5634" max="5634" width="16.7109375" style="9" customWidth="1"/>
    <col min="5635" max="5635" width="16.5703125" style="9" customWidth="1"/>
    <col min="5636" max="5636" width="16.28515625" style="9" customWidth="1"/>
    <col min="5637" max="5637" width="16.5703125" style="9" customWidth="1"/>
    <col min="5638" max="5638" width="16.85546875" style="9" customWidth="1"/>
    <col min="5639" max="5639" width="9.140625" style="9"/>
    <col min="5640" max="5640" width="15.7109375" style="9" customWidth="1"/>
    <col min="5641" max="5642" width="9.140625" style="9"/>
    <col min="5643" max="5643" width="12.85546875" style="9" customWidth="1"/>
    <col min="5644" max="5885" width="9.140625" style="9"/>
    <col min="5886" max="5886" width="50.85546875" style="9" customWidth="1"/>
    <col min="5887" max="5887" width="7.5703125" style="9" customWidth="1"/>
    <col min="5888" max="5888" width="12.42578125" style="9" customWidth="1"/>
    <col min="5889" max="5889" width="14.42578125" style="9" customWidth="1"/>
    <col min="5890" max="5890" width="16.7109375" style="9" customWidth="1"/>
    <col min="5891" max="5891" width="16.5703125" style="9" customWidth="1"/>
    <col min="5892" max="5892" width="16.28515625" style="9" customWidth="1"/>
    <col min="5893" max="5893" width="16.5703125" style="9" customWidth="1"/>
    <col min="5894" max="5894" width="16.85546875" style="9" customWidth="1"/>
    <col min="5895" max="5895" width="9.140625" style="9"/>
    <col min="5896" max="5896" width="15.7109375" style="9" customWidth="1"/>
    <col min="5897" max="5898" width="9.140625" style="9"/>
    <col min="5899" max="5899" width="12.85546875" style="9" customWidth="1"/>
    <col min="5900" max="6141" width="9.140625" style="9"/>
    <col min="6142" max="6142" width="50.85546875" style="9" customWidth="1"/>
    <col min="6143" max="6143" width="7.5703125" style="9" customWidth="1"/>
    <col min="6144" max="6144" width="12.42578125" style="9" customWidth="1"/>
    <col min="6145" max="6145" width="14.42578125" style="9" customWidth="1"/>
    <col min="6146" max="6146" width="16.7109375" style="9" customWidth="1"/>
    <col min="6147" max="6147" width="16.5703125" style="9" customWidth="1"/>
    <col min="6148" max="6148" width="16.28515625" style="9" customWidth="1"/>
    <col min="6149" max="6149" width="16.5703125" style="9" customWidth="1"/>
    <col min="6150" max="6150" width="16.85546875" style="9" customWidth="1"/>
    <col min="6151" max="6151" width="9.140625" style="9"/>
    <col min="6152" max="6152" width="15.7109375" style="9" customWidth="1"/>
    <col min="6153" max="6154" width="9.140625" style="9"/>
    <col min="6155" max="6155" width="12.85546875" style="9" customWidth="1"/>
    <col min="6156" max="6397" width="9.140625" style="9"/>
    <col min="6398" max="6398" width="50.85546875" style="9" customWidth="1"/>
    <col min="6399" max="6399" width="7.5703125" style="9" customWidth="1"/>
    <col min="6400" max="6400" width="12.42578125" style="9" customWidth="1"/>
    <col min="6401" max="6401" width="14.42578125" style="9" customWidth="1"/>
    <col min="6402" max="6402" width="16.7109375" style="9" customWidth="1"/>
    <col min="6403" max="6403" width="16.5703125" style="9" customWidth="1"/>
    <col min="6404" max="6404" width="16.28515625" style="9" customWidth="1"/>
    <col min="6405" max="6405" width="16.5703125" style="9" customWidth="1"/>
    <col min="6406" max="6406" width="16.85546875" style="9" customWidth="1"/>
    <col min="6407" max="6407" width="9.140625" style="9"/>
    <col min="6408" max="6408" width="15.7109375" style="9" customWidth="1"/>
    <col min="6409" max="6410" width="9.140625" style="9"/>
    <col min="6411" max="6411" width="12.85546875" style="9" customWidth="1"/>
    <col min="6412" max="6653" width="9.140625" style="9"/>
    <col min="6654" max="6654" width="50.85546875" style="9" customWidth="1"/>
    <col min="6655" max="6655" width="7.5703125" style="9" customWidth="1"/>
    <col min="6656" max="6656" width="12.42578125" style="9" customWidth="1"/>
    <col min="6657" max="6657" width="14.42578125" style="9" customWidth="1"/>
    <col min="6658" max="6658" width="16.7109375" style="9" customWidth="1"/>
    <col min="6659" max="6659" width="16.5703125" style="9" customWidth="1"/>
    <col min="6660" max="6660" width="16.28515625" style="9" customWidth="1"/>
    <col min="6661" max="6661" width="16.5703125" style="9" customWidth="1"/>
    <col min="6662" max="6662" width="16.85546875" style="9" customWidth="1"/>
    <col min="6663" max="6663" width="9.140625" style="9"/>
    <col min="6664" max="6664" width="15.7109375" style="9" customWidth="1"/>
    <col min="6665" max="6666" width="9.140625" style="9"/>
    <col min="6667" max="6667" width="12.85546875" style="9" customWidth="1"/>
    <col min="6668" max="6909" width="9.140625" style="9"/>
    <col min="6910" max="6910" width="50.85546875" style="9" customWidth="1"/>
    <col min="6911" max="6911" width="7.5703125" style="9" customWidth="1"/>
    <col min="6912" max="6912" width="12.42578125" style="9" customWidth="1"/>
    <col min="6913" max="6913" width="14.42578125" style="9" customWidth="1"/>
    <col min="6914" max="6914" width="16.7109375" style="9" customWidth="1"/>
    <col min="6915" max="6915" width="16.5703125" style="9" customWidth="1"/>
    <col min="6916" max="6916" width="16.28515625" style="9" customWidth="1"/>
    <col min="6917" max="6917" width="16.5703125" style="9" customWidth="1"/>
    <col min="6918" max="6918" width="16.85546875" style="9" customWidth="1"/>
    <col min="6919" max="6919" width="9.140625" style="9"/>
    <col min="6920" max="6920" width="15.7109375" style="9" customWidth="1"/>
    <col min="6921" max="6922" width="9.140625" style="9"/>
    <col min="6923" max="6923" width="12.85546875" style="9" customWidth="1"/>
    <col min="6924" max="7165" width="9.140625" style="9"/>
    <col min="7166" max="7166" width="50.85546875" style="9" customWidth="1"/>
    <col min="7167" max="7167" width="7.5703125" style="9" customWidth="1"/>
    <col min="7168" max="7168" width="12.42578125" style="9" customWidth="1"/>
    <col min="7169" max="7169" width="14.42578125" style="9" customWidth="1"/>
    <col min="7170" max="7170" width="16.7109375" style="9" customWidth="1"/>
    <col min="7171" max="7171" width="16.5703125" style="9" customWidth="1"/>
    <col min="7172" max="7172" width="16.28515625" style="9" customWidth="1"/>
    <col min="7173" max="7173" width="16.5703125" style="9" customWidth="1"/>
    <col min="7174" max="7174" width="16.85546875" style="9" customWidth="1"/>
    <col min="7175" max="7175" width="9.140625" style="9"/>
    <col min="7176" max="7176" width="15.7109375" style="9" customWidth="1"/>
    <col min="7177" max="7178" width="9.140625" style="9"/>
    <col min="7179" max="7179" width="12.85546875" style="9" customWidth="1"/>
    <col min="7180" max="7421" width="9.140625" style="9"/>
    <col min="7422" max="7422" width="50.85546875" style="9" customWidth="1"/>
    <col min="7423" max="7423" width="7.5703125" style="9" customWidth="1"/>
    <col min="7424" max="7424" width="12.42578125" style="9" customWidth="1"/>
    <col min="7425" max="7425" width="14.42578125" style="9" customWidth="1"/>
    <col min="7426" max="7426" width="16.7109375" style="9" customWidth="1"/>
    <col min="7427" max="7427" width="16.5703125" style="9" customWidth="1"/>
    <col min="7428" max="7428" width="16.28515625" style="9" customWidth="1"/>
    <col min="7429" max="7429" width="16.5703125" style="9" customWidth="1"/>
    <col min="7430" max="7430" width="16.85546875" style="9" customWidth="1"/>
    <col min="7431" max="7431" width="9.140625" style="9"/>
    <col min="7432" max="7432" width="15.7109375" style="9" customWidth="1"/>
    <col min="7433" max="7434" width="9.140625" style="9"/>
    <col min="7435" max="7435" width="12.85546875" style="9" customWidth="1"/>
    <col min="7436" max="7677" width="9.140625" style="9"/>
    <col min="7678" max="7678" width="50.85546875" style="9" customWidth="1"/>
    <col min="7679" max="7679" width="7.5703125" style="9" customWidth="1"/>
    <col min="7680" max="7680" width="12.42578125" style="9" customWidth="1"/>
    <col min="7681" max="7681" width="14.42578125" style="9" customWidth="1"/>
    <col min="7682" max="7682" width="16.7109375" style="9" customWidth="1"/>
    <col min="7683" max="7683" width="16.5703125" style="9" customWidth="1"/>
    <col min="7684" max="7684" width="16.28515625" style="9" customWidth="1"/>
    <col min="7685" max="7685" width="16.5703125" style="9" customWidth="1"/>
    <col min="7686" max="7686" width="16.85546875" style="9" customWidth="1"/>
    <col min="7687" max="7687" width="9.140625" style="9"/>
    <col min="7688" max="7688" width="15.7109375" style="9" customWidth="1"/>
    <col min="7689" max="7690" width="9.140625" style="9"/>
    <col min="7691" max="7691" width="12.85546875" style="9" customWidth="1"/>
    <col min="7692" max="7933" width="9.140625" style="9"/>
    <col min="7934" max="7934" width="50.85546875" style="9" customWidth="1"/>
    <col min="7935" max="7935" width="7.5703125" style="9" customWidth="1"/>
    <col min="7936" max="7936" width="12.42578125" style="9" customWidth="1"/>
    <col min="7937" max="7937" width="14.42578125" style="9" customWidth="1"/>
    <col min="7938" max="7938" width="16.7109375" style="9" customWidth="1"/>
    <col min="7939" max="7939" width="16.5703125" style="9" customWidth="1"/>
    <col min="7940" max="7940" width="16.28515625" style="9" customWidth="1"/>
    <col min="7941" max="7941" width="16.5703125" style="9" customWidth="1"/>
    <col min="7942" max="7942" width="16.85546875" style="9" customWidth="1"/>
    <col min="7943" max="7943" width="9.140625" style="9"/>
    <col min="7944" max="7944" width="15.7109375" style="9" customWidth="1"/>
    <col min="7945" max="7946" width="9.140625" style="9"/>
    <col min="7947" max="7947" width="12.85546875" style="9" customWidth="1"/>
    <col min="7948" max="8189" width="9.140625" style="9"/>
    <col min="8190" max="8190" width="50.85546875" style="9" customWidth="1"/>
    <col min="8191" max="8191" width="7.5703125" style="9" customWidth="1"/>
    <col min="8192" max="8192" width="12.42578125" style="9" customWidth="1"/>
    <col min="8193" max="8193" width="14.42578125" style="9" customWidth="1"/>
    <col min="8194" max="8194" width="16.7109375" style="9" customWidth="1"/>
    <col min="8195" max="8195" width="16.5703125" style="9" customWidth="1"/>
    <col min="8196" max="8196" width="16.28515625" style="9" customWidth="1"/>
    <col min="8197" max="8197" width="16.5703125" style="9" customWidth="1"/>
    <col min="8198" max="8198" width="16.85546875" style="9" customWidth="1"/>
    <col min="8199" max="8199" width="9.140625" style="9"/>
    <col min="8200" max="8200" width="15.7109375" style="9" customWidth="1"/>
    <col min="8201" max="8202" width="9.140625" style="9"/>
    <col min="8203" max="8203" width="12.85546875" style="9" customWidth="1"/>
    <col min="8204" max="8445" width="9.140625" style="9"/>
    <col min="8446" max="8446" width="50.85546875" style="9" customWidth="1"/>
    <col min="8447" max="8447" width="7.5703125" style="9" customWidth="1"/>
    <col min="8448" max="8448" width="12.42578125" style="9" customWidth="1"/>
    <col min="8449" max="8449" width="14.42578125" style="9" customWidth="1"/>
    <col min="8450" max="8450" width="16.7109375" style="9" customWidth="1"/>
    <col min="8451" max="8451" width="16.5703125" style="9" customWidth="1"/>
    <col min="8452" max="8452" width="16.28515625" style="9" customWidth="1"/>
    <col min="8453" max="8453" width="16.5703125" style="9" customWidth="1"/>
    <col min="8454" max="8454" width="16.85546875" style="9" customWidth="1"/>
    <col min="8455" max="8455" width="9.140625" style="9"/>
    <col min="8456" max="8456" width="15.7109375" style="9" customWidth="1"/>
    <col min="8457" max="8458" width="9.140625" style="9"/>
    <col min="8459" max="8459" width="12.85546875" style="9" customWidth="1"/>
    <col min="8460" max="8701" width="9.140625" style="9"/>
    <col min="8702" max="8702" width="50.85546875" style="9" customWidth="1"/>
    <col min="8703" max="8703" width="7.5703125" style="9" customWidth="1"/>
    <col min="8704" max="8704" width="12.42578125" style="9" customWidth="1"/>
    <col min="8705" max="8705" width="14.42578125" style="9" customWidth="1"/>
    <col min="8706" max="8706" width="16.7109375" style="9" customWidth="1"/>
    <col min="8707" max="8707" width="16.5703125" style="9" customWidth="1"/>
    <col min="8708" max="8708" width="16.28515625" style="9" customWidth="1"/>
    <col min="8709" max="8709" width="16.5703125" style="9" customWidth="1"/>
    <col min="8710" max="8710" width="16.85546875" style="9" customWidth="1"/>
    <col min="8711" max="8711" width="9.140625" style="9"/>
    <col min="8712" max="8712" width="15.7109375" style="9" customWidth="1"/>
    <col min="8713" max="8714" width="9.140625" style="9"/>
    <col min="8715" max="8715" width="12.85546875" style="9" customWidth="1"/>
    <col min="8716" max="8957" width="9.140625" style="9"/>
    <col min="8958" max="8958" width="50.85546875" style="9" customWidth="1"/>
    <col min="8959" max="8959" width="7.5703125" style="9" customWidth="1"/>
    <col min="8960" max="8960" width="12.42578125" style="9" customWidth="1"/>
    <col min="8961" max="8961" width="14.42578125" style="9" customWidth="1"/>
    <col min="8962" max="8962" width="16.7109375" style="9" customWidth="1"/>
    <col min="8963" max="8963" width="16.5703125" style="9" customWidth="1"/>
    <col min="8964" max="8964" width="16.28515625" style="9" customWidth="1"/>
    <col min="8965" max="8965" width="16.5703125" style="9" customWidth="1"/>
    <col min="8966" max="8966" width="16.85546875" style="9" customWidth="1"/>
    <col min="8967" max="8967" width="9.140625" style="9"/>
    <col min="8968" max="8968" width="15.7109375" style="9" customWidth="1"/>
    <col min="8969" max="8970" width="9.140625" style="9"/>
    <col min="8971" max="8971" width="12.85546875" style="9" customWidth="1"/>
    <col min="8972" max="9213" width="9.140625" style="9"/>
    <col min="9214" max="9214" width="50.85546875" style="9" customWidth="1"/>
    <col min="9215" max="9215" width="7.5703125" style="9" customWidth="1"/>
    <col min="9216" max="9216" width="12.42578125" style="9" customWidth="1"/>
    <col min="9217" max="9217" width="14.42578125" style="9" customWidth="1"/>
    <col min="9218" max="9218" width="16.7109375" style="9" customWidth="1"/>
    <col min="9219" max="9219" width="16.5703125" style="9" customWidth="1"/>
    <col min="9220" max="9220" width="16.28515625" style="9" customWidth="1"/>
    <col min="9221" max="9221" width="16.5703125" style="9" customWidth="1"/>
    <col min="9222" max="9222" width="16.85546875" style="9" customWidth="1"/>
    <col min="9223" max="9223" width="9.140625" style="9"/>
    <col min="9224" max="9224" width="15.7109375" style="9" customWidth="1"/>
    <col min="9225" max="9226" width="9.140625" style="9"/>
    <col min="9227" max="9227" width="12.85546875" style="9" customWidth="1"/>
    <col min="9228" max="9469" width="9.140625" style="9"/>
    <col min="9470" max="9470" width="50.85546875" style="9" customWidth="1"/>
    <col min="9471" max="9471" width="7.5703125" style="9" customWidth="1"/>
    <col min="9472" max="9472" width="12.42578125" style="9" customWidth="1"/>
    <col min="9473" max="9473" width="14.42578125" style="9" customWidth="1"/>
    <col min="9474" max="9474" width="16.7109375" style="9" customWidth="1"/>
    <col min="9475" max="9475" width="16.5703125" style="9" customWidth="1"/>
    <col min="9476" max="9476" width="16.28515625" style="9" customWidth="1"/>
    <col min="9477" max="9477" width="16.5703125" style="9" customWidth="1"/>
    <col min="9478" max="9478" width="16.85546875" style="9" customWidth="1"/>
    <col min="9479" max="9479" width="9.140625" style="9"/>
    <col min="9480" max="9480" width="15.7109375" style="9" customWidth="1"/>
    <col min="9481" max="9482" width="9.140625" style="9"/>
    <col min="9483" max="9483" width="12.85546875" style="9" customWidth="1"/>
    <col min="9484" max="9725" width="9.140625" style="9"/>
    <col min="9726" max="9726" width="50.85546875" style="9" customWidth="1"/>
    <col min="9727" max="9727" width="7.5703125" style="9" customWidth="1"/>
    <col min="9728" max="9728" width="12.42578125" style="9" customWidth="1"/>
    <col min="9729" max="9729" width="14.42578125" style="9" customWidth="1"/>
    <col min="9730" max="9730" width="16.7109375" style="9" customWidth="1"/>
    <col min="9731" max="9731" width="16.5703125" style="9" customWidth="1"/>
    <col min="9732" max="9732" width="16.28515625" style="9" customWidth="1"/>
    <col min="9733" max="9733" width="16.5703125" style="9" customWidth="1"/>
    <col min="9734" max="9734" width="16.85546875" style="9" customWidth="1"/>
    <col min="9735" max="9735" width="9.140625" style="9"/>
    <col min="9736" max="9736" width="15.7109375" style="9" customWidth="1"/>
    <col min="9737" max="9738" width="9.140625" style="9"/>
    <col min="9739" max="9739" width="12.85546875" style="9" customWidth="1"/>
    <col min="9740" max="9981" width="9.140625" style="9"/>
    <col min="9982" max="9982" width="50.85546875" style="9" customWidth="1"/>
    <col min="9983" max="9983" width="7.5703125" style="9" customWidth="1"/>
    <col min="9984" max="9984" width="12.42578125" style="9" customWidth="1"/>
    <col min="9985" max="9985" width="14.42578125" style="9" customWidth="1"/>
    <col min="9986" max="9986" width="16.7109375" style="9" customWidth="1"/>
    <col min="9987" max="9987" width="16.5703125" style="9" customWidth="1"/>
    <col min="9988" max="9988" width="16.28515625" style="9" customWidth="1"/>
    <col min="9989" max="9989" width="16.5703125" style="9" customWidth="1"/>
    <col min="9990" max="9990" width="16.85546875" style="9" customWidth="1"/>
    <col min="9991" max="9991" width="9.140625" style="9"/>
    <col min="9992" max="9992" width="15.7109375" style="9" customWidth="1"/>
    <col min="9993" max="9994" width="9.140625" style="9"/>
    <col min="9995" max="9995" width="12.85546875" style="9" customWidth="1"/>
    <col min="9996" max="10237" width="9.140625" style="9"/>
    <col min="10238" max="10238" width="50.85546875" style="9" customWidth="1"/>
    <col min="10239" max="10239" width="7.5703125" style="9" customWidth="1"/>
    <col min="10240" max="10240" width="12.42578125" style="9" customWidth="1"/>
    <col min="10241" max="10241" width="14.42578125" style="9" customWidth="1"/>
    <col min="10242" max="10242" width="16.7109375" style="9" customWidth="1"/>
    <col min="10243" max="10243" width="16.5703125" style="9" customWidth="1"/>
    <col min="10244" max="10244" width="16.28515625" style="9" customWidth="1"/>
    <col min="10245" max="10245" width="16.5703125" style="9" customWidth="1"/>
    <col min="10246" max="10246" width="16.85546875" style="9" customWidth="1"/>
    <col min="10247" max="10247" width="9.140625" style="9"/>
    <col min="10248" max="10248" width="15.7109375" style="9" customWidth="1"/>
    <col min="10249" max="10250" width="9.140625" style="9"/>
    <col min="10251" max="10251" width="12.85546875" style="9" customWidth="1"/>
    <col min="10252" max="10493" width="9.140625" style="9"/>
    <col min="10494" max="10494" width="50.85546875" style="9" customWidth="1"/>
    <col min="10495" max="10495" width="7.5703125" style="9" customWidth="1"/>
    <col min="10496" max="10496" width="12.42578125" style="9" customWidth="1"/>
    <col min="10497" max="10497" width="14.42578125" style="9" customWidth="1"/>
    <col min="10498" max="10498" width="16.7109375" style="9" customWidth="1"/>
    <col min="10499" max="10499" width="16.5703125" style="9" customWidth="1"/>
    <col min="10500" max="10500" width="16.28515625" style="9" customWidth="1"/>
    <col min="10501" max="10501" width="16.5703125" style="9" customWidth="1"/>
    <col min="10502" max="10502" width="16.85546875" style="9" customWidth="1"/>
    <col min="10503" max="10503" width="9.140625" style="9"/>
    <col min="10504" max="10504" width="15.7109375" style="9" customWidth="1"/>
    <col min="10505" max="10506" width="9.140625" style="9"/>
    <col min="10507" max="10507" width="12.85546875" style="9" customWidth="1"/>
    <col min="10508" max="10749" width="9.140625" style="9"/>
    <col min="10750" max="10750" width="50.85546875" style="9" customWidth="1"/>
    <col min="10751" max="10751" width="7.5703125" style="9" customWidth="1"/>
    <col min="10752" max="10752" width="12.42578125" style="9" customWidth="1"/>
    <col min="10753" max="10753" width="14.42578125" style="9" customWidth="1"/>
    <col min="10754" max="10754" width="16.7109375" style="9" customWidth="1"/>
    <col min="10755" max="10755" width="16.5703125" style="9" customWidth="1"/>
    <col min="10756" max="10756" width="16.28515625" style="9" customWidth="1"/>
    <col min="10757" max="10757" width="16.5703125" style="9" customWidth="1"/>
    <col min="10758" max="10758" width="16.85546875" style="9" customWidth="1"/>
    <col min="10759" max="10759" width="9.140625" style="9"/>
    <col min="10760" max="10760" width="15.7109375" style="9" customWidth="1"/>
    <col min="10761" max="10762" width="9.140625" style="9"/>
    <col min="10763" max="10763" width="12.85546875" style="9" customWidth="1"/>
    <col min="10764" max="11005" width="9.140625" style="9"/>
    <col min="11006" max="11006" width="50.85546875" style="9" customWidth="1"/>
    <col min="11007" max="11007" width="7.5703125" style="9" customWidth="1"/>
    <col min="11008" max="11008" width="12.42578125" style="9" customWidth="1"/>
    <col min="11009" max="11009" width="14.42578125" style="9" customWidth="1"/>
    <col min="11010" max="11010" width="16.7109375" style="9" customWidth="1"/>
    <col min="11011" max="11011" width="16.5703125" style="9" customWidth="1"/>
    <col min="11012" max="11012" width="16.28515625" style="9" customWidth="1"/>
    <col min="11013" max="11013" width="16.5703125" style="9" customWidth="1"/>
    <col min="11014" max="11014" width="16.85546875" style="9" customWidth="1"/>
    <col min="11015" max="11015" width="9.140625" style="9"/>
    <col min="11016" max="11016" width="15.7109375" style="9" customWidth="1"/>
    <col min="11017" max="11018" width="9.140625" style="9"/>
    <col min="11019" max="11019" width="12.85546875" style="9" customWidth="1"/>
    <col min="11020" max="11261" width="9.140625" style="9"/>
    <col min="11262" max="11262" width="50.85546875" style="9" customWidth="1"/>
    <col min="11263" max="11263" width="7.5703125" style="9" customWidth="1"/>
    <col min="11264" max="11264" width="12.42578125" style="9" customWidth="1"/>
    <col min="11265" max="11265" width="14.42578125" style="9" customWidth="1"/>
    <col min="11266" max="11266" width="16.7109375" style="9" customWidth="1"/>
    <col min="11267" max="11267" width="16.5703125" style="9" customWidth="1"/>
    <col min="11268" max="11268" width="16.28515625" style="9" customWidth="1"/>
    <col min="11269" max="11269" width="16.5703125" style="9" customWidth="1"/>
    <col min="11270" max="11270" width="16.85546875" style="9" customWidth="1"/>
    <col min="11271" max="11271" width="9.140625" style="9"/>
    <col min="11272" max="11272" width="15.7109375" style="9" customWidth="1"/>
    <col min="11273" max="11274" width="9.140625" style="9"/>
    <col min="11275" max="11275" width="12.85546875" style="9" customWidth="1"/>
    <col min="11276" max="11517" width="9.140625" style="9"/>
    <col min="11518" max="11518" width="50.85546875" style="9" customWidth="1"/>
    <col min="11519" max="11519" width="7.5703125" style="9" customWidth="1"/>
    <col min="11520" max="11520" width="12.42578125" style="9" customWidth="1"/>
    <col min="11521" max="11521" width="14.42578125" style="9" customWidth="1"/>
    <col min="11522" max="11522" width="16.7109375" style="9" customWidth="1"/>
    <col min="11523" max="11523" width="16.5703125" style="9" customWidth="1"/>
    <col min="11524" max="11524" width="16.28515625" style="9" customWidth="1"/>
    <col min="11525" max="11525" width="16.5703125" style="9" customWidth="1"/>
    <col min="11526" max="11526" width="16.85546875" style="9" customWidth="1"/>
    <col min="11527" max="11527" width="9.140625" style="9"/>
    <col min="11528" max="11528" width="15.7109375" style="9" customWidth="1"/>
    <col min="11529" max="11530" width="9.140625" style="9"/>
    <col min="11531" max="11531" width="12.85546875" style="9" customWidth="1"/>
    <col min="11532" max="11773" width="9.140625" style="9"/>
    <col min="11774" max="11774" width="50.85546875" style="9" customWidth="1"/>
    <col min="11775" max="11775" width="7.5703125" style="9" customWidth="1"/>
    <col min="11776" max="11776" width="12.42578125" style="9" customWidth="1"/>
    <col min="11777" max="11777" width="14.42578125" style="9" customWidth="1"/>
    <col min="11778" max="11778" width="16.7109375" style="9" customWidth="1"/>
    <col min="11779" max="11779" width="16.5703125" style="9" customWidth="1"/>
    <col min="11780" max="11780" width="16.28515625" style="9" customWidth="1"/>
    <col min="11781" max="11781" width="16.5703125" style="9" customWidth="1"/>
    <col min="11782" max="11782" width="16.85546875" style="9" customWidth="1"/>
    <col min="11783" max="11783" width="9.140625" style="9"/>
    <col min="11784" max="11784" width="15.7109375" style="9" customWidth="1"/>
    <col min="11785" max="11786" width="9.140625" style="9"/>
    <col min="11787" max="11787" width="12.85546875" style="9" customWidth="1"/>
    <col min="11788" max="12029" width="9.140625" style="9"/>
    <col min="12030" max="12030" width="50.85546875" style="9" customWidth="1"/>
    <col min="12031" max="12031" width="7.5703125" style="9" customWidth="1"/>
    <col min="12032" max="12032" width="12.42578125" style="9" customWidth="1"/>
    <col min="12033" max="12033" width="14.42578125" style="9" customWidth="1"/>
    <col min="12034" max="12034" width="16.7109375" style="9" customWidth="1"/>
    <col min="12035" max="12035" width="16.5703125" style="9" customWidth="1"/>
    <col min="12036" max="12036" width="16.28515625" style="9" customWidth="1"/>
    <col min="12037" max="12037" width="16.5703125" style="9" customWidth="1"/>
    <col min="12038" max="12038" width="16.85546875" style="9" customWidth="1"/>
    <col min="12039" max="12039" width="9.140625" style="9"/>
    <col min="12040" max="12040" width="15.7109375" style="9" customWidth="1"/>
    <col min="12041" max="12042" width="9.140625" style="9"/>
    <col min="12043" max="12043" width="12.85546875" style="9" customWidth="1"/>
    <col min="12044" max="12285" width="9.140625" style="9"/>
    <col min="12286" max="12286" width="50.85546875" style="9" customWidth="1"/>
    <col min="12287" max="12287" width="7.5703125" style="9" customWidth="1"/>
    <col min="12288" max="12288" width="12.42578125" style="9" customWidth="1"/>
    <col min="12289" max="12289" width="14.42578125" style="9" customWidth="1"/>
    <col min="12290" max="12290" width="16.7109375" style="9" customWidth="1"/>
    <col min="12291" max="12291" width="16.5703125" style="9" customWidth="1"/>
    <col min="12292" max="12292" width="16.28515625" style="9" customWidth="1"/>
    <col min="12293" max="12293" width="16.5703125" style="9" customWidth="1"/>
    <col min="12294" max="12294" width="16.85546875" style="9" customWidth="1"/>
    <col min="12295" max="12295" width="9.140625" style="9"/>
    <col min="12296" max="12296" width="15.7109375" style="9" customWidth="1"/>
    <col min="12297" max="12298" width="9.140625" style="9"/>
    <col min="12299" max="12299" width="12.85546875" style="9" customWidth="1"/>
    <col min="12300" max="12541" width="9.140625" style="9"/>
    <col min="12542" max="12542" width="50.85546875" style="9" customWidth="1"/>
    <col min="12543" max="12543" width="7.5703125" style="9" customWidth="1"/>
    <col min="12544" max="12544" width="12.42578125" style="9" customWidth="1"/>
    <col min="12545" max="12545" width="14.42578125" style="9" customWidth="1"/>
    <col min="12546" max="12546" width="16.7109375" style="9" customWidth="1"/>
    <col min="12547" max="12547" width="16.5703125" style="9" customWidth="1"/>
    <col min="12548" max="12548" width="16.28515625" style="9" customWidth="1"/>
    <col min="12549" max="12549" width="16.5703125" style="9" customWidth="1"/>
    <col min="12550" max="12550" width="16.85546875" style="9" customWidth="1"/>
    <col min="12551" max="12551" width="9.140625" style="9"/>
    <col min="12552" max="12552" width="15.7109375" style="9" customWidth="1"/>
    <col min="12553" max="12554" width="9.140625" style="9"/>
    <col min="12555" max="12555" width="12.85546875" style="9" customWidth="1"/>
    <col min="12556" max="12797" width="9.140625" style="9"/>
    <col min="12798" max="12798" width="50.85546875" style="9" customWidth="1"/>
    <col min="12799" max="12799" width="7.5703125" style="9" customWidth="1"/>
    <col min="12800" max="12800" width="12.42578125" style="9" customWidth="1"/>
    <col min="12801" max="12801" width="14.42578125" style="9" customWidth="1"/>
    <col min="12802" max="12802" width="16.7109375" style="9" customWidth="1"/>
    <col min="12803" max="12803" width="16.5703125" style="9" customWidth="1"/>
    <col min="12804" max="12804" width="16.28515625" style="9" customWidth="1"/>
    <col min="12805" max="12805" width="16.5703125" style="9" customWidth="1"/>
    <col min="12806" max="12806" width="16.85546875" style="9" customWidth="1"/>
    <col min="12807" max="12807" width="9.140625" style="9"/>
    <col min="12808" max="12808" width="15.7109375" style="9" customWidth="1"/>
    <col min="12809" max="12810" width="9.140625" style="9"/>
    <col min="12811" max="12811" width="12.85546875" style="9" customWidth="1"/>
    <col min="12812" max="13053" width="9.140625" style="9"/>
    <col min="13054" max="13054" width="50.85546875" style="9" customWidth="1"/>
    <col min="13055" max="13055" width="7.5703125" style="9" customWidth="1"/>
    <col min="13056" max="13056" width="12.42578125" style="9" customWidth="1"/>
    <col min="13057" max="13057" width="14.42578125" style="9" customWidth="1"/>
    <col min="13058" max="13058" width="16.7109375" style="9" customWidth="1"/>
    <col min="13059" max="13059" width="16.5703125" style="9" customWidth="1"/>
    <col min="13060" max="13060" width="16.28515625" style="9" customWidth="1"/>
    <col min="13061" max="13061" width="16.5703125" style="9" customWidth="1"/>
    <col min="13062" max="13062" width="16.85546875" style="9" customWidth="1"/>
    <col min="13063" max="13063" width="9.140625" style="9"/>
    <col min="13064" max="13064" width="15.7109375" style="9" customWidth="1"/>
    <col min="13065" max="13066" width="9.140625" style="9"/>
    <col min="13067" max="13067" width="12.85546875" style="9" customWidth="1"/>
    <col min="13068" max="13309" width="9.140625" style="9"/>
    <col min="13310" max="13310" width="50.85546875" style="9" customWidth="1"/>
    <col min="13311" max="13311" width="7.5703125" style="9" customWidth="1"/>
    <col min="13312" max="13312" width="12.42578125" style="9" customWidth="1"/>
    <col min="13313" max="13313" width="14.42578125" style="9" customWidth="1"/>
    <col min="13314" max="13314" width="16.7109375" style="9" customWidth="1"/>
    <col min="13315" max="13315" width="16.5703125" style="9" customWidth="1"/>
    <col min="13316" max="13316" width="16.28515625" style="9" customWidth="1"/>
    <col min="13317" max="13317" width="16.5703125" style="9" customWidth="1"/>
    <col min="13318" max="13318" width="16.85546875" style="9" customWidth="1"/>
    <col min="13319" max="13319" width="9.140625" style="9"/>
    <col min="13320" max="13320" width="15.7109375" style="9" customWidth="1"/>
    <col min="13321" max="13322" width="9.140625" style="9"/>
    <col min="13323" max="13323" width="12.85546875" style="9" customWidth="1"/>
    <col min="13324" max="13565" width="9.140625" style="9"/>
    <col min="13566" max="13566" width="50.85546875" style="9" customWidth="1"/>
    <col min="13567" max="13567" width="7.5703125" style="9" customWidth="1"/>
    <col min="13568" max="13568" width="12.42578125" style="9" customWidth="1"/>
    <col min="13569" max="13569" width="14.42578125" style="9" customWidth="1"/>
    <col min="13570" max="13570" width="16.7109375" style="9" customWidth="1"/>
    <col min="13571" max="13571" width="16.5703125" style="9" customWidth="1"/>
    <col min="13572" max="13572" width="16.28515625" style="9" customWidth="1"/>
    <col min="13573" max="13573" width="16.5703125" style="9" customWidth="1"/>
    <col min="13574" max="13574" width="16.85546875" style="9" customWidth="1"/>
    <col min="13575" max="13575" width="9.140625" style="9"/>
    <col min="13576" max="13576" width="15.7109375" style="9" customWidth="1"/>
    <col min="13577" max="13578" width="9.140625" style="9"/>
    <col min="13579" max="13579" width="12.85546875" style="9" customWidth="1"/>
    <col min="13580" max="13821" width="9.140625" style="9"/>
    <col min="13822" max="13822" width="50.85546875" style="9" customWidth="1"/>
    <col min="13823" max="13823" width="7.5703125" style="9" customWidth="1"/>
    <col min="13824" max="13824" width="12.42578125" style="9" customWidth="1"/>
    <col min="13825" max="13825" width="14.42578125" style="9" customWidth="1"/>
    <col min="13826" max="13826" width="16.7109375" style="9" customWidth="1"/>
    <col min="13827" max="13827" width="16.5703125" style="9" customWidth="1"/>
    <col min="13828" max="13828" width="16.28515625" style="9" customWidth="1"/>
    <col min="13829" max="13829" width="16.5703125" style="9" customWidth="1"/>
    <col min="13830" max="13830" width="16.85546875" style="9" customWidth="1"/>
    <col min="13831" max="13831" width="9.140625" style="9"/>
    <col min="13832" max="13832" width="15.7109375" style="9" customWidth="1"/>
    <col min="13833" max="13834" width="9.140625" style="9"/>
    <col min="13835" max="13835" width="12.85546875" style="9" customWidth="1"/>
    <col min="13836" max="14077" width="9.140625" style="9"/>
    <col min="14078" max="14078" width="50.85546875" style="9" customWidth="1"/>
    <col min="14079" max="14079" width="7.5703125" style="9" customWidth="1"/>
    <col min="14080" max="14080" width="12.42578125" style="9" customWidth="1"/>
    <col min="14081" max="14081" width="14.42578125" style="9" customWidth="1"/>
    <col min="14082" max="14082" width="16.7109375" style="9" customWidth="1"/>
    <col min="14083" max="14083" width="16.5703125" style="9" customWidth="1"/>
    <col min="14084" max="14084" width="16.28515625" style="9" customWidth="1"/>
    <col min="14085" max="14085" width="16.5703125" style="9" customWidth="1"/>
    <col min="14086" max="14086" width="16.85546875" style="9" customWidth="1"/>
    <col min="14087" max="14087" width="9.140625" style="9"/>
    <col min="14088" max="14088" width="15.7109375" style="9" customWidth="1"/>
    <col min="14089" max="14090" width="9.140625" style="9"/>
    <col min="14091" max="14091" width="12.85546875" style="9" customWidth="1"/>
    <col min="14092" max="14333" width="9.140625" style="9"/>
    <col min="14334" max="14334" width="50.85546875" style="9" customWidth="1"/>
    <col min="14335" max="14335" width="7.5703125" style="9" customWidth="1"/>
    <col min="14336" max="14336" width="12.42578125" style="9" customWidth="1"/>
    <col min="14337" max="14337" width="14.42578125" style="9" customWidth="1"/>
    <col min="14338" max="14338" width="16.7109375" style="9" customWidth="1"/>
    <col min="14339" max="14339" width="16.5703125" style="9" customWidth="1"/>
    <col min="14340" max="14340" width="16.28515625" style="9" customWidth="1"/>
    <col min="14341" max="14341" width="16.5703125" style="9" customWidth="1"/>
    <col min="14342" max="14342" width="16.85546875" style="9" customWidth="1"/>
    <col min="14343" max="14343" width="9.140625" style="9"/>
    <col min="14344" max="14344" width="15.7109375" style="9" customWidth="1"/>
    <col min="14345" max="14346" width="9.140625" style="9"/>
    <col min="14347" max="14347" width="12.85546875" style="9" customWidth="1"/>
    <col min="14348" max="14589" width="9.140625" style="9"/>
    <col min="14590" max="14590" width="50.85546875" style="9" customWidth="1"/>
    <col min="14591" max="14591" width="7.5703125" style="9" customWidth="1"/>
    <col min="14592" max="14592" width="12.42578125" style="9" customWidth="1"/>
    <col min="14593" max="14593" width="14.42578125" style="9" customWidth="1"/>
    <col min="14594" max="14594" width="16.7109375" style="9" customWidth="1"/>
    <col min="14595" max="14595" width="16.5703125" style="9" customWidth="1"/>
    <col min="14596" max="14596" width="16.28515625" style="9" customWidth="1"/>
    <col min="14597" max="14597" width="16.5703125" style="9" customWidth="1"/>
    <col min="14598" max="14598" width="16.85546875" style="9" customWidth="1"/>
    <col min="14599" max="14599" width="9.140625" style="9"/>
    <col min="14600" max="14600" width="15.7109375" style="9" customWidth="1"/>
    <col min="14601" max="14602" width="9.140625" style="9"/>
    <col min="14603" max="14603" width="12.85546875" style="9" customWidth="1"/>
    <col min="14604" max="14845" width="9.140625" style="9"/>
    <col min="14846" max="14846" width="50.85546875" style="9" customWidth="1"/>
    <col min="14847" max="14847" width="7.5703125" style="9" customWidth="1"/>
    <col min="14848" max="14848" width="12.42578125" style="9" customWidth="1"/>
    <col min="14849" max="14849" width="14.42578125" style="9" customWidth="1"/>
    <col min="14850" max="14850" width="16.7109375" style="9" customWidth="1"/>
    <col min="14851" max="14851" width="16.5703125" style="9" customWidth="1"/>
    <col min="14852" max="14852" width="16.28515625" style="9" customWidth="1"/>
    <col min="14853" max="14853" width="16.5703125" style="9" customWidth="1"/>
    <col min="14854" max="14854" width="16.85546875" style="9" customWidth="1"/>
    <col min="14855" max="14855" width="9.140625" style="9"/>
    <col min="14856" max="14856" width="15.7109375" style="9" customWidth="1"/>
    <col min="14857" max="14858" width="9.140625" style="9"/>
    <col min="14859" max="14859" width="12.85546875" style="9" customWidth="1"/>
    <col min="14860" max="15101" width="9.140625" style="9"/>
    <col min="15102" max="15102" width="50.85546875" style="9" customWidth="1"/>
    <col min="15103" max="15103" width="7.5703125" style="9" customWidth="1"/>
    <col min="15104" max="15104" width="12.42578125" style="9" customWidth="1"/>
    <col min="15105" max="15105" width="14.42578125" style="9" customWidth="1"/>
    <col min="15106" max="15106" width="16.7109375" style="9" customWidth="1"/>
    <col min="15107" max="15107" width="16.5703125" style="9" customWidth="1"/>
    <col min="15108" max="15108" width="16.28515625" style="9" customWidth="1"/>
    <col min="15109" max="15109" width="16.5703125" style="9" customWidth="1"/>
    <col min="15110" max="15110" width="16.85546875" style="9" customWidth="1"/>
    <col min="15111" max="15111" width="9.140625" style="9"/>
    <col min="15112" max="15112" width="15.7109375" style="9" customWidth="1"/>
    <col min="15113" max="15114" width="9.140625" style="9"/>
    <col min="15115" max="15115" width="12.85546875" style="9" customWidth="1"/>
    <col min="15116" max="15357" width="9.140625" style="9"/>
    <col min="15358" max="15358" width="50.85546875" style="9" customWidth="1"/>
    <col min="15359" max="15359" width="7.5703125" style="9" customWidth="1"/>
    <col min="15360" max="15360" width="12.42578125" style="9" customWidth="1"/>
    <col min="15361" max="15361" width="14.42578125" style="9" customWidth="1"/>
    <col min="15362" max="15362" width="16.7109375" style="9" customWidth="1"/>
    <col min="15363" max="15363" width="16.5703125" style="9" customWidth="1"/>
    <col min="15364" max="15364" width="16.28515625" style="9" customWidth="1"/>
    <col min="15365" max="15365" width="16.5703125" style="9" customWidth="1"/>
    <col min="15366" max="15366" width="16.85546875" style="9" customWidth="1"/>
    <col min="15367" max="15367" width="9.140625" style="9"/>
    <col min="15368" max="15368" width="15.7109375" style="9" customWidth="1"/>
    <col min="15369" max="15370" width="9.140625" style="9"/>
    <col min="15371" max="15371" width="12.85546875" style="9" customWidth="1"/>
    <col min="15372" max="15613" width="9.140625" style="9"/>
    <col min="15614" max="15614" width="50.85546875" style="9" customWidth="1"/>
    <col min="15615" max="15615" width="7.5703125" style="9" customWidth="1"/>
    <col min="15616" max="15616" width="12.42578125" style="9" customWidth="1"/>
    <col min="15617" max="15617" width="14.42578125" style="9" customWidth="1"/>
    <col min="15618" max="15618" width="16.7109375" style="9" customWidth="1"/>
    <col min="15619" max="15619" width="16.5703125" style="9" customWidth="1"/>
    <col min="15620" max="15620" width="16.28515625" style="9" customWidth="1"/>
    <col min="15621" max="15621" width="16.5703125" style="9" customWidth="1"/>
    <col min="15622" max="15622" width="16.85546875" style="9" customWidth="1"/>
    <col min="15623" max="15623" width="9.140625" style="9"/>
    <col min="15624" max="15624" width="15.7109375" style="9" customWidth="1"/>
    <col min="15625" max="15626" width="9.140625" style="9"/>
    <col min="15627" max="15627" width="12.85546875" style="9" customWidth="1"/>
    <col min="15628" max="15869" width="9.140625" style="9"/>
    <col min="15870" max="15870" width="50.85546875" style="9" customWidth="1"/>
    <col min="15871" max="15871" width="7.5703125" style="9" customWidth="1"/>
    <col min="15872" max="15872" width="12.42578125" style="9" customWidth="1"/>
    <col min="15873" max="15873" width="14.42578125" style="9" customWidth="1"/>
    <col min="15874" max="15874" width="16.7109375" style="9" customWidth="1"/>
    <col min="15875" max="15875" width="16.5703125" style="9" customWidth="1"/>
    <col min="15876" max="15876" width="16.28515625" style="9" customWidth="1"/>
    <col min="15877" max="15877" width="16.5703125" style="9" customWidth="1"/>
    <col min="15878" max="15878" width="16.85546875" style="9" customWidth="1"/>
    <col min="15879" max="15879" width="9.140625" style="9"/>
    <col min="15880" max="15880" width="15.7109375" style="9" customWidth="1"/>
    <col min="15881" max="15882" width="9.140625" style="9"/>
    <col min="15883" max="15883" width="12.85546875" style="9" customWidth="1"/>
    <col min="15884" max="16125" width="9.140625" style="9"/>
    <col min="16126" max="16126" width="50.85546875" style="9" customWidth="1"/>
    <col min="16127" max="16127" width="7.5703125" style="9" customWidth="1"/>
    <col min="16128" max="16128" width="12.42578125" style="9" customWidth="1"/>
    <col min="16129" max="16129" width="14.42578125" style="9" customWidth="1"/>
    <col min="16130" max="16130" width="16.7109375" style="9" customWidth="1"/>
    <col min="16131" max="16131" width="16.5703125" style="9" customWidth="1"/>
    <col min="16132" max="16132" width="16.28515625" style="9" customWidth="1"/>
    <col min="16133" max="16133" width="16.5703125" style="9" customWidth="1"/>
    <col min="16134" max="16134" width="16.85546875" style="9" customWidth="1"/>
    <col min="16135" max="16135" width="9.140625" style="9"/>
    <col min="16136" max="16136" width="15.7109375" style="9" customWidth="1"/>
    <col min="16137" max="16138" width="9.140625" style="9"/>
    <col min="16139" max="16139" width="12.85546875" style="9" customWidth="1"/>
    <col min="16140" max="16384" width="9.140625" style="9"/>
  </cols>
  <sheetData>
    <row r="1" spans="1:10" s="2" customFormat="1" ht="15" customHeight="1" x14ac:dyDescent="0.25">
      <c r="A1" s="72" t="s">
        <v>0</v>
      </c>
      <c r="B1" s="73"/>
      <c r="C1" s="73"/>
      <c r="D1" s="73"/>
      <c r="E1" s="73"/>
      <c r="F1" s="73"/>
      <c r="G1" s="73"/>
      <c r="H1" s="73"/>
      <c r="I1" s="74"/>
      <c r="J1" s="1" t="s">
        <v>1</v>
      </c>
    </row>
    <row r="2" spans="1:10" s="2" customFormat="1" ht="16.5" customHeight="1" x14ac:dyDescent="0.25">
      <c r="A2" s="75"/>
      <c r="B2" s="76"/>
      <c r="C2" s="76"/>
      <c r="D2" s="76"/>
      <c r="E2" s="76"/>
      <c r="F2" s="76"/>
      <c r="G2" s="76"/>
      <c r="H2" s="76"/>
      <c r="I2" s="77"/>
      <c r="J2" s="3" t="s">
        <v>2</v>
      </c>
    </row>
    <row r="3" spans="1:10" s="2" customFormat="1" ht="18.75" customHeight="1" x14ac:dyDescent="0.25">
      <c r="A3" s="78" t="s">
        <v>3</v>
      </c>
      <c r="B3" s="79"/>
      <c r="C3" s="78" t="s">
        <v>4</v>
      </c>
      <c r="D3" s="80"/>
      <c r="E3" s="80"/>
      <c r="F3" s="79"/>
      <c r="G3" s="78" t="s">
        <v>5</v>
      </c>
      <c r="H3" s="79"/>
      <c r="I3" s="4" t="s">
        <v>6</v>
      </c>
      <c r="J3" s="4" t="s">
        <v>7</v>
      </c>
    </row>
    <row r="4" spans="1:10" s="2" customFormat="1" ht="21.75" customHeight="1" x14ac:dyDescent="0.25">
      <c r="A4" s="81" t="s">
        <v>8</v>
      </c>
      <c r="B4" s="82"/>
      <c r="C4" s="83" t="s">
        <v>8</v>
      </c>
      <c r="D4" s="84"/>
      <c r="E4" s="84"/>
      <c r="F4" s="85"/>
      <c r="G4" s="83"/>
      <c r="H4" s="85"/>
      <c r="I4" s="5">
        <v>44475</v>
      </c>
      <c r="J4" s="5" t="s">
        <v>9</v>
      </c>
    </row>
    <row r="5" spans="1:10" s="2" customFormat="1" ht="18.75" customHeight="1" x14ac:dyDescent="0.25">
      <c r="A5" s="78" t="s">
        <v>10</v>
      </c>
      <c r="B5" s="79"/>
      <c r="C5" s="78" t="s">
        <v>11</v>
      </c>
      <c r="D5" s="79"/>
      <c r="E5" s="78" t="s">
        <v>12</v>
      </c>
      <c r="F5" s="79"/>
      <c r="G5" s="4" t="s">
        <v>13</v>
      </c>
      <c r="H5" s="4" t="s">
        <v>14</v>
      </c>
      <c r="I5" s="78" t="s">
        <v>15</v>
      </c>
      <c r="J5" s="79"/>
    </row>
    <row r="6" spans="1:10" s="2" customFormat="1" ht="24" customHeight="1" x14ac:dyDescent="0.25">
      <c r="A6" s="86" t="s">
        <v>16</v>
      </c>
      <c r="B6" s="87"/>
      <c r="C6" s="88"/>
      <c r="D6" s="89"/>
      <c r="E6" s="90" t="s">
        <v>17</v>
      </c>
      <c r="F6" s="91"/>
      <c r="G6" s="5">
        <v>44475</v>
      </c>
      <c r="H6" s="5" t="s">
        <v>18</v>
      </c>
      <c r="I6" s="92">
        <v>44586</v>
      </c>
      <c r="J6" s="93"/>
    </row>
    <row r="7" spans="1:10" s="2" customFormat="1" ht="18.75" customHeight="1" x14ac:dyDescent="0.25">
      <c r="A7" s="94" t="s">
        <v>19</v>
      </c>
      <c r="B7" s="95"/>
      <c r="C7" s="78" t="s">
        <v>20</v>
      </c>
      <c r="D7" s="80"/>
      <c r="E7" s="79"/>
      <c r="F7" s="6" t="s">
        <v>21</v>
      </c>
      <c r="G7" s="78" t="s">
        <v>22</v>
      </c>
      <c r="H7" s="79"/>
      <c r="I7" s="94" t="s">
        <v>23</v>
      </c>
      <c r="J7" s="95"/>
    </row>
    <row r="8" spans="1:10" s="2" customFormat="1" ht="32.25" customHeight="1" x14ac:dyDescent="0.25">
      <c r="A8" s="96" t="s">
        <v>24</v>
      </c>
      <c r="B8" s="97"/>
      <c r="C8" s="98" t="s">
        <v>25</v>
      </c>
      <c r="D8" s="99"/>
      <c r="E8" s="100"/>
      <c r="F8" s="7">
        <v>6960954.2000000002</v>
      </c>
      <c r="G8" s="101">
        <f>BM.01!$I$26</f>
        <v>408102.91000000003</v>
      </c>
      <c r="H8" s="102"/>
      <c r="I8" s="92" t="s">
        <v>26</v>
      </c>
      <c r="J8" s="93"/>
    </row>
    <row r="9" spans="1:10" s="2" customFormat="1" ht="7.5" customHeight="1" x14ac:dyDescent="0.25">
      <c r="A9" s="8"/>
      <c r="E9" s="9"/>
      <c r="J9" s="10"/>
    </row>
    <row r="10" spans="1:10" s="2" customFormat="1" ht="14.25" customHeight="1" x14ac:dyDescent="0.25">
      <c r="A10" s="11"/>
      <c r="B10" s="12"/>
      <c r="C10" s="13"/>
      <c r="D10" s="12"/>
      <c r="E10" s="103" t="s">
        <v>27</v>
      </c>
      <c r="F10" s="103"/>
      <c r="G10" s="103"/>
      <c r="H10" s="104" t="s">
        <v>28</v>
      </c>
      <c r="I10" s="103"/>
      <c r="J10" s="105"/>
    </row>
    <row r="11" spans="1:10" s="2" customFormat="1" x14ac:dyDescent="0.25">
      <c r="A11" s="106" t="s">
        <v>29</v>
      </c>
      <c r="B11" s="107" t="s">
        <v>30</v>
      </c>
      <c r="C11" s="108" t="s">
        <v>31</v>
      </c>
      <c r="D11" s="109" t="s">
        <v>32</v>
      </c>
      <c r="E11" s="17"/>
      <c r="F11" s="15" t="s">
        <v>33</v>
      </c>
      <c r="G11" s="14" t="s">
        <v>34</v>
      </c>
      <c r="H11" s="18"/>
      <c r="I11" s="15" t="s">
        <v>35</v>
      </c>
      <c r="J11" s="15" t="s">
        <v>36</v>
      </c>
    </row>
    <row r="12" spans="1:10" s="2" customFormat="1" x14ac:dyDescent="0.25">
      <c r="A12" s="106"/>
      <c r="B12" s="107"/>
      <c r="C12" s="108"/>
      <c r="D12" s="109"/>
      <c r="E12" s="17" t="s">
        <v>37</v>
      </c>
      <c r="F12" s="15" t="s">
        <v>38</v>
      </c>
      <c r="G12" s="14" t="s">
        <v>39</v>
      </c>
      <c r="H12" s="18" t="s">
        <v>37</v>
      </c>
      <c r="I12" s="15" t="s">
        <v>38</v>
      </c>
      <c r="J12" s="15" t="s">
        <v>40</v>
      </c>
    </row>
    <row r="13" spans="1:10" s="2" customFormat="1" x14ac:dyDescent="0.25">
      <c r="A13" s="19"/>
      <c r="B13" s="15"/>
      <c r="C13" s="16"/>
      <c r="D13" s="20"/>
      <c r="E13" s="17"/>
      <c r="F13" s="15" t="s">
        <v>41</v>
      </c>
      <c r="G13" s="14" t="s">
        <v>41</v>
      </c>
      <c r="H13" s="21"/>
      <c r="I13" s="21" t="s">
        <v>23</v>
      </c>
      <c r="J13" s="21" t="s">
        <v>41</v>
      </c>
    </row>
    <row r="14" spans="1:10" s="2" customFormat="1" ht="30" customHeight="1" x14ac:dyDescent="0.25">
      <c r="A14" s="22" t="s">
        <v>42</v>
      </c>
      <c r="B14" s="23" t="s">
        <v>43</v>
      </c>
      <c r="C14" s="24"/>
      <c r="D14" s="25"/>
      <c r="E14" s="25"/>
      <c r="F14" s="25"/>
      <c r="G14" s="26"/>
      <c r="H14" s="27">
        <v>2355393.2400000002</v>
      </c>
      <c r="I14" s="27">
        <f>SUM(I15:I18)</f>
        <v>141006.6</v>
      </c>
      <c r="J14" s="27">
        <f>SUM(J15:J18)</f>
        <v>141006.6</v>
      </c>
    </row>
    <row r="15" spans="1:10" s="2" customFormat="1" ht="30" customHeight="1" x14ac:dyDescent="0.25">
      <c r="A15" s="28" t="s">
        <v>44</v>
      </c>
      <c r="B15" s="29" t="s">
        <v>45</v>
      </c>
      <c r="C15" s="30" t="s">
        <v>46</v>
      </c>
      <c r="D15" s="31">
        <v>0.32</v>
      </c>
      <c r="E15" s="31">
        <v>161310.35</v>
      </c>
      <c r="F15" s="32">
        <f>'[1]Memória 01'!E7</f>
        <v>9661.6</v>
      </c>
      <c r="G15" s="31">
        <f>F15</f>
        <v>9661.6</v>
      </c>
      <c r="H15" s="33">
        <v>51319.41</v>
      </c>
      <c r="I15" s="34">
        <f>ROUND(D15*F15,2)</f>
        <v>3091.71</v>
      </c>
      <c r="J15" s="33">
        <f>ROUND(D15*G15,2)</f>
        <v>3091.71</v>
      </c>
    </row>
    <row r="16" spans="1:10" s="2" customFormat="1" ht="30" customHeight="1" x14ac:dyDescent="0.25">
      <c r="A16" s="28" t="s">
        <v>47</v>
      </c>
      <c r="B16" s="35" t="s">
        <v>48</v>
      </c>
      <c r="C16" s="28" t="s">
        <v>49</v>
      </c>
      <c r="D16" s="36">
        <v>130.97999999999999</v>
      </c>
      <c r="E16" s="36">
        <v>15485.79</v>
      </c>
      <c r="F16" s="32">
        <f>'[1]Memória 01'!E8</f>
        <v>927.51</v>
      </c>
      <c r="G16" s="31">
        <f t="shared" ref="G16:G18" si="0">F16</f>
        <v>927.51</v>
      </c>
      <c r="H16" s="33">
        <v>2028268.95</v>
      </c>
      <c r="I16" s="34">
        <f t="shared" ref="I16:I18" si="1">ROUND(D16*F16,2)</f>
        <v>121485.26</v>
      </c>
      <c r="J16" s="33">
        <f t="shared" ref="J16:J18" si="2">ROUND(D16*G16,2)</f>
        <v>121485.26</v>
      </c>
    </row>
    <row r="17" spans="1:11" s="2" customFormat="1" ht="30" customHeight="1" x14ac:dyDescent="0.25">
      <c r="A17" s="28" t="s">
        <v>50</v>
      </c>
      <c r="B17" s="35" t="s">
        <v>51</v>
      </c>
      <c r="C17" s="28" t="s">
        <v>52</v>
      </c>
      <c r="D17" s="36">
        <v>0.56000000000000005</v>
      </c>
      <c r="E17" s="36">
        <v>81261.7</v>
      </c>
      <c r="F17" s="32">
        <f>'[1]Memória 01'!E9</f>
        <v>4865.4799999999996</v>
      </c>
      <c r="G17" s="31">
        <f t="shared" si="0"/>
        <v>4865.4799999999996</v>
      </c>
      <c r="H17" s="33">
        <v>45739.33</v>
      </c>
      <c r="I17" s="34">
        <f t="shared" si="1"/>
        <v>2724.67</v>
      </c>
      <c r="J17" s="33">
        <f t="shared" si="2"/>
        <v>2724.67</v>
      </c>
    </row>
    <row r="18" spans="1:11" s="2" customFormat="1" ht="30" customHeight="1" x14ac:dyDescent="0.25">
      <c r="A18" s="28" t="s">
        <v>53</v>
      </c>
      <c r="B18" s="35" t="s">
        <v>54</v>
      </c>
      <c r="C18" s="28" t="s">
        <v>52</v>
      </c>
      <c r="D18" s="36">
        <v>0.64</v>
      </c>
      <c r="E18" s="36">
        <v>357551.49</v>
      </c>
      <c r="F18" s="32">
        <f>'[1]Memória 01'!E10</f>
        <v>21414</v>
      </c>
      <c r="G18" s="31">
        <f t="shared" si="0"/>
        <v>21414</v>
      </c>
      <c r="H18" s="33">
        <v>230065.55</v>
      </c>
      <c r="I18" s="34">
        <f t="shared" si="1"/>
        <v>13704.96</v>
      </c>
      <c r="J18" s="33">
        <f t="shared" si="2"/>
        <v>13704.96</v>
      </c>
    </row>
    <row r="19" spans="1:11" s="2" customFormat="1" ht="30" customHeight="1" x14ac:dyDescent="0.25">
      <c r="A19" s="22" t="s">
        <v>55</v>
      </c>
      <c r="B19" s="23" t="s">
        <v>56</v>
      </c>
      <c r="C19" s="24"/>
      <c r="D19" s="25"/>
      <c r="E19" s="25"/>
      <c r="F19" s="25"/>
      <c r="G19" s="26"/>
      <c r="H19" s="27">
        <v>168362.18</v>
      </c>
      <c r="I19" s="27">
        <f>SUM(I20:I20)</f>
        <v>0</v>
      </c>
      <c r="J19" s="27">
        <f>SUM(J20:J20)</f>
        <v>0</v>
      </c>
    </row>
    <row r="20" spans="1:11" s="2" customFormat="1" ht="30" customHeight="1" x14ac:dyDescent="0.25">
      <c r="A20" s="28" t="s">
        <v>57</v>
      </c>
      <c r="B20" s="35" t="s">
        <v>58</v>
      </c>
      <c r="C20" s="28" t="s">
        <v>46</v>
      </c>
      <c r="D20" s="36">
        <v>21.25</v>
      </c>
      <c r="E20" s="36">
        <v>7921.34</v>
      </c>
      <c r="F20" s="32">
        <f>'[1]Memória 01'!E13</f>
        <v>0</v>
      </c>
      <c r="G20" s="31">
        <f>F20</f>
        <v>0</v>
      </c>
      <c r="H20" s="33">
        <v>168362.18</v>
      </c>
      <c r="I20" s="34">
        <f>ROUND(D20*F20,2)</f>
        <v>0</v>
      </c>
      <c r="J20" s="33">
        <f>ROUND(D20*G20,2)</f>
        <v>0</v>
      </c>
    </row>
    <row r="21" spans="1:11" s="2" customFormat="1" ht="30" customHeight="1" x14ac:dyDescent="0.25">
      <c r="A21" s="22" t="s">
        <v>59</v>
      </c>
      <c r="B21" s="23" t="s">
        <v>60</v>
      </c>
      <c r="C21" s="24"/>
      <c r="D21" s="25"/>
      <c r="E21" s="25"/>
      <c r="F21" s="25"/>
      <c r="G21" s="26"/>
      <c r="H21" s="27">
        <v>4435744.29</v>
      </c>
      <c r="I21" s="27">
        <f>SUM(I22:I23)</f>
        <v>265641.82</v>
      </c>
      <c r="J21" s="27">
        <f>SUM(J22:J23)</f>
        <v>265641.82</v>
      </c>
    </row>
    <row r="22" spans="1:11" s="2" customFormat="1" ht="30" customHeight="1" x14ac:dyDescent="0.25">
      <c r="A22" s="28" t="s">
        <v>61</v>
      </c>
      <c r="B22" s="35" t="s">
        <v>62</v>
      </c>
      <c r="C22" s="28" t="s">
        <v>49</v>
      </c>
      <c r="D22" s="36">
        <v>5811.76</v>
      </c>
      <c r="E22" s="36">
        <v>193.57</v>
      </c>
      <c r="F22" s="37">
        <f>'[1]Memória 01'!E16</f>
        <v>11.59</v>
      </c>
      <c r="G22" s="36">
        <f>F22</f>
        <v>11.59</v>
      </c>
      <c r="H22" s="33">
        <v>1124981.42</v>
      </c>
      <c r="I22" s="34">
        <f t="shared" ref="I22:I23" si="3">ROUND(D22*F22,2)</f>
        <v>67358.3</v>
      </c>
      <c r="J22" s="33">
        <f t="shared" ref="J22:J23" si="4">ROUND(D22*G22,2)</f>
        <v>67358.3</v>
      </c>
    </row>
    <row r="23" spans="1:11" s="2" customFormat="1" ht="30" customHeight="1" x14ac:dyDescent="0.25">
      <c r="A23" s="28" t="s">
        <v>63</v>
      </c>
      <c r="B23" s="35" t="s">
        <v>64</v>
      </c>
      <c r="C23" s="28" t="s">
        <v>49</v>
      </c>
      <c r="D23" s="36">
        <v>3887.15</v>
      </c>
      <c r="E23" s="36">
        <v>851.72</v>
      </c>
      <c r="F23" s="37">
        <f>'[1]Memória 01'!E17</f>
        <v>51.01</v>
      </c>
      <c r="G23" s="36">
        <f>F23</f>
        <v>51.01</v>
      </c>
      <c r="H23" s="33">
        <v>3310762.87</v>
      </c>
      <c r="I23" s="34">
        <f t="shared" si="3"/>
        <v>198283.51999999999</v>
      </c>
      <c r="J23" s="33">
        <f t="shared" si="4"/>
        <v>198283.51999999999</v>
      </c>
    </row>
    <row r="24" spans="1:11" s="2" customFormat="1" ht="30" customHeight="1" x14ac:dyDescent="0.25">
      <c r="A24" s="22" t="s">
        <v>65</v>
      </c>
      <c r="B24" s="23" t="s">
        <v>66</v>
      </c>
      <c r="C24" s="24"/>
      <c r="D24" s="25"/>
      <c r="E24" s="25"/>
      <c r="F24" s="25"/>
      <c r="G24" s="26"/>
      <c r="H24" s="27">
        <v>1454.48</v>
      </c>
      <c r="I24" s="27">
        <f>SUM(I25:I25)</f>
        <v>1454.49</v>
      </c>
      <c r="J24" s="27">
        <f>SUM(J25:J25)</f>
        <v>1454.49</v>
      </c>
    </row>
    <row r="25" spans="1:11" s="2" customFormat="1" ht="30" customHeight="1" x14ac:dyDescent="0.25">
      <c r="A25" s="28" t="s">
        <v>67</v>
      </c>
      <c r="B25" s="35" t="s">
        <v>68</v>
      </c>
      <c r="C25" s="28" t="s">
        <v>46</v>
      </c>
      <c r="D25" s="36">
        <v>323.22000000000003</v>
      </c>
      <c r="E25" s="36">
        <v>4.5</v>
      </c>
      <c r="F25" s="37">
        <f>'[1]Memória 01'!E19</f>
        <v>4.5</v>
      </c>
      <c r="G25" s="36">
        <f>F25</f>
        <v>4.5</v>
      </c>
      <c r="H25" s="33">
        <v>1454.48</v>
      </c>
      <c r="I25" s="34">
        <f>ROUND(D25*F25,2)</f>
        <v>1454.49</v>
      </c>
      <c r="J25" s="33">
        <f>ROUND(D25*G25,2)</f>
        <v>1454.49</v>
      </c>
    </row>
    <row r="26" spans="1:11" s="2" customFormat="1" ht="30" customHeight="1" x14ac:dyDescent="0.25">
      <c r="A26" s="110" t="s">
        <v>69</v>
      </c>
      <c r="B26" s="111"/>
      <c r="C26" s="111"/>
      <c r="D26" s="111"/>
      <c r="E26" s="111"/>
      <c r="F26" s="111"/>
      <c r="G26" s="112"/>
      <c r="H26" s="38">
        <v>6960954.2000000002</v>
      </c>
      <c r="I26" s="38">
        <f>I14+I19+I21+I24</f>
        <v>408102.91000000003</v>
      </c>
      <c r="J26" s="38">
        <f>J14+J19+J21+J24</f>
        <v>408102.91000000003</v>
      </c>
      <c r="K26" s="39">
        <f>J26/H26</f>
        <v>5.8627437887753958E-2</v>
      </c>
    </row>
    <row r="27" spans="1:11" s="2" customFormat="1" ht="6" customHeight="1" x14ac:dyDescent="0.25">
      <c r="A27" s="40"/>
      <c r="B27" s="40"/>
      <c r="C27" s="40"/>
      <c r="D27" s="40"/>
      <c r="E27" s="40"/>
      <c r="F27" s="41"/>
      <c r="G27" s="41"/>
      <c r="H27" s="42"/>
      <c r="I27" s="42"/>
      <c r="J27" s="42"/>
    </row>
    <row r="28" spans="1:11" ht="22.5" customHeight="1" x14ac:dyDescent="0.25">
      <c r="A28" s="113" t="s">
        <v>70</v>
      </c>
      <c r="B28" s="113"/>
      <c r="C28" s="113"/>
      <c r="D28" s="114">
        <f>I26</f>
        <v>408102.91000000003</v>
      </c>
      <c r="E28" s="114"/>
      <c r="F28" s="115"/>
      <c r="G28" s="115"/>
      <c r="H28" s="115"/>
      <c r="I28" s="115"/>
      <c r="J28" s="115"/>
    </row>
    <row r="29" spans="1:11" ht="8.25" customHeight="1" x14ac:dyDescent="0.25">
      <c r="C29" s="44"/>
      <c r="E29" s="45"/>
      <c r="F29" s="45"/>
    </row>
    <row r="30" spans="1:11" ht="17.25" customHeight="1" x14ac:dyDescent="0.25">
      <c r="C30" s="46"/>
      <c r="D30" s="46"/>
      <c r="E30" s="46"/>
      <c r="G30" s="116"/>
      <c r="H30" s="116"/>
      <c r="I30" s="116"/>
      <c r="J30" s="116"/>
    </row>
    <row r="31" spans="1:11" ht="6" customHeight="1" x14ac:dyDescent="0.25"/>
    <row r="34" spans="8:10" x14ac:dyDescent="0.25">
      <c r="H34" s="48"/>
    </row>
    <row r="36" spans="8:10" x14ac:dyDescent="0.25">
      <c r="J36" s="49"/>
    </row>
  </sheetData>
  <mergeCells count="34">
    <mergeCell ref="A26:G26"/>
    <mergeCell ref="A28:C28"/>
    <mergeCell ref="D28:E28"/>
    <mergeCell ref="F28:J28"/>
    <mergeCell ref="G30:J30"/>
    <mergeCell ref="E10:G10"/>
    <mergeCell ref="H10:J10"/>
    <mergeCell ref="A11:A12"/>
    <mergeCell ref="B11:B12"/>
    <mergeCell ref="C11:C12"/>
    <mergeCell ref="D11:D12"/>
    <mergeCell ref="A7:B7"/>
    <mergeCell ref="C7:E7"/>
    <mergeCell ref="G7:H7"/>
    <mergeCell ref="I7:J7"/>
    <mergeCell ref="A8:B8"/>
    <mergeCell ref="C8:E8"/>
    <mergeCell ref="G8:H8"/>
    <mergeCell ref="I8:J8"/>
    <mergeCell ref="A5:B5"/>
    <mergeCell ref="C5:D5"/>
    <mergeCell ref="E5:F5"/>
    <mergeCell ref="I5:J5"/>
    <mergeCell ref="A6:B6"/>
    <mergeCell ref="C6:D6"/>
    <mergeCell ref="E6:F6"/>
    <mergeCell ref="I6:J6"/>
    <mergeCell ref="A1:I2"/>
    <mergeCell ref="A3:B3"/>
    <mergeCell ref="C3:F3"/>
    <mergeCell ref="G3:H3"/>
    <mergeCell ref="A4:B4"/>
    <mergeCell ref="C4:F4"/>
    <mergeCell ref="G4:H4"/>
  </mergeCells>
  <printOptions horizontalCentered="1"/>
  <pageMargins left="0.31496062992125984" right="0.11811023622047245" top="1.5748031496062993" bottom="0.78740157480314965" header="0.31496062992125984" footer="0.31496062992125984"/>
  <pageSetup paperSize="9" scale="79" orientation="landscape" horizontalDpi="300" verticalDpi="300" r:id="rId1"/>
  <headerFooter>
    <oddFooter>Página &amp;P de &amp;N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D057D9-AFB9-4874-88A9-7CB0E2B666DE}">
  <dimension ref="A1:G21"/>
  <sheetViews>
    <sheetView view="pageBreakPreview" topLeftCell="A3" zoomScaleNormal="100" zoomScaleSheetLayoutView="100" workbookViewId="0">
      <selection activeCell="D7" sqref="D7"/>
    </sheetView>
  </sheetViews>
  <sheetFormatPr defaultRowHeight="15" x14ac:dyDescent="0.25"/>
  <cols>
    <col min="2" max="2" width="51.7109375" style="70" customWidth="1"/>
    <col min="3" max="3" width="9.140625" style="63"/>
    <col min="4" max="4" width="55.28515625" customWidth="1"/>
    <col min="5" max="5" width="11.5703125" style="50" customWidth="1"/>
  </cols>
  <sheetData>
    <row r="1" spans="1:7" ht="26.25" x14ac:dyDescent="0.25">
      <c r="A1" s="117" t="s">
        <v>71</v>
      </c>
      <c r="B1" s="118"/>
      <c r="C1" s="118"/>
      <c r="D1" s="119"/>
    </row>
    <row r="3" spans="1:7" x14ac:dyDescent="0.25">
      <c r="A3" s="51" t="s">
        <v>29</v>
      </c>
      <c r="B3" s="52" t="s">
        <v>72</v>
      </c>
      <c r="C3" s="51" t="s">
        <v>73</v>
      </c>
      <c r="D3" s="51" t="s">
        <v>74</v>
      </c>
    </row>
    <row r="4" spans="1:7" x14ac:dyDescent="0.25">
      <c r="A4" s="53"/>
      <c r="B4" s="54"/>
      <c r="C4" s="55"/>
      <c r="D4" s="53"/>
    </row>
    <row r="5" spans="1:7" x14ac:dyDescent="0.25">
      <c r="A5" s="120"/>
      <c r="B5" s="120"/>
      <c r="C5" s="120"/>
      <c r="D5" s="120"/>
    </row>
    <row r="6" spans="1:7" x14ac:dyDescent="0.25">
      <c r="A6" s="56" t="s">
        <v>42</v>
      </c>
      <c r="B6" s="57" t="s">
        <v>43</v>
      </c>
      <c r="C6" s="58"/>
      <c r="D6" s="59"/>
    </row>
    <row r="7" spans="1:7" ht="240" x14ac:dyDescent="0.25">
      <c r="A7" s="60" t="s">
        <v>44</v>
      </c>
      <c r="B7" s="61" t="str">
        <f>[1]BM.01!B15</f>
        <v>IMPRIMACAO EXCLUSIVE LIGANTE</v>
      </c>
      <c r="C7" s="62" t="s">
        <v>75</v>
      </c>
      <c r="D7" s="54" t="s">
        <v>76</v>
      </c>
      <c r="E7" s="50">
        <f>3342.4+4423.6+1895.6</f>
        <v>9661.6</v>
      </c>
      <c r="G7" s="63"/>
    </row>
    <row r="8" spans="1:7" ht="30" x14ac:dyDescent="0.25">
      <c r="A8" s="60" t="s">
        <v>47</v>
      </c>
      <c r="B8" s="61" t="str">
        <f>[1]BM.01!B16</f>
        <v>CONCRETO BETUMINOSO USINADO A QUENTE EXC. LIGANTE</v>
      </c>
      <c r="C8" s="62" t="s">
        <v>77</v>
      </c>
      <c r="D8" s="64" t="s">
        <v>78</v>
      </c>
      <c r="E8" s="50">
        <f>E7*0.04*2.4</f>
        <v>927.5136</v>
      </c>
    </row>
    <row r="9" spans="1:7" x14ac:dyDescent="0.25">
      <c r="A9" s="60" t="s">
        <v>50</v>
      </c>
      <c r="B9" s="61" t="str">
        <f>[1]BM.01!B17</f>
        <v>TRANSPORTE DE MATERIAIS ASFALTICO A FRIO</v>
      </c>
      <c r="C9" s="62" t="s">
        <v>79</v>
      </c>
      <c r="D9" s="53" t="s">
        <v>80</v>
      </c>
      <c r="E9" s="50">
        <f>E16*419.8</f>
        <v>4867.1276159999998</v>
      </c>
    </row>
    <row r="10" spans="1:7" x14ac:dyDescent="0.25">
      <c r="A10" s="60" t="s">
        <v>53</v>
      </c>
      <c r="B10" s="61" t="str">
        <f>[1]BM.01!B18</f>
        <v>TRANSPORTE DE MATERIAIS ASFALTICO A QUENTE</v>
      </c>
      <c r="C10" s="62" t="s">
        <v>79</v>
      </c>
      <c r="D10" s="54" t="s">
        <v>81</v>
      </c>
      <c r="E10" s="50">
        <f>E17*419.8</f>
        <v>21415.361510399998</v>
      </c>
    </row>
    <row r="11" spans="1:7" x14ac:dyDescent="0.25">
      <c r="A11" s="60"/>
      <c r="B11" s="65"/>
      <c r="C11" s="55"/>
      <c r="D11" s="53"/>
    </row>
    <row r="12" spans="1:7" x14ac:dyDescent="0.25">
      <c r="A12" s="56" t="s">
        <v>55</v>
      </c>
      <c r="B12" s="57" t="s">
        <v>56</v>
      </c>
      <c r="C12" s="66"/>
      <c r="D12" s="66"/>
    </row>
    <row r="13" spans="1:7" x14ac:dyDescent="0.25">
      <c r="A13" s="60" t="s">
        <v>57</v>
      </c>
      <c r="B13" s="65" t="str">
        <f>[1]BM.01!B20</f>
        <v>SINALIZACAO HORIZONTAL COM TINTA 2 ANOS DURACAO</v>
      </c>
      <c r="C13" s="67" t="s">
        <v>75</v>
      </c>
      <c r="D13" s="54"/>
    </row>
    <row r="14" spans="1:7" x14ac:dyDescent="0.25">
      <c r="A14" s="60"/>
      <c r="B14" s="65"/>
      <c r="C14" s="55"/>
      <c r="D14" s="53"/>
    </row>
    <row r="15" spans="1:7" x14ac:dyDescent="0.25">
      <c r="A15" s="56" t="s">
        <v>59</v>
      </c>
      <c r="B15" s="57" t="s">
        <v>82</v>
      </c>
      <c r="C15" s="59"/>
      <c r="D15" s="59"/>
    </row>
    <row r="16" spans="1:7" x14ac:dyDescent="0.25">
      <c r="A16" s="60" t="s">
        <v>61</v>
      </c>
      <c r="B16" s="65" t="str">
        <f>[1]BM.01!B22</f>
        <v>ASFALTO DILUIDO CM-30 EXCLUSIVE TRANSPORTE</v>
      </c>
      <c r="C16" s="55" t="s">
        <v>77</v>
      </c>
      <c r="D16" s="53" t="s">
        <v>83</v>
      </c>
      <c r="E16" s="50">
        <f>E7*0.0012</f>
        <v>11.593919999999999</v>
      </c>
      <c r="F16" s="68"/>
    </row>
    <row r="17" spans="1:5" ht="30" x14ac:dyDescent="0.25">
      <c r="A17" s="60" t="s">
        <v>63</v>
      </c>
      <c r="B17" s="65" t="str">
        <f>[1]BM.01!B23</f>
        <v xml:space="preserve">CIMENTO ASFALTICO CAP 50/70 EXCLUSIVE TRANSPORTE </v>
      </c>
      <c r="C17" s="55" t="s">
        <v>77</v>
      </c>
      <c r="D17" s="54" t="s">
        <v>84</v>
      </c>
      <c r="E17" s="50">
        <f>E8*0.055</f>
        <v>51.013247999999997</v>
      </c>
    </row>
    <row r="18" spans="1:5" x14ac:dyDescent="0.25">
      <c r="A18" s="69" t="e">
        <f>#REF!</f>
        <v>#REF!</v>
      </c>
      <c r="B18" s="57" t="str">
        <f>[1]BM.01!B24</f>
        <v>PLACA DA OBRA</v>
      </c>
      <c r="C18" s="59"/>
      <c r="D18" s="59"/>
    </row>
    <row r="19" spans="1:5" x14ac:dyDescent="0.25">
      <c r="A19" s="60" t="s">
        <v>67</v>
      </c>
      <c r="B19" s="65" t="str">
        <f>[1]BM.01!B25</f>
        <v>PLACA INDICATIVA DE OBRA</v>
      </c>
      <c r="C19" s="67" t="s">
        <v>85</v>
      </c>
      <c r="D19" s="53" t="s">
        <v>86</v>
      </c>
      <c r="E19" s="50">
        <v>4.5</v>
      </c>
    </row>
    <row r="21" spans="1:5" x14ac:dyDescent="0.25">
      <c r="A21" s="70"/>
    </row>
  </sheetData>
  <mergeCells count="2">
    <mergeCell ref="A1:D1"/>
    <mergeCell ref="A5:D5"/>
  </mergeCells>
  <pageMargins left="0.511811024" right="0.511811024" top="0.78740157499999996" bottom="0.78740157499999996" header="0.31496062000000002" footer="0.31496062000000002"/>
  <pageSetup paperSize="9" scale="73" orientation="portrait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C9E3AE-E591-4C14-8219-DC39A4B74599}">
  <sheetPr codeName="Plan18"/>
  <dimension ref="A1:K36"/>
  <sheetViews>
    <sheetView view="pageBreakPreview" topLeftCell="A14" zoomScale="90" zoomScaleNormal="100" zoomScaleSheetLayoutView="90" workbookViewId="0">
      <selection activeCell="C14" sqref="C14"/>
    </sheetView>
  </sheetViews>
  <sheetFormatPr defaultRowHeight="12.75" x14ac:dyDescent="0.25"/>
  <cols>
    <col min="1" max="1" width="9.140625" style="43"/>
    <col min="2" max="2" width="50.85546875" style="9" customWidth="1"/>
    <col min="3" max="3" width="7.5703125" style="43" customWidth="1"/>
    <col min="4" max="4" width="12.42578125" style="9" customWidth="1"/>
    <col min="5" max="5" width="15.140625" style="47" customWidth="1"/>
    <col min="6" max="6" width="16.7109375" style="9" customWidth="1"/>
    <col min="7" max="7" width="16.5703125" style="9" customWidth="1"/>
    <col min="8" max="8" width="17.5703125" style="9" customWidth="1"/>
    <col min="9" max="9" width="16.5703125" style="9" customWidth="1"/>
    <col min="10" max="10" width="16.85546875" style="9" customWidth="1"/>
    <col min="11" max="11" width="12.85546875" style="9" customWidth="1"/>
    <col min="12" max="253" width="9.140625" style="9"/>
    <col min="254" max="254" width="50.85546875" style="9" customWidth="1"/>
    <col min="255" max="255" width="7.5703125" style="9" customWidth="1"/>
    <col min="256" max="256" width="12.42578125" style="9" customWidth="1"/>
    <col min="257" max="257" width="14.42578125" style="9" customWidth="1"/>
    <col min="258" max="258" width="16.7109375" style="9" customWidth="1"/>
    <col min="259" max="259" width="16.5703125" style="9" customWidth="1"/>
    <col min="260" max="260" width="16.28515625" style="9" customWidth="1"/>
    <col min="261" max="261" width="16.5703125" style="9" customWidth="1"/>
    <col min="262" max="262" width="16.85546875" style="9" customWidth="1"/>
    <col min="263" max="263" width="9.140625" style="9"/>
    <col min="264" max="264" width="15.7109375" style="9" customWidth="1"/>
    <col min="265" max="266" width="9.140625" style="9"/>
    <col min="267" max="267" width="12.85546875" style="9" customWidth="1"/>
    <col min="268" max="509" width="9.140625" style="9"/>
    <col min="510" max="510" width="50.85546875" style="9" customWidth="1"/>
    <col min="511" max="511" width="7.5703125" style="9" customWidth="1"/>
    <col min="512" max="512" width="12.42578125" style="9" customWidth="1"/>
    <col min="513" max="513" width="14.42578125" style="9" customWidth="1"/>
    <col min="514" max="514" width="16.7109375" style="9" customWidth="1"/>
    <col min="515" max="515" width="16.5703125" style="9" customWidth="1"/>
    <col min="516" max="516" width="16.28515625" style="9" customWidth="1"/>
    <col min="517" max="517" width="16.5703125" style="9" customWidth="1"/>
    <col min="518" max="518" width="16.85546875" style="9" customWidth="1"/>
    <col min="519" max="519" width="9.140625" style="9"/>
    <col min="520" max="520" width="15.7109375" style="9" customWidth="1"/>
    <col min="521" max="522" width="9.140625" style="9"/>
    <col min="523" max="523" width="12.85546875" style="9" customWidth="1"/>
    <col min="524" max="765" width="9.140625" style="9"/>
    <col min="766" max="766" width="50.85546875" style="9" customWidth="1"/>
    <col min="767" max="767" width="7.5703125" style="9" customWidth="1"/>
    <col min="768" max="768" width="12.42578125" style="9" customWidth="1"/>
    <col min="769" max="769" width="14.42578125" style="9" customWidth="1"/>
    <col min="770" max="770" width="16.7109375" style="9" customWidth="1"/>
    <col min="771" max="771" width="16.5703125" style="9" customWidth="1"/>
    <col min="772" max="772" width="16.28515625" style="9" customWidth="1"/>
    <col min="773" max="773" width="16.5703125" style="9" customWidth="1"/>
    <col min="774" max="774" width="16.85546875" style="9" customWidth="1"/>
    <col min="775" max="775" width="9.140625" style="9"/>
    <col min="776" max="776" width="15.7109375" style="9" customWidth="1"/>
    <col min="777" max="778" width="9.140625" style="9"/>
    <col min="779" max="779" width="12.85546875" style="9" customWidth="1"/>
    <col min="780" max="1021" width="9.140625" style="9"/>
    <col min="1022" max="1022" width="50.85546875" style="9" customWidth="1"/>
    <col min="1023" max="1023" width="7.5703125" style="9" customWidth="1"/>
    <col min="1024" max="1024" width="12.42578125" style="9" customWidth="1"/>
    <col min="1025" max="1025" width="14.42578125" style="9" customWidth="1"/>
    <col min="1026" max="1026" width="16.7109375" style="9" customWidth="1"/>
    <col min="1027" max="1027" width="16.5703125" style="9" customWidth="1"/>
    <col min="1028" max="1028" width="16.28515625" style="9" customWidth="1"/>
    <col min="1029" max="1029" width="16.5703125" style="9" customWidth="1"/>
    <col min="1030" max="1030" width="16.85546875" style="9" customWidth="1"/>
    <col min="1031" max="1031" width="9.140625" style="9"/>
    <col min="1032" max="1032" width="15.7109375" style="9" customWidth="1"/>
    <col min="1033" max="1034" width="9.140625" style="9"/>
    <col min="1035" max="1035" width="12.85546875" style="9" customWidth="1"/>
    <col min="1036" max="1277" width="9.140625" style="9"/>
    <col min="1278" max="1278" width="50.85546875" style="9" customWidth="1"/>
    <col min="1279" max="1279" width="7.5703125" style="9" customWidth="1"/>
    <col min="1280" max="1280" width="12.42578125" style="9" customWidth="1"/>
    <col min="1281" max="1281" width="14.42578125" style="9" customWidth="1"/>
    <col min="1282" max="1282" width="16.7109375" style="9" customWidth="1"/>
    <col min="1283" max="1283" width="16.5703125" style="9" customWidth="1"/>
    <col min="1284" max="1284" width="16.28515625" style="9" customWidth="1"/>
    <col min="1285" max="1285" width="16.5703125" style="9" customWidth="1"/>
    <col min="1286" max="1286" width="16.85546875" style="9" customWidth="1"/>
    <col min="1287" max="1287" width="9.140625" style="9"/>
    <col min="1288" max="1288" width="15.7109375" style="9" customWidth="1"/>
    <col min="1289" max="1290" width="9.140625" style="9"/>
    <col min="1291" max="1291" width="12.85546875" style="9" customWidth="1"/>
    <col min="1292" max="1533" width="9.140625" style="9"/>
    <col min="1534" max="1534" width="50.85546875" style="9" customWidth="1"/>
    <col min="1535" max="1535" width="7.5703125" style="9" customWidth="1"/>
    <col min="1536" max="1536" width="12.42578125" style="9" customWidth="1"/>
    <col min="1537" max="1537" width="14.42578125" style="9" customWidth="1"/>
    <col min="1538" max="1538" width="16.7109375" style="9" customWidth="1"/>
    <col min="1539" max="1539" width="16.5703125" style="9" customWidth="1"/>
    <col min="1540" max="1540" width="16.28515625" style="9" customWidth="1"/>
    <col min="1541" max="1541" width="16.5703125" style="9" customWidth="1"/>
    <col min="1542" max="1542" width="16.85546875" style="9" customWidth="1"/>
    <col min="1543" max="1543" width="9.140625" style="9"/>
    <col min="1544" max="1544" width="15.7109375" style="9" customWidth="1"/>
    <col min="1545" max="1546" width="9.140625" style="9"/>
    <col min="1547" max="1547" width="12.85546875" style="9" customWidth="1"/>
    <col min="1548" max="1789" width="9.140625" style="9"/>
    <col min="1790" max="1790" width="50.85546875" style="9" customWidth="1"/>
    <col min="1791" max="1791" width="7.5703125" style="9" customWidth="1"/>
    <col min="1792" max="1792" width="12.42578125" style="9" customWidth="1"/>
    <col min="1793" max="1793" width="14.42578125" style="9" customWidth="1"/>
    <col min="1794" max="1794" width="16.7109375" style="9" customWidth="1"/>
    <col min="1795" max="1795" width="16.5703125" style="9" customWidth="1"/>
    <col min="1796" max="1796" width="16.28515625" style="9" customWidth="1"/>
    <col min="1797" max="1797" width="16.5703125" style="9" customWidth="1"/>
    <col min="1798" max="1798" width="16.85546875" style="9" customWidth="1"/>
    <col min="1799" max="1799" width="9.140625" style="9"/>
    <col min="1800" max="1800" width="15.7109375" style="9" customWidth="1"/>
    <col min="1801" max="1802" width="9.140625" style="9"/>
    <col min="1803" max="1803" width="12.85546875" style="9" customWidth="1"/>
    <col min="1804" max="2045" width="9.140625" style="9"/>
    <col min="2046" max="2046" width="50.85546875" style="9" customWidth="1"/>
    <col min="2047" max="2047" width="7.5703125" style="9" customWidth="1"/>
    <col min="2048" max="2048" width="12.42578125" style="9" customWidth="1"/>
    <col min="2049" max="2049" width="14.42578125" style="9" customWidth="1"/>
    <col min="2050" max="2050" width="16.7109375" style="9" customWidth="1"/>
    <col min="2051" max="2051" width="16.5703125" style="9" customWidth="1"/>
    <col min="2052" max="2052" width="16.28515625" style="9" customWidth="1"/>
    <col min="2053" max="2053" width="16.5703125" style="9" customWidth="1"/>
    <col min="2054" max="2054" width="16.85546875" style="9" customWidth="1"/>
    <col min="2055" max="2055" width="9.140625" style="9"/>
    <col min="2056" max="2056" width="15.7109375" style="9" customWidth="1"/>
    <col min="2057" max="2058" width="9.140625" style="9"/>
    <col min="2059" max="2059" width="12.85546875" style="9" customWidth="1"/>
    <col min="2060" max="2301" width="9.140625" style="9"/>
    <col min="2302" max="2302" width="50.85546875" style="9" customWidth="1"/>
    <col min="2303" max="2303" width="7.5703125" style="9" customWidth="1"/>
    <col min="2304" max="2304" width="12.42578125" style="9" customWidth="1"/>
    <col min="2305" max="2305" width="14.42578125" style="9" customWidth="1"/>
    <col min="2306" max="2306" width="16.7109375" style="9" customWidth="1"/>
    <col min="2307" max="2307" width="16.5703125" style="9" customWidth="1"/>
    <col min="2308" max="2308" width="16.28515625" style="9" customWidth="1"/>
    <col min="2309" max="2309" width="16.5703125" style="9" customWidth="1"/>
    <col min="2310" max="2310" width="16.85546875" style="9" customWidth="1"/>
    <col min="2311" max="2311" width="9.140625" style="9"/>
    <col min="2312" max="2312" width="15.7109375" style="9" customWidth="1"/>
    <col min="2313" max="2314" width="9.140625" style="9"/>
    <col min="2315" max="2315" width="12.85546875" style="9" customWidth="1"/>
    <col min="2316" max="2557" width="9.140625" style="9"/>
    <col min="2558" max="2558" width="50.85546875" style="9" customWidth="1"/>
    <col min="2559" max="2559" width="7.5703125" style="9" customWidth="1"/>
    <col min="2560" max="2560" width="12.42578125" style="9" customWidth="1"/>
    <col min="2561" max="2561" width="14.42578125" style="9" customWidth="1"/>
    <col min="2562" max="2562" width="16.7109375" style="9" customWidth="1"/>
    <col min="2563" max="2563" width="16.5703125" style="9" customWidth="1"/>
    <col min="2564" max="2564" width="16.28515625" style="9" customWidth="1"/>
    <col min="2565" max="2565" width="16.5703125" style="9" customWidth="1"/>
    <col min="2566" max="2566" width="16.85546875" style="9" customWidth="1"/>
    <col min="2567" max="2567" width="9.140625" style="9"/>
    <col min="2568" max="2568" width="15.7109375" style="9" customWidth="1"/>
    <col min="2569" max="2570" width="9.140625" style="9"/>
    <col min="2571" max="2571" width="12.85546875" style="9" customWidth="1"/>
    <col min="2572" max="2813" width="9.140625" style="9"/>
    <col min="2814" max="2814" width="50.85546875" style="9" customWidth="1"/>
    <col min="2815" max="2815" width="7.5703125" style="9" customWidth="1"/>
    <col min="2816" max="2816" width="12.42578125" style="9" customWidth="1"/>
    <col min="2817" max="2817" width="14.42578125" style="9" customWidth="1"/>
    <col min="2818" max="2818" width="16.7109375" style="9" customWidth="1"/>
    <col min="2819" max="2819" width="16.5703125" style="9" customWidth="1"/>
    <col min="2820" max="2820" width="16.28515625" style="9" customWidth="1"/>
    <col min="2821" max="2821" width="16.5703125" style="9" customWidth="1"/>
    <col min="2822" max="2822" width="16.85546875" style="9" customWidth="1"/>
    <col min="2823" max="2823" width="9.140625" style="9"/>
    <col min="2824" max="2824" width="15.7109375" style="9" customWidth="1"/>
    <col min="2825" max="2826" width="9.140625" style="9"/>
    <col min="2827" max="2827" width="12.85546875" style="9" customWidth="1"/>
    <col min="2828" max="3069" width="9.140625" style="9"/>
    <col min="3070" max="3070" width="50.85546875" style="9" customWidth="1"/>
    <col min="3071" max="3071" width="7.5703125" style="9" customWidth="1"/>
    <col min="3072" max="3072" width="12.42578125" style="9" customWidth="1"/>
    <col min="3073" max="3073" width="14.42578125" style="9" customWidth="1"/>
    <col min="3074" max="3074" width="16.7109375" style="9" customWidth="1"/>
    <col min="3075" max="3075" width="16.5703125" style="9" customWidth="1"/>
    <col min="3076" max="3076" width="16.28515625" style="9" customWidth="1"/>
    <col min="3077" max="3077" width="16.5703125" style="9" customWidth="1"/>
    <col min="3078" max="3078" width="16.85546875" style="9" customWidth="1"/>
    <col min="3079" max="3079" width="9.140625" style="9"/>
    <col min="3080" max="3080" width="15.7109375" style="9" customWidth="1"/>
    <col min="3081" max="3082" width="9.140625" style="9"/>
    <col min="3083" max="3083" width="12.85546875" style="9" customWidth="1"/>
    <col min="3084" max="3325" width="9.140625" style="9"/>
    <col min="3326" max="3326" width="50.85546875" style="9" customWidth="1"/>
    <col min="3327" max="3327" width="7.5703125" style="9" customWidth="1"/>
    <col min="3328" max="3328" width="12.42578125" style="9" customWidth="1"/>
    <col min="3329" max="3329" width="14.42578125" style="9" customWidth="1"/>
    <col min="3330" max="3330" width="16.7109375" style="9" customWidth="1"/>
    <col min="3331" max="3331" width="16.5703125" style="9" customWidth="1"/>
    <col min="3332" max="3332" width="16.28515625" style="9" customWidth="1"/>
    <col min="3333" max="3333" width="16.5703125" style="9" customWidth="1"/>
    <col min="3334" max="3334" width="16.85546875" style="9" customWidth="1"/>
    <col min="3335" max="3335" width="9.140625" style="9"/>
    <col min="3336" max="3336" width="15.7109375" style="9" customWidth="1"/>
    <col min="3337" max="3338" width="9.140625" style="9"/>
    <col min="3339" max="3339" width="12.85546875" style="9" customWidth="1"/>
    <col min="3340" max="3581" width="9.140625" style="9"/>
    <col min="3582" max="3582" width="50.85546875" style="9" customWidth="1"/>
    <col min="3583" max="3583" width="7.5703125" style="9" customWidth="1"/>
    <col min="3584" max="3584" width="12.42578125" style="9" customWidth="1"/>
    <col min="3585" max="3585" width="14.42578125" style="9" customWidth="1"/>
    <col min="3586" max="3586" width="16.7109375" style="9" customWidth="1"/>
    <col min="3587" max="3587" width="16.5703125" style="9" customWidth="1"/>
    <col min="3588" max="3588" width="16.28515625" style="9" customWidth="1"/>
    <col min="3589" max="3589" width="16.5703125" style="9" customWidth="1"/>
    <col min="3590" max="3590" width="16.85546875" style="9" customWidth="1"/>
    <col min="3591" max="3591" width="9.140625" style="9"/>
    <col min="3592" max="3592" width="15.7109375" style="9" customWidth="1"/>
    <col min="3593" max="3594" width="9.140625" style="9"/>
    <col min="3595" max="3595" width="12.85546875" style="9" customWidth="1"/>
    <col min="3596" max="3837" width="9.140625" style="9"/>
    <col min="3838" max="3838" width="50.85546875" style="9" customWidth="1"/>
    <col min="3839" max="3839" width="7.5703125" style="9" customWidth="1"/>
    <col min="3840" max="3840" width="12.42578125" style="9" customWidth="1"/>
    <col min="3841" max="3841" width="14.42578125" style="9" customWidth="1"/>
    <col min="3842" max="3842" width="16.7109375" style="9" customWidth="1"/>
    <col min="3843" max="3843" width="16.5703125" style="9" customWidth="1"/>
    <col min="3844" max="3844" width="16.28515625" style="9" customWidth="1"/>
    <col min="3845" max="3845" width="16.5703125" style="9" customWidth="1"/>
    <col min="3846" max="3846" width="16.85546875" style="9" customWidth="1"/>
    <col min="3847" max="3847" width="9.140625" style="9"/>
    <col min="3848" max="3848" width="15.7109375" style="9" customWidth="1"/>
    <col min="3849" max="3850" width="9.140625" style="9"/>
    <col min="3851" max="3851" width="12.85546875" style="9" customWidth="1"/>
    <col min="3852" max="4093" width="9.140625" style="9"/>
    <col min="4094" max="4094" width="50.85546875" style="9" customWidth="1"/>
    <col min="4095" max="4095" width="7.5703125" style="9" customWidth="1"/>
    <col min="4096" max="4096" width="12.42578125" style="9" customWidth="1"/>
    <col min="4097" max="4097" width="14.42578125" style="9" customWidth="1"/>
    <col min="4098" max="4098" width="16.7109375" style="9" customWidth="1"/>
    <col min="4099" max="4099" width="16.5703125" style="9" customWidth="1"/>
    <col min="4100" max="4100" width="16.28515625" style="9" customWidth="1"/>
    <col min="4101" max="4101" width="16.5703125" style="9" customWidth="1"/>
    <col min="4102" max="4102" width="16.85546875" style="9" customWidth="1"/>
    <col min="4103" max="4103" width="9.140625" style="9"/>
    <col min="4104" max="4104" width="15.7109375" style="9" customWidth="1"/>
    <col min="4105" max="4106" width="9.140625" style="9"/>
    <col min="4107" max="4107" width="12.85546875" style="9" customWidth="1"/>
    <col min="4108" max="4349" width="9.140625" style="9"/>
    <col min="4350" max="4350" width="50.85546875" style="9" customWidth="1"/>
    <col min="4351" max="4351" width="7.5703125" style="9" customWidth="1"/>
    <col min="4352" max="4352" width="12.42578125" style="9" customWidth="1"/>
    <col min="4353" max="4353" width="14.42578125" style="9" customWidth="1"/>
    <col min="4354" max="4354" width="16.7109375" style="9" customWidth="1"/>
    <col min="4355" max="4355" width="16.5703125" style="9" customWidth="1"/>
    <col min="4356" max="4356" width="16.28515625" style="9" customWidth="1"/>
    <col min="4357" max="4357" width="16.5703125" style="9" customWidth="1"/>
    <col min="4358" max="4358" width="16.85546875" style="9" customWidth="1"/>
    <col min="4359" max="4359" width="9.140625" style="9"/>
    <col min="4360" max="4360" width="15.7109375" style="9" customWidth="1"/>
    <col min="4361" max="4362" width="9.140625" style="9"/>
    <col min="4363" max="4363" width="12.85546875" style="9" customWidth="1"/>
    <col min="4364" max="4605" width="9.140625" style="9"/>
    <col min="4606" max="4606" width="50.85546875" style="9" customWidth="1"/>
    <col min="4607" max="4607" width="7.5703125" style="9" customWidth="1"/>
    <col min="4608" max="4608" width="12.42578125" style="9" customWidth="1"/>
    <col min="4609" max="4609" width="14.42578125" style="9" customWidth="1"/>
    <col min="4610" max="4610" width="16.7109375" style="9" customWidth="1"/>
    <col min="4611" max="4611" width="16.5703125" style="9" customWidth="1"/>
    <col min="4612" max="4612" width="16.28515625" style="9" customWidth="1"/>
    <col min="4613" max="4613" width="16.5703125" style="9" customWidth="1"/>
    <col min="4614" max="4614" width="16.85546875" style="9" customWidth="1"/>
    <col min="4615" max="4615" width="9.140625" style="9"/>
    <col min="4616" max="4616" width="15.7109375" style="9" customWidth="1"/>
    <col min="4617" max="4618" width="9.140625" style="9"/>
    <col min="4619" max="4619" width="12.85546875" style="9" customWidth="1"/>
    <col min="4620" max="4861" width="9.140625" style="9"/>
    <col min="4862" max="4862" width="50.85546875" style="9" customWidth="1"/>
    <col min="4863" max="4863" width="7.5703125" style="9" customWidth="1"/>
    <col min="4864" max="4864" width="12.42578125" style="9" customWidth="1"/>
    <col min="4865" max="4865" width="14.42578125" style="9" customWidth="1"/>
    <col min="4866" max="4866" width="16.7109375" style="9" customWidth="1"/>
    <col min="4867" max="4867" width="16.5703125" style="9" customWidth="1"/>
    <col min="4868" max="4868" width="16.28515625" style="9" customWidth="1"/>
    <col min="4869" max="4869" width="16.5703125" style="9" customWidth="1"/>
    <col min="4870" max="4870" width="16.85546875" style="9" customWidth="1"/>
    <col min="4871" max="4871" width="9.140625" style="9"/>
    <col min="4872" max="4872" width="15.7109375" style="9" customWidth="1"/>
    <col min="4873" max="4874" width="9.140625" style="9"/>
    <col min="4875" max="4875" width="12.85546875" style="9" customWidth="1"/>
    <col min="4876" max="5117" width="9.140625" style="9"/>
    <col min="5118" max="5118" width="50.85546875" style="9" customWidth="1"/>
    <col min="5119" max="5119" width="7.5703125" style="9" customWidth="1"/>
    <col min="5120" max="5120" width="12.42578125" style="9" customWidth="1"/>
    <col min="5121" max="5121" width="14.42578125" style="9" customWidth="1"/>
    <col min="5122" max="5122" width="16.7109375" style="9" customWidth="1"/>
    <col min="5123" max="5123" width="16.5703125" style="9" customWidth="1"/>
    <col min="5124" max="5124" width="16.28515625" style="9" customWidth="1"/>
    <col min="5125" max="5125" width="16.5703125" style="9" customWidth="1"/>
    <col min="5126" max="5126" width="16.85546875" style="9" customWidth="1"/>
    <col min="5127" max="5127" width="9.140625" style="9"/>
    <col min="5128" max="5128" width="15.7109375" style="9" customWidth="1"/>
    <col min="5129" max="5130" width="9.140625" style="9"/>
    <col min="5131" max="5131" width="12.85546875" style="9" customWidth="1"/>
    <col min="5132" max="5373" width="9.140625" style="9"/>
    <col min="5374" max="5374" width="50.85546875" style="9" customWidth="1"/>
    <col min="5375" max="5375" width="7.5703125" style="9" customWidth="1"/>
    <col min="5376" max="5376" width="12.42578125" style="9" customWidth="1"/>
    <col min="5377" max="5377" width="14.42578125" style="9" customWidth="1"/>
    <col min="5378" max="5378" width="16.7109375" style="9" customWidth="1"/>
    <col min="5379" max="5379" width="16.5703125" style="9" customWidth="1"/>
    <col min="5380" max="5380" width="16.28515625" style="9" customWidth="1"/>
    <col min="5381" max="5381" width="16.5703125" style="9" customWidth="1"/>
    <col min="5382" max="5382" width="16.85546875" style="9" customWidth="1"/>
    <col min="5383" max="5383" width="9.140625" style="9"/>
    <col min="5384" max="5384" width="15.7109375" style="9" customWidth="1"/>
    <col min="5385" max="5386" width="9.140625" style="9"/>
    <col min="5387" max="5387" width="12.85546875" style="9" customWidth="1"/>
    <col min="5388" max="5629" width="9.140625" style="9"/>
    <col min="5630" max="5630" width="50.85546875" style="9" customWidth="1"/>
    <col min="5631" max="5631" width="7.5703125" style="9" customWidth="1"/>
    <col min="5632" max="5632" width="12.42578125" style="9" customWidth="1"/>
    <col min="5633" max="5633" width="14.42578125" style="9" customWidth="1"/>
    <col min="5634" max="5634" width="16.7109375" style="9" customWidth="1"/>
    <col min="5635" max="5635" width="16.5703125" style="9" customWidth="1"/>
    <col min="5636" max="5636" width="16.28515625" style="9" customWidth="1"/>
    <col min="5637" max="5637" width="16.5703125" style="9" customWidth="1"/>
    <col min="5638" max="5638" width="16.85546875" style="9" customWidth="1"/>
    <col min="5639" max="5639" width="9.140625" style="9"/>
    <col min="5640" max="5640" width="15.7109375" style="9" customWidth="1"/>
    <col min="5641" max="5642" width="9.140625" style="9"/>
    <col min="5643" max="5643" width="12.85546875" style="9" customWidth="1"/>
    <col min="5644" max="5885" width="9.140625" style="9"/>
    <col min="5886" max="5886" width="50.85546875" style="9" customWidth="1"/>
    <col min="5887" max="5887" width="7.5703125" style="9" customWidth="1"/>
    <col min="5888" max="5888" width="12.42578125" style="9" customWidth="1"/>
    <col min="5889" max="5889" width="14.42578125" style="9" customWidth="1"/>
    <col min="5890" max="5890" width="16.7109375" style="9" customWidth="1"/>
    <col min="5891" max="5891" width="16.5703125" style="9" customWidth="1"/>
    <col min="5892" max="5892" width="16.28515625" style="9" customWidth="1"/>
    <col min="5893" max="5893" width="16.5703125" style="9" customWidth="1"/>
    <col min="5894" max="5894" width="16.85546875" style="9" customWidth="1"/>
    <col min="5895" max="5895" width="9.140625" style="9"/>
    <col min="5896" max="5896" width="15.7109375" style="9" customWidth="1"/>
    <col min="5897" max="5898" width="9.140625" style="9"/>
    <col min="5899" max="5899" width="12.85546875" style="9" customWidth="1"/>
    <col min="5900" max="6141" width="9.140625" style="9"/>
    <col min="6142" max="6142" width="50.85546875" style="9" customWidth="1"/>
    <col min="6143" max="6143" width="7.5703125" style="9" customWidth="1"/>
    <col min="6144" max="6144" width="12.42578125" style="9" customWidth="1"/>
    <col min="6145" max="6145" width="14.42578125" style="9" customWidth="1"/>
    <col min="6146" max="6146" width="16.7109375" style="9" customWidth="1"/>
    <col min="6147" max="6147" width="16.5703125" style="9" customWidth="1"/>
    <col min="6148" max="6148" width="16.28515625" style="9" customWidth="1"/>
    <col min="6149" max="6149" width="16.5703125" style="9" customWidth="1"/>
    <col min="6150" max="6150" width="16.85546875" style="9" customWidth="1"/>
    <col min="6151" max="6151" width="9.140625" style="9"/>
    <col min="6152" max="6152" width="15.7109375" style="9" customWidth="1"/>
    <col min="6153" max="6154" width="9.140625" style="9"/>
    <col min="6155" max="6155" width="12.85546875" style="9" customWidth="1"/>
    <col min="6156" max="6397" width="9.140625" style="9"/>
    <col min="6398" max="6398" width="50.85546875" style="9" customWidth="1"/>
    <col min="6399" max="6399" width="7.5703125" style="9" customWidth="1"/>
    <col min="6400" max="6400" width="12.42578125" style="9" customWidth="1"/>
    <col min="6401" max="6401" width="14.42578125" style="9" customWidth="1"/>
    <col min="6402" max="6402" width="16.7109375" style="9" customWidth="1"/>
    <col min="6403" max="6403" width="16.5703125" style="9" customWidth="1"/>
    <col min="6404" max="6404" width="16.28515625" style="9" customWidth="1"/>
    <col min="6405" max="6405" width="16.5703125" style="9" customWidth="1"/>
    <col min="6406" max="6406" width="16.85546875" style="9" customWidth="1"/>
    <col min="6407" max="6407" width="9.140625" style="9"/>
    <col min="6408" max="6408" width="15.7109375" style="9" customWidth="1"/>
    <col min="6409" max="6410" width="9.140625" style="9"/>
    <col min="6411" max="6411" width="12.85546875" style="9" customWidth="1"/>
    <col min="6412" max="6653" width="9.140625" style="9"/>
    <col min="6654" max="6654" width="50.85546875" style="9" customWidth="1"/>
    <col min="6655" max="6655" width="7.5703125" style="9" customWidth="1"/>
    <col min="6656" max="6656" width="12.42578125" style="9" customWidth="1"/>
    <col min="6657" max="6657" width="14.42578125" style="9" customWidth="1"/>
    <col min="6658" max="6658" width="16.7109375" style="9" customWidth="1"/>
    <col min="6659" max="6659" width="16.5703125" style="9" customWidth="1"/>
    <col min="6660" max="6660" width="16.28515625" style="9" customWidth="1"/>
    <col min="6661" max="6661" width="16.5703125" style="9" customWidth="1"/>
    <col min="6662" max="6662" width="16.85546875" style="9" customWidth="1"/>
    <col min="6663" max="6663" width="9.140625" style="9"/>
    <col min="6664" max="6664" width="15.7109375" style="9" customWidth="1"/>
    <col min="6665" max="6666" width="9.140625" style="9"/>
    <col min="6667" max="6667" width="12.85546875" style="9" customWidth="1"/>
    <col min="6668" max="6909" width="9.140625" style="9"/>
    <col min="6910" max="6910" width="50.85546875" style="9" customWidth="1"/>
    <col min="6911" max="6911" width="7.5703125" style="9" customWidth="1"/>
    <col min="6912" max="6912" width="12.42578125" style="9" customWidth="1"/>
    <col min="6913" max="6913" width="14.42578125" style="9" customWidth="1"/>
    <col min="6914" max="6914" width="16.7109375" style="9" customWidth="1"/>
    <col min="6915" max="6915" width="16.5703125" style="9" customWidth="1"/>
    <col min="6916" max="6916" width="16.28515625" style="9" customWidth="1"/>
    <col min="6917" max="6917" width="16.5703125" style="9" customWidth="1"/>
    <col min="6918" max="6918" width="16.85546875" style="9" customWidth="1"/>
    <col min="6919" max="6919" width="9.140625" style="9"/>
    <col min="6920" max="6920" width="15.7109375" style="9" customWidth="1"/>
    <col min="6921" max="6922" width="9.140625" style="9"/>
    <col min="6923" max="6923" width="12.85546875" style="9" customWidth="1"/>
    <col min="6924" max="7165" width="9.140625" style="9"/>
    <col min="7166" max="7166" width="50.85546875" style="9" customWidth="1"/>
    <col min="7167" max="7167" width="7.5703125" style="9" customWidth="1"/>
    <col min="7168" max="7168" width="12.42578125" style="9" customWidth="1"/>
    <col min="7169" max="7169" width="14.42578125" style="9" customWidth="1"/>
    <col min="7170" max="7170" width="16.7109375" style="9" customWidth="1"/>
    <col min="7171" max="7171" width="16.5703125" style="9" customWidth="1"/>
    <col min="7172" max="7172" width="16.28515625" style="9" customWidth="1"/>
    <col min="7173" max="7173" width="16.5703125" style="9" customWidth="1"/>
    <col min="7174" max="7174" width="16.85546875" style="9" customWidth="1"/>
    <col min="7175" max="7175" width="9.140625" style="9"/>
    <col min="7176" max="7176" width="15.7109375" style="9" customWidth="1"/>
    <col min="7177" max="7178" width="9.140625" style="9"/>
    <col min="7179" max="7179" width="12.85546875" style="9" customWidth="1"/>
    <col min="7180" max="7421" width="9.140625" style="9"/>
    <col min="7422" max="7422" width="50.85546875" style="9" customWidth="1"/>
    <col min="7423" max="7423" width="7.5703125" style="9" customWidth="1"/>
    <col min="7424" max="7424" width="12.42578125" style="9" customWidth="1"/>
    <col min="7425" max="7425" width="14.42578125" style="9" customWidth="1"/>
    <col min="7426" max="7426" width="16.7109375" style="9" customWidth="1"/>
    <col min="7427" max="7427" width="16.5703125" style="9" customWidth="1"/>
    <col min="7428" max="7428" width="16.28515625" style="9" customWidth="1"/>
    <col min="7429" max="7429" width="16.5703125" style="9" customWidth="1"/>
    <col min="7430" max="7430" width="16.85546875" style="9" customWidth="1"/>
    <col min="7431" max="7431" width="9.140625" style="9"/>
    <col min="7432" max="7432" width="15.7109375" style="9" customWidth="1"/>
    <col min="7433" max="7434" width="9.140625" style="9"/>
    <col min="7435" max="7435" width="12.85546875" style="9" customWidth="1"/>
    <col min="7436" max="7677" width="9.140625" style="9"/>
    <col min="7678" max="7678" width="50.85546875" style="9" customWidth="1"/>
    <col min="7679" max="7679" width="7.5703125" style="9" customWidth="1"/>
    <col min="7680" max="7680" width="12.42578125" style="9" customWidth="1"/>
    <col min="7681" max="7681" width="14.42578125" style="9" customWidth="1"/>
    <col min="7682" max="7682" width="16.7109375" style="9" customWidth="1"/>
    <col min="7683" max="7683" width="16.5703125" style="9" customWidth="1"/>
    <col min="7684" max="7684" width="16.28515625" style="9" customWidth="1"/>
    <col min="7685" max="7685" width="16.5703125" style="9" customWidth="1"/>
    <col min="7686" max="7686" width="16.85546875" style="9" customWidth="1"/>
    <col min="7687" max="7687" width="9.140625" style="9"/>
    <col min="7688" max="7688" width="15.7109375" style="9" customWidth="1"/>
    <col min="7689" max="7690" width="9.140625" style="9"/>
    <col min="7691" max="7691" width="12.85546875" style="9" customWidth="1"/>
    <col min="7692" max="7933" width="9.140625" style="9"/>
    <col min="7934" max="7934" width="50.85546875" style="9" customWidth="1"/>
    <col min="7935" max="7935" width="7.5703125" style="9" customWidth="1"/>
    <col min="7936" max="7936" width="12.42578125" style="9" customWidth="1"/>
    <col min="7937" max="7937" width="14.42578125" style="9" customWidth="1"/>
    <col min="7938" max="7938" width="16.7109375" style="9" customWidth="1"/>
    <col min="7939" max="7939" width="16.5703125" style="9" customWidth="1"/>
    <col min="7940" max="7940" width="16.28515625" style="9" customWidth="1"/>
    <col min="7941" max="7941" width="16.5703125" style="9" customWidth="1"/>
    <col min="7942" max="7942" width="16.85546875" style="9" customWidth="1"/>
    <col min="7943" max="7943" width="9.140625" style="9"/>
    <col min="7944" max="7944" width="15.7109375" style="9" customWidth="1"/>
    <col min="7945" max="7946" width="9.140625" style="9"/>
    <col min="7947" max="7947" width="12.85546875" style="9" customWidth="1"/>
    <col min="7948" max="8189" width="9.140625" style="9"/>
    <col min="8190" max="8190" width="50.85546875" style="9" customWidth="1"/>
    <col min="8191" max="8191" width="7.5703125" style="9" customWidth="1"/>
    <col min="8192" max="8192" width="12.42578125" style="9" customWidth="1"/>
    <col min="8193" max="8193" width="14.42578125" style="9" customWidth="1"/>
    <col min="8194" max="8194" width="16.7109375" style="9" customWidth="1"/>
    <col min="8195" max="8195" width="16.5703125" style="9" customWidth="1"/>
    <col min="8196" max="8196" width="16.28515625" style="9" customWidth="1"/>
    <col min="8197" max="8197" width="16.5703125" style="9" customWidth="1"/>
    <col min="8198" max="8198" width="16.85546875" style="9" customWidth="1"/>
    <col min="8199" max="8199" width="9.140625" style="9"/>
    <col min="8200" max="8200" width="15.7109375" style="9" customWidth="1"/>
    <col min="8201" max="8202" width="9.140625" style="9"/>
    <col min="8203" max="8203" width="12.85546875" style="9" customWidth="1"/>
    <col min="8204" max="8445" width="9.140625" style="9"/>
    <col min="8446" max="8446" width="50.85546875" style="9" customWidth="1"/>
    <col min="8447" max="8447" width="7.5703125" style="9" customWidth="1"/>
    <col min="8448" max="8448" width="12.42578125" style="9" customWidth="1"/>
    <col min="8449" max="8449" width="14.42578125" style="9" customWidth="1"/>
    <col min="8450" max="8450" width="16.7109375" style="9" customWidth="1"/>
    <col min="8451" max="8451" width="16.5703125" style="9" customWidth="1"/>
    <col min="8452" max="8452" width="16.28515625" style="9" customWidth="1"/>
    <col min="8453" max="8453" width="16.5703125" style="9" customWidth="1"/>
    <col min="8454" max="8454" width="16.85546875" style="9" customWidth="1"/>
    <col min="8455" max="8455" width="9.140625" style="9"/>
    <col min="8456" max="8456" width="15.7109375" style="9" customWidth="1"/>
    <col min="8457" max="8458" width="9.140625" style="9"/>
    <col min="8459" max="8459" width="12.85546875" style="9" customWidth="1"/>
    <col min="8460" max="8701" width="9.140625" style="9"/>
    <col min="8702" max="8702" width="50.85546875" style="9" customWidth="1"/>
    <col min="8703" max="8703" width="7.5703125" style="9" customWidth="1"/>
    <col min="8704" max="8704" width="12.42578125" style="9" customWidth="1"/>
    <col min="8705" max="8705" width="14.42578125" style="9" customWidth="1"/>
    <col min="8706" max="8706" width="16.7109375" style="9" customWidth="1"/>
    <col min="8707" max="8707" width="16.5703125" style="9" customWidth="1"/>
    <col min="8708" max="8708" width="16.28515625" style="9" customWidth="1"/>
    <col min="8709" max="8709" width="16.5703125" style="9" customWidth="1"/>
    <col min="8710" max="8710" width="16.85546875" style="9" customWidth="1"/>
    <col min="8711" max="8711" width="9.140625" style="9"/>
    <col min="8712" max="8712" width="15.7109375" style="9" customWidth="1"/>
    <col min="8713" max="8714" width="9.140625" style="9"/>
    <col min="8715" max="8715" width="12.85546875" style="9" customWidth="1"/>
    <col min="8716" max="8957" width="9.140625" style="9"/>
    <col min="8958" max="8958" width="50.85546875" style="9" customWidth="1"/>
    <col min="8959" max="8959" width="7.5703125" style="9" customWidth="1"/>
    <col min="8960" max="8960" width="12.42578125" style="9" customWidth="1"/>
    <col min="8961" max="8961" width="14.42578125" style="9" customWidth="1"/>
    <col min="8962" max="8962" width="16.7109375" style="9" customWidth="1"/>
    <col min="8963" max="8963" width="16.5703125" style="9" customWidth="1"/>
    <col min="8964" max="8964" width="16.28515625" style="9" customWidth="1"/>
    <col min="8965" max="8965" width="16.5703125" style="9" customWidth="1"/>
    <col min="8966" max="8966" width="16.85546875" style="9" customWidth="1"/>
    <col min="8967" max="8967" width="9.140625" style="9"/>
    <col min="8968" max="8968" width="15.7109375" style="9" customWidth="1"/>
    <col min="8969" max="8970" width="9.140625" style="9"/>
    <col min="8971" max="8971" width="12.85546875" style="9" customWidth="1"/>
    <col min="8972" max="9213" width="9.140625" style="9"/>
    <col min="9214" max="9214" width="50.85546875" style="9" customWidth="1"/>
    <col min="9215" max="9215" width="7.5703125" style="9" customWidth="1"/>
    <col min="9216" max="9216" width="12.42578125" style="9" customWidth="1"/>
    <col min="9217" max="9217" width="14.42578125" style="9" customWidth="1"/>
    <col min="9218" max="9218" width="16.7109375" style="9" customWidth="1"/>
    <col min="9219" max="9219" width="16.5703125" style="9" customWidth="1"/>
    <col min="9220" max="9220" width="16.28515625" style="9" customWidth="1"/>
    <col min="9221" max="9221" width="16.5703125" style="9" customWidth="1"/>
    <col min="9222" max="9222" width="16.85546875" style="9" customWidth="1"/>
    <col min="9223" max="9223" width="9.140625" style="9"/>
    <col min="9224" max="9224" width="15.7109375" style="9" customWidth="1"/>
    <col min="9225" max="9226" width="9.140625" style="9"/>
    <col min="9227" max="9227" width="12.85546875" style="9" customWidth="1"/>
    <col min="9228" max="9469" width="9.140625" style="9"/>
    <col min="9470" max="9470" width="50.85546875" style="9" customWidth="1"/>
    <col min="9471" max="9471" width="7.5703125" style="9" customWidth="1"/>
    <col min="9472" max="9472" width="12.42578125" style="9" customWidth="1"/>
    <col min="9473" max="9473" width="14.42578125" style="9" customWidth="1"/>
    <col min="9474" max="9474" width="16.7109375" style="9" customWidth="1"/>
    <col min="9475" max="9475" width="16.5703125" style="9" customWidth="1"/>
    <col min="9476" max="9476" width="16.28515625" style="9" customWidth="1"/>
    <col min="9477" max="9477" width="16.5703125" style="9" customWidth="1"/>
    <col min="9478" max="9478" width="16.85546875" style="9" customWidth="1"/>
    <col min="9479" max="9479" width="9.140625" style="9"/>
    <col min="9480" max="9480" width="15.7109375" style="9" customWidth="1"/>
    <col min="9481" max="9482" width="9.140625" style="9"/>
    <col min="9483" max="9483" width="12.85546875" style="9" customWidth="1"/>
    <col min="9484" max="9725" width="9.140625" style="9"/>
    <col min="9726" max="9726" width="50.85546875" style="9" customWidth="1"/>
    <col min="9727" max="9727" width="7.5703125" style="9" customWidth="1"/>
    <col min="9728" max="9728" width="12.42578125" style="9" customWidth="1"/>
    <col min="9729" max="9729" width="14.42578125" style="9" customWidth="1"/>
    <col min="9730" max="9730" width="16.7109375" style="9" customWidth="1"/>
    <col min="9731" max="9731" width="16.5703125" style="9" customWidth="1"/>
    <col min="9732" max="9732" width="16.28515625" style="9" customWidth="1"/>
    <col min="9733" max="9733" width="16.5703125" style="9" customWidth="1"/>
    <col min="9734" max="9734" width="16.85546875" style="9" customWidth="1"/>
    <col min="9735" max="9735" width="9.140625" style="9"/>
    <col min="9736" max="9736" width="15.7109375" style="9" customWidth="1"/>
    <col min="9737" max="9738" width="9.140625" style="9"/>
    <col min="9739" max="9739" width="12.85546875" style="9" customWidth="1"/>
    <col min="9740" max="9981" width="9.140625" style="9"/>
    <col min="9982" max="9982" width="50.85546875" style="9" customWidth="1"/>
    <col min="9983" max="9983" width="7.5703125" style="9" customWidth="1"/>
    <col min="9984" max="9984" width="12.42578125" style="9" customWidth="1"/>
    <col min="9985" max="9985" width="14.42578125" style="9" customWidth="1"/>
    <col min="9986" max="9986" width="16.7109375" style="9" customWidth="1"/>
    <col min="9987" max="9987" width="16.5703125" style="9" customWidth="1"/>
    <col min="9988" max="9988" width="16.28515625" style="9" customWidth="1"/>
    <col min="9989" max="9989" width="16.5703125" style="9" customWidth="1"/>
    <col min="9990" max="9990" width="16.85546875" style="9" customWidth="1"/>
    <col min="9991" max="9991" width="9.140625" style="9"/>
    <col min="9992" max="9992" width="15.7109375" style="9" customWidth="1"/>
    <col min="9993" max="9994" width="9.140625" style="9"/>
    <col min="9995" max="9995" width="12.85546875" style="9" customWidth="1"/>
    <col min="9996" max="10237" width="9.140625" style="9"/>
    <col min="10238" max="10238" width="50.85546875" style="9" customWidth="1"/>
    <col min="10239" max="10239" width="7.5703125" style="9" customWidth="1"/>
    <col min="10240" max="10240" width="12.42578125" style="9" customWidth="1"/>
    <col min="10241" max="10241" width="14.42578125" style="9" customWidth="1"/>
    <col min="10242" max="10242" width="16.7109375" style="9" customWidth="1"/>
    <col min="10243" max="10243" width="16.5703125" style="9" customWidth="1"/>
    <col min="10244" max="10244" width="16.28515625" style="9" customWidth="1"/>
    <col min="10245" max="10245" width="16.5703125" style="9" customWidth="1"/>
    <col min="10246" max="10246" width="16.85546875" style="9" customWidth="1"/>
    <col min="10247" max="10247" width="9.140625" style="9"/>
    <col min="10248" max="10248" width="15.7109375" style="9" customWidth="1"/>
    <col min="10249" max="10250" width="9.140625" style="9"/>
    <col min="10251" max="10251" width="12.85546875" style="9" customWidth="1"/>
    <col min="10252" max="10493" width="9.140625" style="9"/>
    <col min="10494" max="10494" width="50.85546875" style="9" customWidth="1"/>
    <col min="10495" max="10495" width="7.5703125" style="9" customWidth="1"/>
    <col min="10496" max="10496" width="12.42578125" style="9" customWidth="1"/>
    <col min="10497" max="10497" width="14.42578125" style="9" customWidth="1"/>
    <col min="10498" max="10498" width="16.7109375" style="9" customWidth="1"/>
    <col min="10499" max="10499" width="16.5703125" style="9" customWidth="1"/>
    <col min="10500" max="10500" width="16.28515625" style="9" customWidth="1"/>
    <col min="10501" max="10501" width="16.5703125" style="9" customWidth="1"/>
    <col min="10502" max="10502" width="16.85546875" style="9" customWidth="1"/>
    <col min="10503" max="10503" width="9.140625" style="9"/>
    <col min="10504" max="10504" width="15.7109375" style="9" customWidth="1"/>
    <col min="10505" max="10506" width="9.140625" style="9"/>
    <col min="10507" max="10507" width="12.85546875" style="9" customWidth="1"/>
    <col min="10508" max="10749" width="9.140625" style="9"/>
    <col min="10750" max="10750" width="50.85546875" style="9" customWidth="1"/>
    <col min="10751" max="10751" width="7.5703125" style="9" customWidth="1"/>
    <col min="10752" max="10752" width="12.42578125" style="9" customWidth="1"/>
    <col min="10753" max="10753" width="14.42578125" style="9" customWidth="1"/>
    <col min="10754" max="10754" width="16.7109375" style="9" customWidth="1"/>
    <col min="10755" max="10755" width="16.5703125" style="9" customWidth="1"/>
    <col min="10756" max="10756" width="16.28515625" style="9" customWidth="1"/>
    <col min="10757" max="10757" width="16.5703125" style="9" customWidth="1"/>
    <col min="10758" max="10758" width="16.85546875" style="9" customWidth="1"/>
    <col min="10759" max="10759" width="9.140625" style="9"/>
    <col min="10760" max="10760" width="15.7109375" style="9" customWidth="1"/>
    <col min="10761" max="10762" width="9.140625" style="9"/>
    <col min="10763" max="10763" width="12.85546875" style="9" customWidth="1"/>
    <col min="10764" max="11005" width="9.140625" style="9"/>
    <col min="11006" max="11006" width="50.85546875" style="9" customWidth="1"/>
    <col min="11007" max="11007" width="7.5703125" style="9" customWidth="1"/>
    <col min="11008" max="11008" width="12.42578125" style="9" customWidth="1"/>
    <col min="11009" max="11009" width="14.42578125" style="9" customWidth="1"/>
    <col min="11010" max="11010" width="16.7109375" style="9" customWidth="1"/>
    <col min="11011" max="11011" width="16.5703125" style="9" customWidth="1"/>
    <col min="11012" max="11012" width="16.28515625" style="9" customWidth="1"/>
    <col min="11013" max="11013" width="16.5703125" style="9" customWidth="1"/>
    <col min="11014" max="11014" width="16.85546875" style="9" customWidth="1"/>
    <col min="11015" max="11015" width="9.140625" style="9"/>
    <col min="11016" max="11016" width="15.7109375" style="9" customWidth="1"/>
    <col min="11017" max="11018" width="9.140625" style="9"/>
    <col min="11019" max="11019" width="12.85546875" style="9" customWidth="1"/>
    <col min="11020" max="11261" width="9.140625" style="9"/>
    <col min="11262" max="11262" width="50.85546875" style="9" customWidth="1"/>
    <col min="11263" max="11263" width="7.5703125" style="9" customWidth="1"/>
    <col min="11264" max="11264" width="12.42578125" style="9" customWidth="1"/>
    <col min="11265" max="11265" width="14.42578125" style="9" customWidth="1"/>
    <col min="11266" max="11266" width="16.7109375" style="9" customWidth="1"/>
    <col min="11267" max="11267" width="16.5703125" style="9" customWidth="1"/>
    <col min="11268" max="11268" width="16.28515625" style="9" customWidth="1"/>
    <col min="11269" max="11269" width="16.5703125" style="9" customWidth="1"/>
    <col min="11270" max="11270" width="16.85546875" style="9" customWidth="1"/>
    <col min="11271" max="11271" width="9.140625" style="9"/>
    <col min="11272" max="11272" width="15.7109375" style="9" customWidth="1"/>
    <col min="11273" max="11274" width="9.140625" style="9"/>
    <col min="11275" max="11275" width="12.85546875" style="9" customWidth="1"/>
    <col min="11276" max="11517" width="9.140625" style="9"/>
    <col min="11518" max="11518" width="50.85546875" style="9" customWidth="1"/>
    <col min="11519" max="11519" width="7.5703125" style="9" customWidth="1"/>
    <col min="11520" max="11520" width="12.42578125" style="9" customWidth="1"/>
    <col min="11521" max="11521" width="14.42578125" style="9" customWidth="1"/>
    <col min="11522" max="11522" width="16.7109375" style="9" customWidth="1"/>
    <col min="11523" max="11523" width="16.5703125" style="9" customWidth="1"/>
    <col min="11524" max="11524" width="16.28515625" style="9" customWidth="1"/>
    <col min="11525" max="11525" width="16.5703125" style="9" customWidth="1"/>
    <col min="11526" max="11526" width="16.85546875" style="9" customWidth="1"/>
    <col min="11527" max="11527" width="9.140625" style="9"/>
    <col min="11528" max="11528" width="15.7109375" style="9" customWidth="1"/>
    <col min="11529" max="11530" width="9.140625" style="9"/>
    <col min="11531" max="11531" width="12.85546875" style="9" customWidth="1"/>
    <col min="11532" max="11773" width="9.140625" style="9"/>
    <col min="11774" max="11774" width="50.85546875" style="9" customWidth="1"/>
    <col min="11775" max="11775" width="7.5703125" style="9" customWidth="1"/>
    <col min="11776" max="11776" width="12.42578125" style="9" customWidth="1"/>
    <col min="11777" max="11777" width="14.42578125" style="9" customWidth="1"/>
    <col min="11778" max="11778" width="16.7109375" style="9" customWidth="1"/>
    <col min="11779" max="11779" width="16.5703125" style="9" customWidth="1"/>
    <col min="11780" max="11780" width="16.28515625" style="9" customWidth="1"/>
    <col min="11781" max="11781" width="16.5703125" style="9" customWidth="1"/>
    <col min="11782" max="11782" width="16.85546875" style="9" customWidth="1"/>
    <col min="11783" max="11783" width="9.140625" style="9"/>
    <col min="11784" max="11784" width="15.7109375" style="9" customWidth="1"/>
    <col min="11785" max="11786" width="9.140625" style="9"/>
    <col min="11787" max="11787" width="12.85546875" style="9" customWidth="1"/>
    <col min="11788" max="12029" width="9.140625" style="9"/>
    <col min="12030" max="12030" width="50.85546875" style="9" customWidth="1"/>
    <col min="12031" max="12031" width="7.5703125" style="9" customWidth="1"/>
    <col min="12032" max="12032" width="12.42578125" style="9" customWidth="1"/>
    <col min="12033" max="12033" width="14.42578125" style="9" customWidth="1"/>
    <col min="12034" max="12034" width="16.7109375" style="9" customWidth="1"/>
    <col min="12035" max="12035" width="16.5703125" style="9" customWidth="1"/>
    <col min="12036" max="12036" width="16.28515625" style="9" customWidth="1"/>
    <col min="12037" max="12037" width="16.5703125" style="9" customWidth="1"/>
    <col min="12038" max="12038" width="16.85546875" style="9" customWidth="1"/>
    <col min="12039" max="12039" width="9.140625" style="9"/>
    <col min="12040" max="12040" width="15.7109375" style="9" customWidth="1"/>
    <col min="12041" max="12042" width="9.140625" style="9"/>
    <col min="12043" max="12043" width="12.85546875" style="9" customWidth="1"/>
    <col min="12044" max="12285" width="9.140625" style="9"/>
    <col min="12286" max="12286" width="50.85546875" style="9" customWidth="1"/>
    <col min="12287" max="12287" width="7.5703125" style="9" customWidth="1"/>
    <col min="12288" max="12288" width="12.42578125" style="9" customWidth="1"/>
    <col min="12289" max="12289" width="14.42578125" style="9" customWidth="1"/>
    <col min="12290" max="12290" width="16.7109375" style="9" customWidth="1"/>
    <col min="12291" max="12291" width="16.5703125" style="9" customWidth="1"/>
    <col min="12292" max="12292" width="16.28515625" style="9" customWidth="1"/>
    <col min="12293" max="12293" width="16.5703125" style="9" customWidth="1"/>
    <col min="12294" max="12294" width="16.85546875" style="9" customWidth="1"/>
    <col min="12295" max="12295" width="9.140625" style="9"/>
    <col min="12296" max="12296" width="15.7109375" style="9" customWidth="1"/>
    <col min="12297" max="12298" width="9.140625" style="9"/>
    <col min="12299" max="12299" width="12.85546875" style="9" customWidth="1"/>
    <col min="12300" max="12541" width="9.140625" style="9"/>
    <col min="12542" max="12542" width="50.85546875" style="9" customWidth="1"/>
    <col min="12543" max="12543" width="7.5703125" style="9" customWidth="1"/>
    <col min="12544" max="12544" width="12.42578125" style="9" customWidth="1"/>
    <col min="12545" max="12545" width="14.42578125" style="9" customWidth="1"/>
    <col min="12546" max="12546" width="16.7109375" style="9" customWidth="1"/>
    <col min="12547" max="12547" width="16.5703125" style="9" customWidth="1"/>
    <col min="12548" max="12548" width="16.28515625" style="9" customWidth="1"/>
    <col min="12549" max="12549" width="16.5703125" style="9" customWidth="1"/>
    <col min="12550" max="12550" width="16.85546875" style="9" customWidth="1"/>
    <col min="12551" max="12551" width="9.140625" style="9"/>
    <col min="12552" max="12552" width="15.7109375" style="9" customWidth="1"/>
    <col min="12553" max="12554" width="9.140625" style="9"/>
    <col min="12555" max="12555" width="12.85546875" style="9" customWidth="1"/>
    <col min="12556" max="12797" width="9.140625" style="9"/>
    <col min="12798" max="12798" width="50.85546875" style="9" customWidth="1"/>
    <col min="12799" max="12799" width="7.5703125" style="9" customWidth="1"/>
    <col min="12800" max="12800" width="12.42578125" style="9" customWidth="1"/>
    <col min="12801" max="12801" width="14.42578125" style="9" customWidth="1"/>
    <col min="12802" max="12802" width="16.7109375" style="9" customWidth="1"/>
    <col min="12803" max="12803" width="16.5703125" style="9" customWidth="1"/>
    <col min="12804" max="12804" width="16.28515625" style="9" customWidth="1"/>
    <col min="12805" max="12805" width="16.5703125" style="9" customWidth="1"/>
    <col min="12806" max="12806" width="16.85546875" style="9" customWidth="1"/>
    <col min="12807" max="12807" width="9.140625" style="9"/>
    <col min="12808" max="12808" width="15.7109375" style="9" customWidth="1"/>
    <col min="12809" max="12810" width="9.140625" style="9"/>
    <col min="12811" max="12811" width="12.85546875" style="9" customWidth="1"/>
    <col min="12812" max="13053" width="9.140625" style="9"/>
    <col min="13054" max="13054" width="50.85546875" style="9" customWidth="1"/>
    <col min="13055" max="13055" width="7.5703125" style="9" customWidth="1"/>
    <col min="13056" max="13056" width="12.42578125" style="9" customWidth="1"/>
    <col min="13057" max="13057" width="14.42578125" style="9" customWidth="1"/>
    <col min="13058" max="13058" width="16.7109375" style="9" customWidth="1"/>
    <col min="13059" max="13059" width="16.5703125" style="9" customWidth="1"/>
    <col min="13060" max="13060" width="16.28515625" style="9" customWidth="1"/>
    <col min="13061" max="13061" width="16.5703125" style="9" customWidth="1"/>
    <col min="13062" max="13062" width="16.85546875" style="9" customWidth="1"/>
    <col min="13063" max="13063" width="9.140625" style="9"/>
    <col min="13064" max="13064" width="15.7109375" style="9" customWidth="1"/>
    <col min="13065" max="13066" width="9.140625" style="9"/>
    <col min="13067" max="13067" width="12.85546875" style="9" customWidth="1"/>
    <col min="13068" max="13309" width="9.140625" style="9"/>
    <col min="13310" max="13310" width="50.85546875" style="9" customWidth="1"/>
    <col min="13311" max="13311" width="7.5703125" style="9" customWidth="1"/>
    <col min="13312" max="13312" width="12.42578125" style="9" customWidth="1"/>
    <col min="13313" max="13313" width="14.42578125" style="9" customWidth="1"/>
    <col min="13314" max="13314" width="16.7109375" style="9" customWidth="1"/>
    <col min="13315" max="13315" width="16.5703125" style="9" customWidth="1"/>
    <col min="13316" max="13316" width="16.28515625" style="9" customWidth="1"/>
    <col min="13317" max="13317" width="16.5703125" style="9" customWidth="1"/>
    <col min="13318" max="13318" width="16.85546875" style="9" customWidth="1"/>
    <col min="13319" max="13319" width="9.140625" style="9"/>
    <col min="13320" max="13320" width="15.7109375" style="9" customWidth="1"/>
    <col min="13321" max="13322" width="9.140625" style="9"/>
    <col min="13323" max="13323" width="12.85546875" style="9" customWidth="1"/>
    <col min="13324" max="13565" width="9.140625" style="9"/>
    <col min="13566" max="13566" width="50.85546875" style="9" customWidth="1"/>
    <col min="13567" max="13567" width="7.5703125" style="9" customWidth="1"/>
    <col min="13568" max="13568" width="12.42578125" style="9" customWidth="1"/>
    <col min="13569" max="13569" width="14.42578125" style="9" customWidth="1"/>
    <col min="13570" max="13570" width="16.7109375" style="9" customWidth="1"/>
    <col min="13571" max="13571" width="16.5703125" style="9" customWidth="1"/>
    <col min="13572" max="13572" width="16.28515625" style="9" customWidth="1"/>
    <col min="13573" max="13573" width="16.5703125" style="9" customWidth="1"/>
    <col min="13574" max="13574" width="16.85546875" style="9" customWidth="1"/>
    <col min="13575" max="13575" width="9.140625" style="9"/>
    <col min="13576" max="13576" width="15.7109375" style="9" customWidth="1"/>
    <col min="13577" max="13578" width="9.140625" style="9"/>
    <col min="13579" max="13579" width="12.85546875" style="9" customWidth="1"/>
    <col min="13580" max="13821" width="9.140625" style="9"/>
    <col min="13822" max="13822" width="50.85546875" style="9" customWidth="1"/>
    <col min="13823" max="13823" width="7.5703125" style="9" customWidth="1"/>
    <col min="13824" max="13824" width="12.42578125" style="9" customWidth="1"/>
    <col min="13825" max="13825" width="14.42578125" style="9" customWidth="1"/>
    <col min="13826" max="13826" width="16.7109375" style="9" customWidth="1"/>
    <col min="13827" max="13827" width="16.5703125" style="9" customWidth="1"/>
    <col min="13828" max="13828" width="16.28515625" style="9" customWidth="1"/>
    <col min="13829" max="13829" width="16.5703125" style="9" customWidth="1"/>
    <col min="13830" max="13830" width="16.85546875" style="9" customWidth="1"/>
    <col min="13831" max="13831" width="9.140625" style="9"/>
    <col min="13832" max="13832" width="15.7109375" style="9" customWidth="1"/>
    <col min="13833" max="13834" width="9.140625" style="9"/>
    <col min="13835" max="13835" width="12.85546875" style="9" customWidth="1"/>
    <col min="13836" max="14077" width="9.140625" style="9"/>
    <col min="14078" max="14078" width="50.85546875" style="9" customWidth="1"/>
    <col min="14079" max="14079" width="7.5703125" style="9" customWidth="1"/>
    <col min="14080" max="14080" width="12.42578125" style="9" customWidth="1"/>
    <col min="14081" max="14081" width="14.42578125" style="9" customWidth="1"/>
    <col min="14082" max="14082" width="16.7109375" style="9" customWidth="1"/>
    <col min="14083" max="14083" width="16.5703125" style="9" customWidth="1"/>
    <col min="14084" max="14084" width="16.28515625" style="9" customWidth="1"/>
    <col min="14085" max="14085" width="16.5703125" style="9" customWidth="1"/>
    <col min="14086" max="14086" width="16.85546875" style="9" customWidth="1"/>
    <col min="14087" max="14087" width="9.140625" style="9"/>
    <col min="14088" max="14088" width="15.7109375" style="9" customWidth="1"/>
    <col min="14089" max="14090" width="9.140625" style="9"/>
    <col min="14091" max="14091" width="12.85546875" style="9" customWidth="1"/>
    <col min="14092" max="14333" width="9.140625" style="9"/>
    <col min="14334" max="14334" width="50.85546875" style="9" customWidth="1"/>
    <col min="14335" max="14335" width="7.5703125" style="9" customWidth="1"/>
    <col min="14336" max="14336" width="12.42578125" style="9" customWidth="1"/>
    <col min="14337" max="14337" width="14.42578125" style="9" customWidth="1"/>
    <col min="14338" max="14338" width="16.7109375" style="9" customWidth="1"/>
    <col min="14339" max="14339" width="16.5703125" style="9" customWidth="1"/>
    <col min="14340" max="14340" width="16.28515625" style="9" customWidth="1"/>
    <col min="14341" max="14341" width="16.5703125" style="9" customWidth="1"/>
    <col min="14342" max="14342" width="16.85546875" style="9" customWidth="1"/>
    <col min="14343" max="14343" width="9.140625" style="9"/>
    <col min="14344" max="14344" width="15.7109375" style="9" customWidth="1"/>
    <col min="14345" max="14346" width="9.140625" style="9"/>
    <col min="14347" max="14347" width="12.85546875" style="9" customWidth="1"/>
    <col min="14348" max="14589" width="9.140625" style="9"/>
    <col min="14590" max="14590" width="50.85546875" style="9" customWidth="1"/>
    <col min="14591" max="14591" width="7.5703125" style="9" customWidth="1"/>
    <col min="14592" max="14592" width="12.42578125" style="9" customWidth="1"/>
    <col min="14593" max="14593" width="14.42578125" style="9" customWidth="1"/>
    <col min="14594" max="14594" width="16.7109375" style="9" customWidth="1"/>
    <col min="14595" max="14595" width="16.5703125" style="9" customWidth="1"/>
    <col min="14596" max="14596" width="16.28515625" style="9" customWidth="1"/>
    <col min="14597" max="14597" width="16.5703125" style="9" customWidth="1"/>
    <col min="14598" max="14598" width="16.85546875" style="9" customWidth="1"/>
    <col min="14599" max="14599" width="9.140625" style="9"/>
    <col min="14600" max="14600" width="15.7109375" style="9" customWidth="1"/>
    <col min="14601" max="14602" width="9.140625" style="9"/>
    <col min="14603" max="14603" width="12.85546875" style="9" customWidth="1"/>
    <col min="14604" max="14845" width="9.140625" style="9"/>
    <col min="14846" max="14846" width="50.85546875" style="9" customWidth="1"/>
    <col min="14847" max="14847" width="7.5703125" style="9" customWidth="1"/>
    <col min="14848" max="14848" width="12.42578125" style="9" customWidth="1"/>
    <col min="14849" max="14849" width="14.42578125" style="9" customWidth="1"/>
    <col min="14850" max="14850" width="16.7109375" style="9" customWidth="1"/>
    <col min="14851" max="14851" width="16.5703125" style="9" customWidth="1"/>
    <col min="14852" max="14852" width="16.28515625" style="9" customWidth="1"/>
    <col min="14853" max="14853" width="16.5703125" style="9" customWidth="1"/>
    <col min="14854" max="14854" width="16.85546875" style="9" customWidth="1"/>
    <col min="14855" max="14855" width="9.140625" style="9"/>
    <col min="14856" max="14856" width="15.7109375" style="9" customWidth="1"/>
    <col min="14857" max="14858" width="9.140625" style="9"/>
    <col min="14859" max="14859" width="12.85546875" style="9" customWidth="1"/>
    <col min="14860" max="15101" width="9.140625" style="9"/>
    <col min="15102" max="15102" width="50.85546875" style="9" customWidth="1"/>
    <col min="15103" max="15103" width="7.5703125" style="9" customWidth="1"/>
    <col min="15104" max="15104" width="12.42578125" style="9" customWidth="1"/>
    <col min="15105" max="15105" width="14.42578125" style="9" customWidth="1"/>
    <col min="15106" max="15106" width="16.7109375" style="9" customWidth="1"/>
    <col min="15107" max="15107" width="16.5703125" style="9" customWidth="1"/>
    <col min="15108" max="15108" width="16.28515625" style="9" customWidth="1"/>
    <col min="15109" max="15109" width="16.5703125" style="9" customWidth="1"/>
    <col min="15110" max="15110" width="16.85546875" style="9" customWidth="1"/>
    <col min="15111" max="15111" width="9.140625" style="9"/>
    <col min="15112" max="15112" width="15.7109375" style="9" customWidth="1"/>
    <col min="15113" max="15114" width="9.140625" style="9"/>
    <col min="15115" max="15115" width="12.85546875" style="9" customWidth="1"/>
    <col min="15116" max="15357" width="9.140625" style="9"/>
    <col min="15358" max="15358" width="50.85546875" style="9" customWidth="1"/>
    <col min="15359" max="15359" width="7.5703125" style="9" customWidth="1"/>
    <col min="15360" max="15360" width="12.42578125" style="9" customWidth="1"/>
    <col min="15361" max="15361" width="14.42578125" style="9" customWidth="1"/>
    <col min="15362" max="15362" width="16.7109375" style="9" customWidth="1"/>
    <col min="15363" max="15363" width="16.5703125" style="9" customWidth="1"/>
    <col min="15364" max="15364" width="16.28515625" style="9" customWidth="1"/>
    <col min="15365" max="15365" width="16.5703125" style="9" customWidth="1"/>
    <col min="15366" max="15366" width="16.85546875" style="9" customWidth="1"/>
    <col min="15367" max="15367" width="9.140625" style="9"/>
    <col min="15368" max="15368" width="15.7109375" style="9" customWidth="1"/>
    <col min="15369" max="15370" width="9.140625" style="9"/>
    <col min="15371" max="15371" width="12.85546875" style="9" customWidth="1"/>
    <col min="15372" max="15613" width="9.140625" style="9"/>
    <col min="15614" max="15614" width="50.85546875" style="9" customWidth="1"/>
    <col min="15615" max="15615" width="7.5703125" style="9" customWidth="1"/>
    <col min="15616" max="15616" width="12.42578125" style="9" customWidth="1"/>
    <col min="15617" max="15617" width="14.42578125" style="9" customWidth="1"/>
    <col min="15618" max="15618" width="16.7109375" style="9" customWidth="1"/>
    <col min="15619" max="15619" width="16.5703125" style="9" customWidth="1"/>
    <col min="15620" max="15620" width="16.28515625" style="9" customWidth="1"/>
    <col min="15621" max="15621" width="16.5703125" style="9" customWidth="1"/>
    <col min="15622" max="15622" width="16.85546875" style="9" customWidth="1"/>
    <col min="15623" max="15623" width="9.140625" style="9"/>
    <col min="15624" max="15624" width="15.7109375" style="9" customWidth="1"/>
    <col min="15625" max="15626" width="9.140625" style="9"/>
    <col min="15627" max="15627" width="12.85546875" style="9" customWidth="1"/>
    <col min="15628" max="15869" width="9.140625" style="9"/>
    <col min="15870" max="15870" width="50.85546875" style="9" customWidth="1"/>
    <col min="15871" max="15871" width="7.5703125" style="9" customWidth="1"/>
    <col min="15872" max="15872" width="12.42578125" style="9" customWidth="1"/>
    <col min="15873" max="15873" width="14.42578125" style="9" customWidth="1"/>
    <col min="15874" max="15874" width="16.7109375" style="9" customWidth="1"/>
    <col min="15875" max="15875" width="16.5703125" style="9" customWidth="1"/>
    <col min="15876" max="15876" width="16.28515625" style="9" customWidth="1"/>
    <col min="15877" max="15877" width="16.5703125" style="9" customWidth="1"/>
    <col min="15878" max="15878" width="16.85546875" style="9" customWidth="1"/>
    <col min="15879" max="15879" width="9.140625" style="9"/>
    <col min="15880" max="15880" width="15.7109375" style="9" customWidth="1"/>
    <col min="15881" max="15882" width="9.140625" style="9"/>
    <col min="15883" max="15883" width="12.85546875" style="9" customWidth="1"/>
    <col min="15884" max="16125" width="9.140625" style="9"/>
    <col min="16126" max="16126" width="50.85546875" style="9" customWidth="1"/>
    <col min="16127" max="16127" width="7.5703125" style="9" customWidth="1"/>
    <col min="16128" max="16128" width="12.42578125" style="9" customWidth="1"/>
    <col min="16129" max="16129" width="14.42578125" style="9" customWidth="1"/>
    <col min="16130" max="16130" width="16.7109375" style="9" customWidth="1"/>
    <col min="16131" max="16131" width="16.5703125" style="9" customWidth="1"/>
    <col min="16132" max="16132" width="16.28515625" style="9" customWidth="1"/>
    <col min="16133" max="16133" width="16.5703125" style="9" customWidth="1"/>
    <col min="16134" max="16134" width="16.85546875" style="9" customWidth="1"/>
    <col min="16135" max="16135" width="9.140625" style="9"/>
    <col min="16136" max="16136" width="15.7109375" style="9" customWidth="1"/>
    <col min="16137" max="16138" width="9.140625" style="9"/>
    <col min="16139" max="16139" width="12.85546875" style="9" customWidth="1"/>
    <col min="16140" max="16384" width="9.140625" style="9"/>
  </cols>
  <sheetData>
    <row r="1" spans="1:10" s="2" customFormat="1" ht="15" customHeight="1" x14ac:dyDescent="0.25">
      <c r="A1" s="72" t="s">
        <v>0</v>
      </c>
      <c r="B1" s="73"/>
      <c r="C1" s="73"/>
      <c r="D1" s="73"/>
      <c r="E1" s="73"/>
      <c r="F1" s="73"/>
      <c r="G1" s="73"/>
      <c r="H1" s="73"/>
      <c r="I1" s="74"/>
      <c r="J1" s="1" t="s">
        <v>1</v>
      </c>
    </row>
    <row r="2" spans="1:10" s="2" customFormat="1" ht="16.5" customHeight="1" x14ac:dyDescent="0.25">
      <c r="A2" s="75"/>
      <c r="B2" s="76"/>
      <c r="C2" s="76"/>
      <c r="D2" s="76"/>
      <c r="E2" s="76"/>
      <c r="F2" s="76"/>
      <c r="G2" s="76"/>
      <c r="H2" s="76"/>
      <c r="I2" s="77"/>
      <c r="J2" s="3" t="s">
        <v>87</v>
      </c>
    </row>
    <row r="3" spans="1:10" s="2" customFormat="1" ht="18.75" customHeight="1" x14ac:dyDescent="0.25">
      <c r="A3" s="78" t="s">
        <v>3</v>
      </c>
      <c r="B3" s="79"/>
      <c r="C3" s="78" t="s">
        <v>4</v>
      </c>
      <c r="D3" s="80"/>
      <c r="E3" s="80"/>
      <c r="F3" s="79"/>
      <c r="G3" s="78" t="s">
        <v>5</v>
      </c>
      <c r="H3" s="79"/>
      <c r="I3" s="4" t="s">
        <v>6</v>
      </c>
      <c r="J3" s="4" t="s">
        <v>7</v>
      </c>
    </row>
    <row r="4" spans="1:10" s="2" customFormat="1" ht="21.75" customHeight="1" x14ac:dyDescent="0.25">
      <c r="A4" s="81" t="s">
        <v>8</v>
      </c>
      <c r="B4" s="82"/>
      <c r="C4" s="83" t="s">
        <v>8</v>
      </c>
      <c r="D4" s="84"/>
      <c r="E4" s="84"/>
      <c r="F4" s="85"/>
      <c r="G4" s="83"/>
      <c r="H4" s="85"/>
      <c r="I4" s="5">
        <v>44475</v>
      </c>
      <c r="J4" s="5" t="s">
        <v>9</v>
      </c>
    </row>
    <row r="5" spans="1:10" s="2" customFormat="1" ht="18.75" customHeight="1" x14ac:dyDescent="0.25">
      <c r="A5" s="78" t="s">
        <v>10</v>
      </c>
      <c r="B5" s="79"/>
      <c r="C5" s="78" t="s">
        <v>11</v>
      </c>
      <c r="D5" s="79"/>
      <c r="E5" s="78" t="s">
        <v>12</v>
      </c>
      <c r="F5" s="79"/>
      <c r="G5" s="4" t="s">
        <v>13</v>
      </c>
      <c r="H5" s="4" t="s">
        <v>14</v>
      </c>
      <c r="I5" s="78" t="s">
        <v>15</v>
      </c>
      <c r="J5" s="79"/>
    </row>
    <row r="6" spans="1:10" s="2" customFormat="1" ht="24" customHeight="1" x14ac:dyDescent="0.25">
      <c r="A6" s="86" t="s">
        <v>16</v>
      </c>
      <c r="B6" s="87"/>
      <c r="C6" s="88"/>
      <c r="D6" s="89"/>
      <c r="E6" s="90" t="s">
        <v>17</v>
      </c>
      <c r="F6" s="91"/>
      <c r="G6" s="5">
        <v>44475</v>
      </c>
      <c r="H6" s="5" t="s">
        <v>18</v>
      </c>
      <c r="I6" s="92">
        <v>44614</v>
      </c>
      <c r="J6" s="93"/>
    </row>
    <row r="7" spans="1:10" s="2" customFormat="1" ht="18.75" customHeight="1" x14ac:dyDescent="0.25">
      <c r="A7" s="94" t="s">
        <v>19</v>
      </c>
      <c r="B7" s="95"/>
      <c r="C7" s="78" t="s">
        <v>20</v>
      </c>
      <c r="D7" s="80"/>
      <c r="E7" s="79"/>
      <c r="F7" s="6" t="s">
        <v>21</v>
      </c>
      <c r="G7" s="78" t="s">
        <v>22</v>
      </c>
      <c r="H7" s="79"/>
      <c r="I7" s="94" t="s">
        <v>23</v>
      </c>
      <c r="J7" s="95"/>
    </row>
    <row r="8" spans="1:10" s="2" customFormat="1" ht="32.25" customHeight="1" x14ac:dyDescent="0.25">
      <c r="A8" s="96" t="s">
        <v>24</v>
      </c>
      <c r="B8" s="97"/>
      <c r="C8" s="98" t="s">
        <v>25</v>
      </c>
      <c r="D8" s="99"/>
      <c r="E8" s="100"/>
      <c r="F8" s="7">
        <v>6960954.2000000002</v>
      </c>
      <c r="G8" s="101">
        <f>BM.02!$I$26</f>
        <v>226632.5</v>
      </c>
      <c r="H8" s="102"/>
      <c r="I8" s="92" t="s">
        <v>88</v>
      </c>
      <c r="J8" s="93"/>
    </row>
    <row r="9" spans="1:10" s="2" customFormat="1" ht="7.5" customHeight="1" x14ac:dyDescent="0.25">
      <c r="A9" s="8"/>
      <c r="E9" s="9"/>
      <c r="J9" s="10"/>
    </row>
    <row r="10" spans="1:10" s="2" customFormat="1" ht="14.25" customHeight="1" x14ac:dyDescent="0.25">
      <c r="A10" s="11"/>
      <c r="B10" s="12"/>
      <c r="C10" s="13"/>
      <c r="D10" s="12"/>
      <c r="E10" s="103" t="s">
        <v>27</v>
      </c>
      <c r="F10" s="103"/>
      <c r="G10" s="103"/>
      <c r="H10" s="104" t="s">
        <v>28</v>
      </c>
      <c r="I10" s="103"/>
      <c r="J10" s="105"/>
    </row>
    <row r="11" spans="1:10" s="2" customFormat="1" x14ac:dyDescent="0.25">
      <c r="A11" s="106" t="s">
        <v>29</v>
      </c>
      <c r="B11" s="107" t="s">
        <v>30</v>
      </c>
      <c r="C11" s="108" t="s">
        <v>31</v>
      </c>
      <c r="D11" s="109" t="s">
        <v>32</v>
      </c>
      <c r="E11" s="17"/>
      <c r="F11" s="15" t="s">
        <v>33</v>
      </c>
      <c r="G11" s="14" t="s">
        <v>34</v>
      </c>
      <c r="H11" s="18"/>
      <c r="I11" s="15" t="s">
        <v>35</v>
      </c>
      <c r="J11" s="15" t="s">
        <v>36</v>
      </c>
    </row>
    <row r="12" spans="1:10" s="2" customFormat="1" x14ac:dyDescent="0.25">
      <c r="A12" s="106"/>
      <c r="B12" s="107"/>
      <c r="C12" s="108"/>
      <c r="D12" s="109"/>
      <c r="E12" s="17" t="s">
        <v>37</v>
      </c>
      <c r="F12" s="15" t="s">
        <v>38</v>
      </c>
      <c r="G12" s="14" t="s">
        <v>39</v>
      </c>
      <c r="H12" s="18" t="s">
        <v>37</v>
      </c>
      <c r="I12" s="15" t="s">
        <v>38</v>
      </c>
      <c r="J12" s="15" t="s">
        <v>40</v>
      </c>
    </row>
    <row r="13" spans="1:10" s="2" customFormat="1" x14ac:dyDescent="0.25">
      <c r="A13" s="19"/>
      <c r="B13" s="15"/>
      <c r="C13" s="16"/>
      <c r="D13" s="20"/>
      <c r="E13" s="17"/>
      <c r="F13" s="15" t="s">
        <v>41</v>
      </c>
      <c r="G13" s="14" t="s">
        <v>41</v>
      </c>
      <c r="H13" s="21"/>
      <c r="I13" s="21" t="s">
        <v>23</v>
      </c>
      <c r="J13" s="21" t="s">
        <v>41</v>
      </c>
    </row>
    <row r="14" spans="1:10" s="2" customFormat="1" ht="30" customHeight="1" x14ac:dyDescent="0.25">
      <c r="A14" s="22" t="s">
        <v>42</v>
      </c>
      <c r="B14" s="23" t="s">
        <v>43</v>
      </c>
      <c r="C14" s="24"/>
      <c r="D14" s="25"/>
      <c r="E14" s="25"/>
      <c r="F14" s="25"/>
      <c r="G14" s="26"/>
      <c r="H14" s="27">
        <v>2355393.2400000002</v>
      </c>
      <c r="I14" s="27">
        <f>SUM(I15:I18)</f>
        <v>78576.859999999986</v>
      </c>
      <c r="J14" s="27">
        <f>SUM(J15:J18)</f>
        <v>219583.45999999996</v>
      </c>
    </row>
    <row r="15" spans="1:10" s="2" customFormat="1" ht="30" customHeight="1" x14ac:dyDescent="0.25">
      <c r="A15" s="28" t="s">
        <v>44</v>
      </c>
      <c r="B15" s="29" t="s">
        <v>45</v>
      </c>
      <c r="C15" s="30" t="s">
        <v>46</v>
      </c>
      <c r="D15" s="31">
        <v>0.32</v>
      </c>
      <c r="E15" s="31">
        <v>161310.35</v>
      </c>
      <c r="F15" s="32">
        <f>'[1]Memória 02'!E7</f>
        <v>5383.86</v>
      </c>
      <c r="G15" s="31">
        <f>F15+[1]BM.01!G15</f>
        <v>15045.46</v>
      </c>
      <c r="H15" s="33">
        <v>51319.41</v>
      </c>
      <c r="I15" s="34">
        <f>ROUND(D15*F15,2)</f>
        <v>1722.84</v>
      </c>
      <c r="J15" s="33">
        <f>ROUND(D15*G15,2)</f>
        <v>4814.55</v>
      </c>
    </row>
    <row r="16" spans="1:10" s="2" customFormat="1" ht="30" customHeight="1" x14ac:dyDescent="0.25">
      <c r="A16" s="28" t="s">
        <v>47</v>
      </c>
      <c r="B16" s="35" t="s">
        <v>48</v>
      </c>
      <c r="C16" s="28" t="s">
        <v>49</v>
      </c>
      <c r="D16" s="36">
        <v>130.97999999999999</v>
      </c>
      <c r="E16" s="36">
        <v>15485.79</v>
      </c>
      <c r="F16" s="32">
        <f>'[1]Memória 02'!E8</f>
        <v>516.85</v>
      </c>
      <c r="G16" s="31">
        <f>F16+[1]BM.01!G16</f>
        <v>1444.3600000000001</v>
      </c>
      <c r="H16" s="33">
        <v>2028268.95</v>
      </c>
      <c r="I16" s="34">
        <f t="shared" ref="I16:I18" si="0">ROUND(D16*F16,2)</f>
        <v>67697.009999999995</v>
      </c>
      <c r="J16" s="33">
        <f t="shared" ref="J16:J18" si="1">ROUND(D16*G16,2)</f>
        <v>189182.27</v>
      </c>
    </row>
    <row r="17" spans="1:11" s="2" customFormat="1" ht="30" customHeight="1" x14ac:dyDescent="0.25">
      <c r="A17" s="28" t="s">
        <v>50</v>
      </c>
      <c r="B17" s="35" t="s">
        <v>51</v>
      </c>
      <c r="C17" s="28" t="s">
        <v>52</v>
      </c>
      <c r="D17" s="36">
        <v>0.56000000000000005</v>
      </c>
      <c r="E17" s="36">
        <v>81261.7</v>
      </c>
      <c r="F17" s="32">
        <f>'[1]Memória 02'!E9</f>
        <v>2711.91</v>
      </c>
      <c r="G17" s="31">
        <f>F17+[1]BM.01!G17</f>
        <v>7577.3899999999994</v>
      </c>
      <c r="H17" s="33">
        <v>45739.33</v>
      </c>
      <c r="I17" s="34">
        <f t="shared" si="0"/>
        <v>1518.67</v>
      </c>
      <c r="J17" s="33">
        <f t="shared" si="1"/>
        <v>4243.34</v>
      </c>
    </row>
    <row r="18" spans="1:11" s="2" customFormat="1" ht="30" customHeight="1" x14ac:dyDescent="0.25">
      <c r="A18" s="28" t="s">
        <v>53</v>
      </c>
      <c r="B18" s="35" t="s">
        <v>54</v>
      </c>
      <c r="C18" s="28" t="s">
        <v>52</v>
      </c>
      <c r="D18" s="36">
        <v>0.64</v>
      </c>
      <c r="E18" s="36">
        <v>357551.49</v>
      </c>
      <c r="F18" s="32">
        <f>'[1]Memória 02'!E10</f>
        <v>11934.91</v>
      </c>
      <c r="G18" s="31">
        <f>F18+[1]BM.01!G18</f>
        <v>33348.910000000003</v>
      </c>
      <c r="H18" s="33">
        <v>230065.55</v>
      </c>
      <c r="I18" s="34">
        <f t="shared" si="0"/>
        <v>7638.34</v>
      </c>
      <c r="J18" s="33">
        <f t="shared" si="1"/>
        <v>21343.3</v>
      </c>
    </row>
    <row r="19" spans="1:11" s="2" customFormat="1" ht="30" customHeight="1" x14ac:dyDescent="0.25">
      <c r="A19" s="22" t="s">
        <v>55</v>
      </c>
      <c r="B19" s="23" t="s">
        <v>56</v>
      </c>
      <c r="C19" s="24"/>
      <c r="D19" s="25"/>
      <c r="E19" s="25"/>
      <c r="F19" s="25"/>
      <c r="G19" s="25"/>
      <c r="H19" s="27">
        <v>168362.18</v>
      </c>
      <c r="I19" s="27">
        <f>SUM(I20:I20)</f>
        <v>0</v>
      </c>
      <c r="J19" s="27">
        <f>SUM(J20:J20)</f>
        <v>0</v>
      </c>
    </row>
    <row r="20" spans="1:11" s="2" customFormat="1" ht="30" customHeight="1" x14ac:dyDescent="0.25">
      <c r="A20" s="28" t="s">
        <v>57</v>
      </c>
      <c r="B20" s="35" t="s">
        <v>58</v>
      </c>
      <c r="C20" s="28" t="s">
        <v>46</v>
      </c>
      <c r="D20" s="36">
        <v>21.25</v>
      </c>
      <c r="E20" s="36">
        <v>7921.34</v>
      </c>
      <c r="F20" s="32">
        <f>'[1]Memória 02'!E12</f>
        <v>0</v>
      </c>
      <c r="G20" s="31">
        <f>F20+[1]BM.01!G20</f>
        <v>0</v>
      </c>
      <c r="H20" s="33">
        <v>168362.18</v>
      </c>
      <c r="I20" s="34">
        <f>ROUND(D20*F20,2)</f>
        <v>0</v>
      </c>
      <c r="J20" s="33">
        <f>ROUND(D20*G20,2)</f>
        <v>0</v>
      </c>
    </row>
    <row r="21" spans="1:11" s="2" customFormat="1" ht="30" customHeight="1" x14ac:dyDescent="0.25">
      <c r="A21" s="22" t="s">
        <v>59</v>
      </c>
      <c r="B21" s="23" t="s">
        <v>60</v>
      </c>
      <c r="C21" s="24"/>
      <c r="D21" s="25"/>
      <c r="E21" s="25"/>
      <c r="F21" s="25"/>
      <c r="G21" s="25"/>
      <c r="H21" s="27">
        <v>4435744.29</v>
      </c>
      <c r="I21" s="27">
        <f>SUM(I22:I23)</f>
        <v>148055.64000000001</v>
      </c>
      <c r="J21" s="27">
        <f>SUM(J22:J23)</f>
        <v>413697.47000000003</v>
      </c>
    </row>
    <row r="22" spans="1:11" s="2" customFormat="1" ht="30" customHeight="1" x14ac:dyDescent="0.25">
      <c r="A22" s="28" t="s">
        <v>61</v>
      </c>
      <c r="B22" s="35" t="s">
        <v>62</v>
      </c>
      <c r="C22" s="28" t="s">
        <v>49</v>
      </c>
      <c r="D22" s="36">
        <v>5811.76</v>
      </c>
      <c r="E22" s="36">
        <v>193.57</v>
      </c>
      <c r="F22" s="32">
        <f>'[1]Memória 02'!E14</f>
        <v>6.46</v>
      </c>
      <c r="G22" s="31">
        <f>F22+[1]BM.01!G22</f>
        <v>18.05</v>
      </c>
      <c r="H22" s="33">
        <v>1124981.42</v>
      </c>
      <c r="I22" s="34">
        <f>ROUND(D22*F22,2)</f>
        <v>37543.97</v>
      </c>
      <c r="J22" s="33">
        <f t="shared" ref="J22:J23" si="2">ROUND(D22*G22,2)</f>
        <v>104902.27</v>
      </c>
    </row>
    <row r="23" spans="1:11" s="2" customFormat="1" ht="30" customHeight="1" x14ac:dyDescent="0.25">
      <c r="A23" s="28" t="s">
        <v>63</v>
      </c>
      <c r="B23" s="35" t="s">
        <v>64</v>
      </c>
      <c r="C23" s="28" t="s">
        <v>49</v>
      </c>
      <c r="D23" s="36">
        <v>3887.15</v>
      </c>
      <c r="E23" s="36">
        <v>851.72</v>
      </c>
      <c r="F23" s="32">
        <f>'[1]Memória 02'!E15</f>
        <v>28.43</v>
      </c>
      <c r="G23" s="31">
        <f>F23+[1]BM.01!G23</f>
        <v>79.44</v>
      </c>
      <c r="H23" s="33">
        <v>3310762.87</v>
      </c>
      <c r="I23" s="34">
        <f t="shared" ref="I23" si="3">ROUND(D23*F23,2)</f>
        <v>110511.67</v>
      </c>
      <c r="J23" s="33">
        <f t="shared" si="2"/>
        <v>308795.2</v>
      </c>
    </row>
    <row r="24" spans="1:11" s="2" customFormat="1" ht="30" customHeight="1" x14ac:dyDescent="0.25">
      <c r="A24" s="22" t="s">
        <v>65</v>
      </c>
      <c r="B24" s="23" t="s">
        <v>66</v>
      </c>
      <c r="C24" s="24"/>
      <c r="D24" s="25"/>
      <c r="E24" s="25"/>
      <c r="F24" s="25"/>
      <c r="G24" s="25"/>
      <c r="H24" s="27">
        <v>1454.48</v>
      </c>
      <c r="I24" s="27">
        <f>SUM(I25:I25)</f>
        <v>0</v>
      </c>
      <c r="J24" s="27">
        <f>SUM(J25:J25)</f>
        <v>1454.49</v>
      </c>
    </row>
    <row r="25" spans="1:11" s="2" customFormat="1" ht="30" customHeight="1" x14ac:dyDescent="0.25">
      <c r="A25" s="28" t="s">
        <v>67</v>
      </c>
      <c r="B25" s="35" t="s">
        <v>68</v>
      </c>
      <c r="C25" s="28" t="s">
        <v>46</v>
      </c>
      <c r="D25" s="36">
        <v>323.22000000000003</v>
      </c>
      <c r="E25" s="36">
        <v>4.5</v>
      </c>
      <c r="F25" s="32">
        <f>'[1]Memória 02'!E17</f>
        <v>0</v>
      </c>
      <c r="G25" s="31">
        <f>F25+[1]BM.01!G25</f>
        <v>4.5</v>
      </c>
      <c r="H25" s="33">
        <v>1454.48</v>
      </c>
      <c r="I25" s="34">
        <f>ROUND(D25*F25,2)</f>
        <v>0</v>
      </c>
      <c r="J25" s="33">
        <f>ROUND(D25*G25,2)</f>
        <v>1454.49</v>
      </c>
    </row>
    <row r="26" spans="1:11" s="2" customFormat="1" ht="30" customHeight="1" x14ac:dyDescent="0.25">
      <c r="A26" s="110" t="s">
        <v>69</v>
      </c>
      <c r="B26" s="111"/>
      <c r="C26" s="111"/>
      <c r="D26" s="111"/>
      <c r="E26" s="111"/>
      <c r="F26" s="111"/>
      <c r="G26" s="112"/>
      <c r="H26" s="38">
        <v>6960954.2000000002</v>
      </c>
      <c r="I26" s="38">
        <f>I14+I19+I21+I24</f>
        <v>226632.5</v>
      </c>
      <c r="J26" s="38">
        <f>J14+J19+J21+J24</f>
        <v>634735.41999999993</v>
      </c>
      <c r="K26" s="39">
        <f>J26/H26</f>
        <v>9.1185116546234415E-2</v>
      </c>
    </row>
    <row r="27" spans="1:11" s="2" customFormat="1" ht="6" customHeight="1" x14ac:dyDescent="0.25">
      <c r="A27" s="40"/>
      <c r="B27" s="40"/>
      <c r="C27" s="40"/>
      <c r="D27" s="40"/>
      <c r="E27" s="40"/>
      <c r="F27" s="41"/>
      <c r="G27" s="41"/>
      <c r="H27" s="42"/>
      <c r="I27" s="42"/>
      <c r="J27" s="42"/>
    </row>
    <row r="28" spans="1:11" ht="22.5" customHeight="1" x14ac:dyDescent="0.25">
      <c r="A28" s="113" t="s">
        <v>70</v>
      </c>
      <c r="B28" s="113"/>
      <c r="C28" s="113"/>
      <c r="D28" s="114">
        <f>I26</f>
        <v>226632.5</v>
      </c>
      <c r="E28" s="114"/>
      <c r="F28" s="115"/>
      <c r="G28" s="115"/>
      <c r="H28" s="115"/>
      <c r="I28" s="115"/>
      <c r="J28" s="115"/>
    </row>
    <row r="29" spans="1:11" ht="8.25" customHeight="1" x14ac:dyDescent="0.25">
      <c r="C29" s="44"/>
      <c r="E29" s="45"/>
      <c r="F29" s="45"/>
    </row>
    <row r="30" spans="1:11" ht="17.25" customHeight="1" x14ac:dyDescent="0.25">
      <c r="C30" s="46"/>
      <c r="D30" s="46"/>
      <c r="E30" s="46"/>
      <c r="G30" s="116"/>
      <c r="H30" s="116"/>
      <c r="I30" s="116"/>
      <c r="J30" s="116"/>
    </row>
    <row r="31" spans="1:11" ht="6" customHeight="1" x14ac:dyDescent="0.25"/>
    <row r="34" spans="8:10" x14ac:dyDescent="0.25">
      <c r="H34" s="48"/>
    </row>
    <row r="36" spans="8:10" x14ac:dyDescent="0.25">
      <c r="J36" s="49"/>
    </row>
  </sheetData>
  <mergeCells count="34">
    <mergeCell ref="A1:I2"/>
    <mergeCell ref="A3:B3"/>
    <mergeCell ref="C3:F3"/>
    <mergeCell ref="G3:H3"/>
    <mergeCell ref="A4:B4"/>
    <mergeCell ref="C4:F4"/>
    <mergeCell ref="G4:H4"/>
    <mergeCell ref="A5:B5"/>
    <mergeCell ref="C5:D5"/>
    <mergeCell ref="E5:F5"/>
    <mergeCell ref="I5:J5"/>
    <mergeCell ref="A6:B6"/>
    <mergeCell ref="C6:D6"/>
    <mergeCell ref="E6:F6"/>
    <mergeCell ref="I6:J6"/>
    <mergeCell ref="A7:B7"/>
    <mergeCell ref="C7:E7"/>
    <mergeCell ref="G7:H7"/>
    <mergeCell ref="I7:J7"/>
    <mergeCell ref="A8:B8"/>
    <mergeCell ref="C8:E8"/>
    <mergeCell ref="G8:H8"/>
    <mergeCell ref="I8:J8"/>
    <mergeCell ref="E10:G10"/>
    <mergeCell ref="H10:J10"/>
    <mergeCell ref="A11:A12"/>
    <mergeCell ref="B11:B12"/>
    <mergeCell ref="C11:C12"/>
    <mergeCell ref="D11:D12"/>
    <mergeCell ref="A26:G26"/>
    <mergeCell ref="A28:C28"/>
    <mergeCell ref="D28:E28"/>
    <mergeCell ref="F28:J28"/>
    <mergeCell ref="G30:J30"/>
  </mergeCells>
  <printOptions horizontalCentered="1"/>
  <pageMargins left="0.31496062992125984" right="0.11811023622047245" top="1.5748031496062993" bottom="0.78740157480314965" header="0.31496062992125984" footer="0.31496062992125984"/>
  <pageSetup paperSize="9" scale="79" orientation="landscape" horizontalDpi="300" verticalDpi="300" r:id="rId1"/>
  <headerFooter>
    <oddFooter>Página &amp;P de &amp;N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5C0C36-DD0F-4A75-9CF1-A869190B4A92}">
  <dimension ref="A1:M19"/>
  <sheetViews>
    <sheetView view="pageBreakPreview" topLeftCell="A7" zoomScaleNormal="100" zoomScaleSheetLayoutView="100" workbookViewId="0">
      <selection activeCell="D7" sqref="D7"/>
    </sheetView>
  </sheetViews>
  <sheetFormatPr defaultRowHeight="15" x14ac:dyDescent="0.25"/>
  <cols>
    <col min="2" max="2" width="51.7109375" style="70" customWidth="1"/>
    <col min="3" max="3" width="9.140625" style="63"/>
    <col min="4" max="4" width="55.28515625" customWidth="1"/>
    <col min="5" max="5" width="11.5703125" style="50" customWidth="1"/>
  </cols>
  <sheetData>
    <row r="1" spans="1:13" ht="26.25" x14ac:dyDescent="0.25">
      <c r="A1" s="117" t="s">
        <v>89</v>
      </c>
      <c r="B1" s="118"/>
      <c r="C1" s="118"/>
      <c r="D1" s="119"/>
    </row>
    <row r="3" spans="1:13" x14ac:dyDescent="0.25">
      <c r="A3" s="51" t="s">
        <v>29</v>
      </c>
      <c r="B3" s="52" t="s">
        <v>72</v>
      </c>
      <c r="C3" s="51" t="s">
        <v>73</v>
      </c>
      <c r="D3" s="51" t="s">
        <v>74</v>
      </c>
    </row>
    <row r="4" spans="1:13" x14ac:dyDescent="0.25">
      <c r="A4" s="53"/>
      <c r="B4" s="54"/>
      <c r="C4" s="55"/>
      <c r="D4" s="53"/>
    </row>
    <row r="5" spans="1:13" x14ac:dyDescent="0.25">
      <c r="A5" s="120"/>
      <c r="B5" s="120"/>
      <c r="C5" s="120"/>
      <c r="D5" s="120"/>
    </row>
    <row r="6" spans="1:13" x14ac:dyDescent="0.25">
      <c r="A6" s="56" t="s">
        <v>42</v>
      </c>
      <c r="B6" s="57" t="s">
        <v>43</v>
      </c>
      <c r="C6" s="58"/>
      <c r="D6" s="59"/>
      <c r="G6">
        <f>(4.85+5.7+5.8+5.7)/4</f>
        <v>5.5125000000000002</v>
      </c>
      <c r="H6">
        <f>(6.8+5.3+4.3+4.5)/4</f>
        <v>5.2249999999999996</v>
      </c>
      <c r="I6">
        <f>(3.6+3.7+4+4.5)/4</f>
        <v>3.95</v>
      </c>
      <c r="J6">
        <f>(5+5.4+5.3+6)/4</f>
        <v>5.4249999999999998</v>
      </c>
      <c r="K6">
        <f>(4.7+4.9+5.2)/3</f>
        <v>4.9333333333333336</v>
      </c>
      <c r="L6">
        <f>(5.1+4.5+3.7)/3</f>
        <v>4.4333333333333336</v>
      </c>
    </row>
    <row r="7" spans="1:13" ht="240" x14ac:dyDescent="0.25">
      <c r="A7" s="60" t="s">
        <v>44</v>
      </c>
      <c r="B7" s="61" t="str">
        <f>[1]BM.02!B15</f>
        <v>IMPRIMACAO EXCLUSIVE LIGANTE</v>
      </c>
      <c r="C7" s="62" t="s">
        <v>75</v>
      </c>
      <c r="D7" s="54" t="s">
        <v>90</v>
      </c>
      <c r="E7" s="71">
        <f>774.15+687+611.46+1116.52+483.14+500.59+1211</f>
        <v>5383.86</v>
      </c>
      <c r="G7" s="63">
        <f>5.51*140.5</f>
        <v>774.15499999999997</v>
      </c>
      <c r="H7">
        <f>5.22*131.7</f>
        <v>687.47399999999993</v>
      </c>
      <c r="I7">
        <f>3.95*154.8</f>
        <v>611.46</v>
      </c>
      <c r="J7">
        <f>5.42*206</f>
        <v>1116.52</v>
      </c>
      <c r="K7">
        <f>4.93*98</f>
        <v>483.14</v>
      </c>
      <c r="L7">
        <f>4.43*113</f>
        <v>500.59</v>
      </c>
      <c r="M7">
        <f>173*7</f>
        <v>1211</v>
      </c>
    </row>
    <row r="8" spans="1:13" ht="30" x14ac:dyDescent="0.25">
      <c r="A8" s="60" t="s">
        <v>47</v>
      </c>
      <c r="B8" s="61" t="str">
        <f>[1]BM.02!B16</f>
        <v>CONCRETO BETUMINOSO USINADO A QUENTE EXC. LIGANTE</v>
      </c>
      <c r="C8" s="62" t="s">
        <v>77</v>
      </c>
      <c r="D8" s="64" t="s">
        <v>78</v>
      </c>
      <c r="E8" s="50">
        <f>E7*0.04*2.4</f>
        <v>516.85055999999997</v>
      </c>
    </row>
    <row r="9" spans="1:13" x14ac:dyDescent="0.25">
      <c r="A9" s="60" t="s">
        <v>50</v>
      </c>
      <c r="B9" s="61" t="str">
        <f>[1]BM.02!B17</f>
        <v>TRANSPORTE DE MATERIAIS ASFALTICO A FRIO</v>
      </c>
      <c r="C9" s="62" t="s">
        <v>79</v>
      </c>
      <c r="D9" s="53" t="s">
        <v>80</v>
      </c>
      <c r="E9" s="50">
        <f>E14*419.8</f>
        <v>2712.1733135999993</v>
      </c>
    </row>
    <row r="10" spans="1:13" x14ac:dyDescent="0.25">
      <c r="A10" s="60" t="s">
        <v>53</v>
      </c>
      <c r="B10" s="61" t="str">
        <f>[1]BM.02!B18</f>
        <v>TRANSPORTE DE MATERIAIS ASFALTICO A QUENTE</v>
      </c>
      <c r="C10" s="62" t="s">
        <v>79</v>
      </c>
      <c r="D10" s="54" t="s">
        <v>81</v>
      </c>
      <c r="E10" s="50">
        <f>E15*419.8</f>
        <v>11933.56257984</v>
      </c>
    </row>
    <row r="11" spans="1:13" x14ac:dyDescent="0.25">
      <c r="A11" s="56" t="s">
        <v>55</v>
      </c>
      <c r="B11" s="57" t="s">
        <v>56</v>
      </c>
      <c r="C11" s="66"/>
      <c r="D11" s="66"/>
    </row>
    <row r="12" spans="1:13" x14ac:dyDescent="0.25">
      <c r="A12" s="60" t="s">
        <v>57</v>
      </c>
      <c r="B12" s="65" t="str">
        <f>[1]BM.02!B20</f>
        <v>SINALIZACAO HORIZONTAL COM TINTA 2 ANOS DURACAO</v>
      </c>
      <c r="C12" s="67" t="s">
        <v>75</v>
      </c>
      <c r="D12" s="54"/>
    </row>
    <row r="13" spans="1:13" x14ac:dyDescent="0.25">
      <c r="A13" s="56" t="s">
        <v>59</v>
      </c>
      <c r="B13" s="57" t="s">
        <v>82</v>
      </c>
      <c r="C13" s="59"/>
      <c r="D13" s="59"/>
    </row>
    <row r="14" spans="1:13" x14ac:dyDescent="0.25">
      <c r="A14" s="60" t="s">
        <v>61</v>
      </c>
      <c r="B14" s="65" t="str">
        <f>[1]BM.02!B22</f>
        <v>ASFALTO DILUIDO CM-30 EXCLUSIVE TRANSPORTE</v>
      </c>
      <c r="C14" s="55" t="s">
        <v>77</v>
      </c>
      <c r="D14" s="53" t="s">
        <v>83</v>
      </c>
      <c r="E14" s="50">
        <f>E7*0.0012</f>
        <v>6.4606319999999986</v>
      </c>
      <c r="F14" s="68"/>
    </row>
    <row r="15" spans="1:13" ht="30" x14ac:dyDescent="0.25">
      <c r="A15" s="60" t="s">
        <v>63</v>
      </c>
      <c r="B15" s="65" t="str">
        <f>[1]BM.02!B23</f>
        <v xml:space="preserve">CIMENTO ASFALTICO CAP 50/70 EXCLUSIVE TRANSPORTE </v>
      </c>
      <c r="C15" s="55" t="s">
        <v>77</v>
      </c>
      <c r="D15" s="54" t="s">
        <v>84</v>
      </c>
      <c r="E15" s="50">
        <f>E8*0.055</f>
        <v>28.4267808</v>
      </c>
    </row>
    <row r="16" spans="1:13" x14ac:dyDescent="0.25">
      <c r="A16" s="69" t="e">
        <f>#REF!</f>
        <v>#REF!</v>
      </c>
      <c r="B16" s="57" t="str">
        <f>[1]BM.02!B24</f>
        <v>PLACA DA OBRA</v>
      </c>
      <c r="C16" s="59"/>
      <c r="D16" s="59"/>
    </row>
    <row r="17" spans="1:4" x14ac:dyDescent="0.25">
      <c r="A17" s="60" t="s">
        <v>67</v>
      </c>
      <c r="B17" s="65" t="str">
        <f>[1]BM.02!B25</f>
        <v>PLACA INDICATIVA DE OBRA</v>
      </c>
      <c r="C17" s="67" t="s">
        <v>85</v>
      </c>
      <c r="D17" s="53"/>
    </row>
    <row r="19" spans="1:4" x14ac:dyDescent="0.25">
      <c r="A19" s="70"/>
    </row>
  </sheetData>
  <mergeCells count="2">
    <mergeCell ref="A1:D1"/>
    <mergeCell ref="A5:D5"/>
  </mergeCells>
  <pageMargins left="0.511811024" right="0.511811024" top="0.78740157499999996" bottom="0.78740157499999996" header="0.31496062000000002" footer="0.31496062000000002"/>
  <pageSetup paperSize="9" scale="73" orientation="portrait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F2A8F7-F2EF-4508-BABB-FF8BCBC07EA9}">
  <sheetPr codeName="Plan19"/>
  <dimension ref="A1:P36"/>
  <sheetViews>
    <sheetView view="pageBreakPreview" topLeftCell="A22" zoomScale="90" zoomScaleNormal="100" zoomScaleSheetLayoutView="90" workbookViewId="0">
      <selection activeCell="G25" sqref="G25"/>
    </sheetView>
  </sheetViews>
  <sheetFormatPr defaultRowHeight="12.75" x14ac:dyDescent="0.25"/>
  <cols>
    <col min="1" max="1" width="9.140625" style="43"/>
    <col min="2" max="2" width="50.85546875" style="9" customWidth="1"/>
    <col min="3" max="3" width="7.5703125" style="43" customWidth="1"/>
    <col min="4" max="4" width="12.42578125" style="9" customWidth="1"/>
    <col min="5" max="5" width="15.140625" style="47" customWidth="1"/>
    <col min="6" max="6" width="16.7109375" style="9" customWidth="1"/>
    <col min="7" max="7" width="16.5703125" style="9" customWidth="1"/>
    <col min="8" max="8" width="17.5703125" style="9" customWidth="1"/>
    <col min="9" max="9" width="16.5703125" style="9" customWidth="1"/>
    <col min="10" max="10" width="16.85546875" style="9" customWidth="1"/>
    <col min="11" max="11" width="15.5703125" style="9" customWidth="1"/>
    <col min="12" max="12" width="14.28515625" style="9" customWidth="1"/>
    <col min="13" max="13" width="13.140625" style="9" bestFit="1" customWidth="1"/>
    <col min="14" max="14" width="12.5703125" style="9" bestFit="1" customWidth="1"/>
    <col min="15" max="15" width="12.85546875" style="9" bestFit="1" customWidth="1"/>
    <col min="16" max="253" width="9.140625" style="9"/>
    <col min="254" max="254" width="50.85546875" style="9" customWidth="1"/>
    <col min="255" max="255" width="7.5703125" style="9" customWidth="1"/>
    <col min="256" max="256" width="12.42578125" style="9" customWidth="1"/>
    <col min="257" max="257" width="14.42578125" style="9" customWidth="1"/>
    <col min="258" max="258" width="16.7109375" style="9" customWidth="1"/>
    <col min="259" max="259" width="16.5703125" style="9" customWidth="1"/>
    <col min="260" max="260" width="16.28515625" style="9" customWidth="1"/>
    <col min="261" max="261" width="16.5703125" style="9" customWidth="1"/>
    <col min="262" max="262" width="16.85546875" style="9" customWidth="1"/>
    <col min="263" max="263" width="9.140625" style="9"/>
    <col min="264" max="264" width="15.7109375" style="9" customWidth="1"/>
    <col min="265" max="266" width="9.140625" style="9"/>
    <col min="267" max="267" width="12.85546875" style="9" customWidth="1"/>
    <col min="268" max="509" width="9.140625" style="9"/>
    <col min="510" max="510" width="50.85546875" style="9" customWidth="1"/>
    <col min="511" max="511" width="7.5703125" style="9" customWidth="1"/>
    <col min="512" max="512" width="12.42578125" style="9" customWidth="1"/>
    <col min="513" max="513" width="14.42578125" style="9" customWidth="1"/>
    <col min="514" max="514" width="16.7109375" style="9" customWidth="1"/>
    <col min="515" max="515" width="16.5703125" style="9" customWidth="1"/>
    <col min="516" max="516" width="16.28515625" style="9" customWidth="1"/>
    <col min="517" max="517" width="16.5703125" style="9" customWidth="1"/>
    <col min="518" max="518" width="16.85546875" style="9" customWidth="1"/>
    <col min="519" max="519" width="9.140625" style="9"/>
    <col min="520" max="520" width="15.7109375" style="9" customWidth="1"/>
    <col min="521" max="522" width="9.140625" style="9"/>
    <col min="523" max="523" width="12.85546875" style="9" customWidth="1"/>
    <col min="524" max="765" width="9.140625" style="9"/>
    <col min="766" max="766" width="50.85546875" style="9" customWidth="1"/>
    <col min="767" max="767" width="7.5703125" style="9" customWidth="1"/>
    <col min="768" max="768" width="12.42578125" style="9" customWidth="1"/>
    <col min="769" max="769" width="14.42578125" style="9" customWidth="1"/>
    <col min="770" max="770" width="16.7109375" style="9" customWidth="1"/>
    <col min="771" max="771" width="16.5703125" style="9" customWidth="1"/>
    <col min="772" max="772" width="16.28515625" style="9" customWidth="1"/>
    <col min="773" max="773" width="16.5703125" style="9" customWidth="1"/>
    <col min="774" max="774" width="16.85546875" style="9" customWidth="1"/>
    <col min="775" max="775" width="9.140625" style="9"/>
    <col min="776" max="776" width="15.7109375" style="9" customWidth="1"/>
    <col min="777" max="778" width="9.140625" style="9"/>
    <col min="779" max="779" width="12.85546875" style="9" customWidth="1"/>
    <col min="780" max="1021" width="9.140625" style="9"/>
    <col min="1022" max="1022" width="50.85546875" style="9" customWidth="1"/>
    <col min="1023" max="1023" width="7.5703125" style="9" customWidth="1"/>
    <col min="1024" max="1024" width="12.42578125" style="9" customWidth="1"/>
    <col min="1025" max="1025" width="14.42578125" style="9" customWidth="1"/>
    <col min="1026" max="1026" width="16.7109375" style="9" customWidth="1"/>
    <col min="1027" max="1027" width="16.5703125" style="9" customWidth="1"/>
    <col min="1028" max="1028" width="16.28515625" style="9" customWidth="1"/>
    <col min="1029" max="1029" width="16.5703125" style="9" customWidth="1"/>
    <col min="1030" max="1030" width="16.85546875" style="9" customWidth="1"/>
    <col min="1031" max="1031" width="9.140625" style="9"/>
    <col min="1032" max="1032" width="15.7109375" style="9" customWidth="1"/>
    <col min="1033" max="1034" width="9.140625" style="9"/>
    <col min="1035" max="1035" width="12.85546875" style="9" customWidth="1"/>
    <col min="1036" max="1277" width="9.140625" style="9"/>
    <col min="1278" max="1278" width="50.85546875" style="9" customWidth="1"/>
    <col min="1279" max="1279" width="7.5703125" style="9" customWidth="1"/>
    <col min="1280" max="1280" width="12.42578125" style="9" customWidth="1"/>
    <col min="1281" max="1281" width="14.42578125" style="9" customWidth="1"/>
    <col min="1282" max="1282" width="16.7109375" style="9" customWidth="1"/>
    <col min="1283" max="1283" width="16.5703125" style="9" customWidth="1"/>
    <col min="1284" max="1284" width="16.28515625" style="9" customWidth="1"/>
    <col min="1285" max="1285" width="16.5703125" style="9" customWidth="1"/>
    <col min="1286" max="1286" width="16.85546875" style="9" customWidth="1"/>
    <col min="1287" max="1287" width="9.140625" style="9"/>
    <col min="1288" max="1288" width="15.7109375" style="9" customWidth="1"/>
    <col min="1289" max="1290" width="9.140625" style="9"/>
    <col min="1291" max="1291" width="12.85546875" style="9" customWidth="1"/>
    <col min="1292" max="1533" width="9.140625" style="9"/>
    <col min="1534" max="1534" width="50.85546875" style="9" customWidth="1"/>
    <col min="1535" max="1535" width="7.5703125" style="9" customWidth="1"/>
    <col min="1536" max="1536" width="12.42578125" style="9" customWidth="1"/>
    <col min="1537" max="1537" width="14.42578125" style="9" customWidth="1"/>
    <col min="1538" max="1538" width="16.7109375" style="9" customWidth="1"/>
    <col min="1539" max="1539" width="16.5703125" style="9" customWidth="1"/>
    <col min="1540" max="1540" width="16.28515625" style="9" customWidth="1"/>
    <col min="1541" max="1541" width="16.5703125" style="9" customWidth="1"/>
    <col min="1542" max="1542" width="16.85546875" style="9" customWidth="1"/>
    <col min="1543" max="1543" width="9.140625" style="9"/>
    <col min="1544" max="1544" width="15.7109375" style="9" customWidth="1"/>
    <col min="1545" max="1546" width="9.140625" style="9"/>
    <col min="1547" max="1547" width="12.85546875" style="9" customWidth="1"/>
    <col min="1548" max="1789" width="9.140625" style="9"/>
    <col min="1790" max="1790" width="50.85546875" style="9" customWidth="1"/>
    <col min="1791" max="1791" width="7.5703125" style="9" customWidth="1"/>
    <col min="1792" max="1792" width="12.42578125" style="9" customWidth="1"/>
    <col min="1793" max="1793" width="14.42578125" style="9" customWidth="1"/>
    <col min="1794" max="1794" width="16.7109375" style="9" customWidth="1"/>
    <col min="1795" max="1795" width="16.5703125" style="9" customWidth="1"/>
    <col min="1796" max="1796" width="16.28515625" style="9" customWidth="1"/>
    <col min="1797" max="1797" width="16.5703125" style="9" customWidth="1"/>
    <col min="1798" max="1798" width="16.85546875" style="9" customWidth="1"/>
    <col min="1799" max="1799" width="9.140625" style="9"/>
    <col min="1800" max="1800" width="15.7109375" style="9" customWidth="1"/>
    <col min="1801" max="1802" width="9.140625" style="9"/>
    <col min="1803" max="1803" width="12.85546875" style="9" customWidth="1"/>
    <col min="1804" max="2045" width="9.140625" style="9"/>
    <col min="2046" max="2046" width="50.85546875" style="9" customWidth="1"/>
    <col min="2047" max="2047" width="7.5703125" style="9" customWidth="1"/>
    <col min="2048" max="2048" width="12.42578125" style="9" customWidth="1"/>
    <col min="2049" max="2049" width="14.42578125" style="9" customWidth="1"/>
    <col min="2050" max="2050" width="16.7109375" style="9" customWidth="1"/>
    <col min="2051" max="2051" width="16.5703125" style="9" customWidth="1"/>
    <col min="2052" max="2052" width="16.28515625" style="9" customWidth="1"/>
    <col min="2053" max="2053" width="16.5703125" style="9" customWidth="1"/>
    <col min="2054" max="2054" width="16.85546875" style="9" customWidth="1"/>
    <col min="2055" max="2055" width="9.140625" style="9"/>
    <col min="2056" max="2056" width="15.7109375" style="9" customWidth="1"/>
    <col min="2057" max="2058" width="9.140625" style="9"/>
    <col min="2059" max="2059" width="12.85546875" style="9" customWidth="1"/>
    <col min="2060" max="2301" width="9.140625" style="9"/>
    <col min="2302" max="2302" width="50.85546875" style="9" customWidth="1"/>
    <col min="2303" max="2303" width="7.5703125" style="9" customWidth="1"/>
    <col min="2304" max="2304" width="12.42578125" style="9" customWidth="1"/>
    <col min="2305" max="2305" width="14.42578125" style="9" customWidth="1"/>
    <col min="2306" max="2306" width="16.7109375" style="9" customWidth="1"/>
    <col min="2307" max="2307" width="16.5703125" style="9" customWidth="1"/>
    <col min="2308" max="2308" width="16.28515625" style="9" customWidth="1"/>
    <col min="2309" max="2309" width="16.5703125" style="9" customWidth="1"/>
    <col min="2310" max="2310" width="16.85546875" style="9" customWidth="1"/>
    <col min="2311" max="2311" width="9.140625" style="9"/>
    <col min="2312" max="2312" width="15.7109375" style="9" customWidth="1"/>
    <col min="2313" max="2314" width="9.140625" style="9"/>
    <col min="2315" max="2315" width="12.85546875" style="9" customWidth="1"/>
    <col min="2316" max="2557" width="9.140625" style="9"/>
    <col min="2558" max="2558" width="50.85546875" style="9" customWidth="1"/>
    <col min="2559" max="2559" width="7.5703125" style="9" customWidth="1"/>
    <col min="2560" max="2560" width="12.42578125" style="9" customWidth="1"/>
    <col min="2561" max="2561" width="14.42578125" style="9" customWidth="1"/>
    <col min="2562" max="2562" width="16.7109375" style="9" customWidth="1"/>
    <col min="2563" max="2563" width="16.5703125" style="9" customWidth="1"/>
    <col min="2564" max="2564" width="16.28515625" style="9" customWidth="1"/>
    <col min="2565" max="2565" width="16.5703125" style="9" customWidth="1"/>
    <col min="2566" max="2566" width="16.85546875" style="9" customWidth="1"/>
    <col min="2567" max="2567" width="9.140625" style="9"/>
    <col min="2568" max="2568" width="15.7109375" style="9" customWidth="1"/>
    <col min="2569" max="2570" width="9.140625" style="9"/>
    <col min="2571" max="2571" width="12.85546875" style="9" customWidth="1"/>
    <col min="2572" max="2813" width="9.140625" style="9"/>
    <col min="2814" max="2814" width="50.85546875" style="9" customWidth="1"/>
    <col min="2815" max="2815" width="7.5703125" style="9" customWidth="1"/>
    <col min="2816" max="2816" width="12.42578125" style="9" customWidth="1"/>
    <col min="2817" max="2817" width="14.42578125" style="9" customWidth="1"/>
    <col min="2818" max="2818" width="16.7109375" style="9" customWidth="1"/>
    <col min="2819" max="2819" width="16.5703125" style="9" customWidth="1"/>
    <col min="2820" max="2820" width="16.28515625" style="9" customWidth="1"/>
    <col min="2821" max="2821" width="16.5703125" style="9" customWidth="1"/>
    <col min="2822" max="2822" width="16.85546875" style="9" customWidth="1"/>
    <col min="2823" max="2823" width="9.140625" style="9"/>
    <col min="2824" max="2824" width="15.7109375" style="9" customWidth="1"/>
    <col min="2825" max="2826" width="9.140625" style="9"/>
    <col min="2827" max="2827" width="12.85546875" style="9" customWidth="1"/>
    <col min="2828" max="3069" width="9.140625" style="9"/>
    <col min="3070" max="3070" width="50.85546875" style="9" customWidth="1"/>
    <col min="3071" max="3071" width="7.5703125" style="9" customWidth="1"/>
    <col min="3072" max="3072" width="12.42578125" style="9" customWidth="1"/>
    <col min="3073" max="3073" width="14.42578125" style="9" customWidth="1"/>
    <col min="3074" max="3074" width="16.7109375" style="9" customWidth="1"/>
    <col min="3075" max="3075" width="16.5703125" style="9" customWidth="1"/>
    <col min="3076" max="3076" width="16.28515625" style="9" customWidth="1"/>
    <col min="3077" max="3077" width="16.5703125" style="9" customWidth="1"/>
    <col min="3078" max="3078" width="16.85546875" style="9" customWidth="1"/>
    <col min="3079" max="3079" width="9.140625" style="9"/>
    <col min="3080" max="3080" width="15.7109375" style="9" customWidth="1"/>
    <col min="3081" max="3082" width="9.140625" style="9"/>
    <col min="3083" max="3083" width="12.85546875" style="9" customWidth="1"/>
    <col min="3084" max="3325" width="9.140625" style="9"/>
    <col min="3326" max="3326" width="50.85546875" style="9" customWidth="1"/>
    <col min="3327" max="3327" width="7.5703125" style="9" customWidth="1"/>
    <col min="3328" max="3328" width="12.42578125" style="9" customWidth="1"/>
    <col min="3329" max="3329" width="14.42578125" style="9" customWidth="1"/>
    <col min="3330" max="3330" width="16.7109375" style="9" customWidth="1"/>
    <col min="3331" max="3331" width="16.5703125" style="9" customWidth="1"/>
    <col min="3332" max="3332" width="16.28515625" style="9" customWidth="1"/>
    <col min="3333" max="3333" width="16.5703125" style="9" customWidth="1"/>
    <col min="3334" max="3334" width="16.85546875" style="9" customWidth="1"/>
    <col min="3335" max="3335" width="9.140625" style="9"/>
    <col min="3336" max="3336" width="15.7109375" style="9" customWidth="1"/>
    <col min="3337" max="3338" width="9.140625" style="9"/>
    <col min="3339" max="3339" width="12.85546875" style="9" customWidth="1"/>
    <col min="3340" max="3581" width="9.140625" style="9"/>
    <col min="3582" max="3582" width="50.85546875" style="9" customWidth="1"/>
    <col min="3583" max="3583" width="7.5703125" style="9" customWidth="1"/>
    <col min="3584" max="3584" width="12.42578125" style="9" customWidth="1"/>
    <col min="3585" max="3585" width="14.42578125" style="9" customWidth="1"/>
    <col min="3586" max="3586" width="16.7109375" style="9" customWidth="1"/>
    <col min="3587" max="3587" width="16.5703125" style="9" customWidth="1"/>
    <col min="3588" max="3588" width="16.28515625" style="9" customWidth="1"/>
    <col min="3589" max="3589" width="16.5703125" style="9" customWidth="1"/>
    <col min="3590" max="3590" width="16.85546875" style="9" customWidth="1"/>
    <col min="3591" max="3591" width="9.140625" style="9"/>
    <col min="3592" max="3592" width="15.7109375" style="9" customWidth="1"/>
    <col min="3593" max="3594" width="9.140625" style="9"/>
    <col min="3595" max="3595" width="12.85546875" style="9" customWidth="1"/>
    <col min="3596" max="3837" width="9.140625" style="9"/>
    <col min="3838" max="3838" width="50.85546875" style="9" customWidth="1"/>
    <col min="3839" max="3839" width="7.5703125" style="9" customWidth="1"/>
    <col min="3840" max="3840" width="12.42578125" style="9" customWidth="1"/>
    <col min="3841" max="3841" width="14.42578125" style="9" customWidth="1"/>
    <col min="3842" max="3842" width="16.7109375" style="9" customWidth="1"/>
    <col min="3843" max="3843" width="16.5703125" style="9" customWidth="1"/>
    <col min="3844" max="3844" width="16.28515625" style="9" customWidth="1"/>
    <col min="3845" max="3845" width="16.5703125" style="9" customWidth="1"/>
    <col min="3846" max="3846" width="16.85546875" style="9" customWidth="1"/>
    <col min="3847" max="3847" width="9.140625" style="9"/>
    <col min="3848" max="3848" width="15.7109375" style="9" customWidth="1"/>
    <col min="3849" max="3850" width="9.140625" style="9"/>
    <col min="3851" max="3851" width="12.85546875" style="9" customWidth="1"/>
    <col min="3852" max="4093" width="9.140625" style="9"/>
    <col min="4094" max="4094" width="50.85546875" style="9" customWidth="1"/>
    <col min="4095" max="4095" width="7.5703125" style="9" customWidth="1"/>
    <col min="4096" max="4096" width="12.42578125" style="9" customWidth="1"/>
    <col min="4097" max="4097" width="14.42578125" style="9" customWidth="1"/>
    <col min="4098" max="4098" width="16.7109375" style="9" customWidth="1"/>
    <col min="4099" max="4099" width="16.5703125" style="9" customWidth="1"/>
    <col min="4100" max="4100" width="16.28515625" style="9" customWidth="1"/>
    <col min="4101" max="4101" width="16.5703125" style="9" customWidth="1"/>
    <col min="4102" max="4102" width="16.85546875" style="9" customWidth="1"/>
    <col min="4103" max="4103" width="9.140625" style="9"/>
    <col min="4104" max="4104" width="15.7109375" style="9" customWidth="1"/>
    <col min="4105" max="4106" width="9.140625" style="9"/>
    <col min="4107" max="4107" width="12.85546875" style="9" customWidth="1"/>
    <col min="4108" max="4349" width="9.140625" style="9"/>
    <col min="4350" max="4350" width="50.85546875" style="9" customWidth="1"/>
    <col min="4351" max="4351" width="7.5703125" style="9" customWidth="1"/>
    <col min="4352" max="4352" width="12.42578125" style="9" customWidth="1"/>
    <col min="4353" max="4353" width="14.42578125" style="9" customWidth="1"/>
    <col min="4354" max="4354" width="16.7109375" style="9" customWidth="1"/>
    <col min="4355" max="4355" width="16.5703125" style="9" customWidth="1"/>
    <col min="4356" max="4356" width="16.28515625" style="9" customWidth="1"/>
    <col min="4357" max="4357" width="16.5703125" style="9" customWidth="1"/>
    <col min="4358" max="4358" width="16.85546875" style="9" customWidth="1"/>
    <col min="4359" max="4359" width="9.140625" style="9"/>
    <col min="4360" max="4360" width="15.7109375" style="9" customWidth="1"/>
    <col min="4361" max="4362" width="9.140625" style="9"/>
    <col min="4363" max="4363" width="12.85546875" style="9" customWidth="1"/>
    <col min="4364" max="4605" width="9.140625" style="9"/>
    <col min="4606" max="4606" width="50.85546875" style="9" customWidth="1"/>
    <col min="4607" max="4607" width="7.5703125" style="9" customWidth="1"/>
    <col min="4608" max="4608" width="12.42578125" style="9" customWidth="1"/>
    <col min="4609" max="4609" width="14.42578125" style="9" customWidth="1"/>
    <col min="4610" max="4610" width="16.7109375" style="9" customWidth="1"/>
    <col min="4611" max="4611" width="16.5703125" style="9" customWidth="1"/>
    <col min="4612" max="4612" width="16.28515625" style="9" customWidth="1"/>
    <col min="4613" max="4613" width="16.5703125" style="9" customWidth="1"/>
    <col min="4614" max="4614" width="16.85546875" style="9" customWidth="1"/>
    <col min="4615" max="4615" width="9.140625" style="9"/>
    <col min="4616" max="4616" width="15.7109375" style="9" customWidth="1"/>
    <col min="4617" max="4618" width="9.140625" style="9"/>
    <col min="4619" max="4619" width="12.85546875" style="9" customWidth="1"/>
    <col min="4620" max="4861" width="9.140625" style="9"/>
    <col min="4862" max="4862" width="50.85546875" style="9" customWidth="1"/>
    <col min="4863" max="4863" width="7.5703125" style="9" customWidth="1"/>
    <col min="4864" max="4864" width="12.42578125" style="9" customWidth="1"/>
    <col min="4865" max="4865" width="14.42578125" style="9" customWidth="1"/>
    <col min="4866" max="4866" width="16.7109375" style="9" customWidth="1"/>
    <col min="4867" max="4867" width="16.5703125" style="9" customWidth="1"/>
    <col min="4868" max="4868" width="16.28515625" style="9" customWidth="1"/>
    <col min="4869" max="4869" width="16.5703125" style="9" customWidth="1"/>
    <col min="4870" max="4870" width="16.85546875" style="9" customWidth="1"/>
    <col min="4871" max="4871" width="9.140625" style="9"/>
    <col min="4872" max="4872" width="15.7109375" style="9" customWidth="1"/>
    <col min="4873" max="4874" width="9.140625" style="9"/>
    <col min="4875" max="4875" width="12.85546875" style="9" customWidth="1"/>
    <col min="4876" max="5117" width="9.140625" style="9"/>
    <col min="5118" max="5118" width="50.85546875" style="9" customWidth="1"/>
    <col min="5119" max="5119" width="7.5703125" style="9" customWidth="1"/>
    <col min="5120" max="5120" width="12.42578125" style="9" customWidth="1"/>
    <col min="5121" max="5121" width="14.42578125" style="9" customWidth="1"/>
    <col min="5122" max="5122" width="16.7109375" style="9" customWidth="1"/>
    <col min="5123" max="5123" width="16.5703125" style="9" customWidth="1"/>
    <col min="5124" max="5124" width="16.28515625" style="9" customWidth="1"/>
    <col min="5125" max="5125" width="16.5703125" style="9" customWidth="1"/>
    <col min="5126" max="5126" width="16.85546875" style="9" customWidth="1"/>
    <col min="5127" max="5127" width="9.140625" style="9"/>
    <col min="5128" max="5128" width="15.7109375" style="9" customWidth="1"/>
    <col min="5129" max="5130" width="9.140625" style="9"/>
    <col min="5131" max="5131" width="12.85546875" style="9" customWidth="1"/>
    <col min="5132" max="5373" width="9.140625" style="9"/>
    <col min="5374" max="5374" width="50.85546875" style="9" customWidth="1"/>
    <col min="5375" max="5375" width="7.5703125" style="9" customWidth="1"/>
    <col min="5376" max="5376" width="12.42578125" style="9" customWidth="1"/>
    <col min="5377" max="5377" width="14.42578125" style="9" customWidth="1"/>
    <col min="5378" max="5378" width="16.7109375" style="9" customWidth="1"/>
    <col min="5379" max="5379" width="16.5703125" style="9" customWidth="1"/>
    <col min="5380" max="5380" width="16.28515625" style="9" customWidth="1"/>
    <col min="5381" max="5381" width="16.5703125" style="9" customWidth="1"/>
    <col min="5382" max="5382" width="16.85546875" style="9" customWidth="1"/>
    <col min="5383" max="5383" width="9.140625" style="9"/>
    <col min="5384" max="5384" width="15.7109375" style="9" customWidth="1"/>
    <col min="5385" max="5386" width="9.140625" style="9"/>
    <col min="5387" max="5387" width="12.85546875" style="9" customWidth="1"/>
    <col min="5388" max="5629" width="9.140625" style="9"/>
    <col min="5630" max="5630" width="50.85546875" style="9" customWidth="1"/>
    <col min="5631" max="5631" width="7.5703125" style="9" customWidth="1"/>
    <col min="5632" max="5632" width="12.42578125" style="9" customWidth="1"/>
    <col min="5633" max="5633" width="14.42578125" style="9" customWidth="1"/>
    <col min="5634" max="5634" width="16.7109375" style="9" customWidth="1"/>
    <col min="5635" max="5635" width="16.5703125" style="9" customWidth="1"/>
    <col min="5636" max="5636" width="16.28515625" style="9" customWidth="1"/>
    <col min="5637" max="5637" width="16.5703125" style="9" customWidth="1"/>
    <col min="5638" max="5638" width="16.85546875" style="9" customWidth="1"/>
    <col min="5639" max="5639" width="9.140625" style="9"/>
    <col min="5640" max="5640" width="15.7109375" style="9" customWidth="1"/>
    <col min="5641" max="5642" width="9.140625" style="9"/>
    <col min="5643" max="5643" width="12.85546875" style="9" customWidth="1"/>
    <col min="5644" max="5885" width="9.140625" style="9"/>
    <col min="5886" max="5886" width="50.85546875" style="9" customWidth="1"/>
    <col min="5887" max="5887" width="7.5703125" style="9" customWidth="1"/>
    <col min="5888" max="5888" width="12.42578125" style="9" customWidth="1"/>
    <col min="5889" max="5889" width="14.42578125" style="9" customWidth="1"/>
    <col min="5890" max="5890" width="16.7109375" style="9" customWidth="1"/>
    <col min="5891" max="5891" width="16.5703125" style="9" customWidth="1"/>
    <col min="5892" max="5892" width="16.28515625" style="9" customWidth="1"/>
    <col min="5893" max="5893" width="16.5703125" style="9" customWidth="1"/>
    <col min="5894" max="5894" width="16.85546875" style="9" customWidth="1"/>
    <col min="5895" max="5895" width="9.140625" style="9"/>
    <col min="5896" max="5896" width="15.7109375" style="9" customWidth="1"/>
    <col min="5897" max="5898" width="9.140625" style="9"/>
    <col min="5899" max="5899" width="12.85546875" style="9" customWidth="1"/>
    <col min="5900" max="6141" width="9.140625" style="9"/>
    <col min="6142" max="6142" width="50.85546875" style="9" customWidth="1"/>
    <col min="6143" max="6143" width="7.5703125" style="9" customWidth="1"/>
    <col min="6144" max="6144" width="12.42578125" style="9" customWidth="1"/>
    <col min="6145" max="6145" width="14.42578125" style="9" customWidth="1"/>
    <col min="6146" max="6146" width="16.7109375" style="9" customWidth="1"/>
    <col min="6147" max="6147" width="16.5703125" style="9" customWidth="1"/>
    <col min="6148" max="6148" width="16.28515625" style="9" customWidth="1"/>
    <col min="6149" max="6149" width="16.5703125" style="9" customWidth="1"/>
    <col min="6150" max="6150" width="16.85546875" style="9" customWidth="1"/>
    <col min="6151" max="6151" width="9.140625" style="9"/>
    <col min="6152" max="6152" width="15.7109375" style="9" customWidth="1"/>
    <col min="6153" max="6154" width="9.140625" style="9"/>
    <col min="6155" max="6155" width="12.85546875" style="9" customWidth="1"/>
    <col min="6156" max="6397" width="9.140625" style="9"/>
    <col min="6398" max="6398" width="50.85546875" style="9" customWidth="1"/>
    <col min="6399" max="6399" width="7.5703125" style="9" customWidth="1"/>
    <col min="6400" max="6400" width="12.42578125" style="9" customWidth="1"/>
    <col min="6401" max="6401" width="14.42578125" style="9" customWidth="1"/>
    <col min="6402" max="6402" width="16.7109375" style="9" customWidth="1"/>
    <col min="6403" max="6403" width="16.5703125" style="9" customWidth="1"/>
    <col min="6404" max="6404" width="16.28515625" style="9" customWidth="1"/>
    <col min="6405" max="6405" width="16.5703125" style="9" customWidth="1"/>
    <col min="6406" max="6406" width="16.85546875" style="9" customWidth="1"/>
    <col min="6407" max="6407" width="9.140625" style="9"/>
    <col min="6408" max="6408" width="15.7109375" style="9" customWidth="1"/>
    <col min="6409" max="6410" width="9.140625" style="9"/>
    <col min="6411" max="6411" width="12.85546875" style="9" customWidth="1"/>
    <col min="6412" max="6653" width="9.140625" style="9"/>
    <col min="6654" max="6654" width="50.85546875" style="9" customWidth="1"/>
    <col min="6655" max="6655" width="7.5703125" style="9" customWidth="1"/>
    <col min="6656" max="6656" width="12.42578125" style="9" customWidth="1"/>
    <col min="6657" max="6657" width="14.42578125" style="9" customWidth="1"/>
    <col min="6658" max="6658" width="16.7109375" style="9" customWidth="1"/>
    <col min="6659" max="6659" width="16.5703125" style="9" customWidth="1"/>
    <col min="6660" max="6660" width="16.28515625" style="9" customWidth="1"/>
    <col min="6661" max="6661" width="16.5703125" style="9" customWidth="1"/>
    <col min="6662" max="6662" width="16.85546875" style="9" customWidth="1"/>
    <col min="6663" max="6663" width="9.140625" style="9"/>
    <col min="6664" max="6664" width="15.7109375" style="9" customWidth="1"/>
    <col min="6665" max="6666" width="9.140625" style="9"/>
    <col min="6667" max="6667" width="12.85546875" style="9" customWidth="1"/>
    <col min="6668" max="6909" width="9.140625" style="9"/>
    <col min="6910" max="6910" width="50.85546875" style="9" customWidth="1"/>
    <col min="6911" max="6911" width="7.5703125" style="9" customWidth="1"/>
    <col min="6912" max="6912" width="12.42578125" style="9" customWidth="1"/>
    <col min="6913" max="6913" width="14.42578125" style="9" customWidth="1"/>
    <col min="6914" max="6914" width="16.7109375" style="9" customWidth="1"/>
    <col min="6915" max="6915" width="16.5703125" style="9" customWidth="1"/>
    <col min="6916" max="6916" width="16.28515625" style="9" customWidth="1"/>
    <col min="6917" max="6917" width="16.5703125" style="9" customWidth="1"/>
    <col min="6918" max="6918" width="16.85546875" style="9" customWidth="1"/>
    <col min="6919" max="6919" width="9.140625" style="9"/>
    <col min="6920" max="6920" width="15.7109375" style="9" customWidth="1"/>
    <col min="6921" max="6922" width="9.140625" style="9"/>
    <col min="6923" max="6923" width="12.85546875" style="9" customWidth="1"/>
    <col min="6924" max="7165" width="9.140625" style="9"/>
    <col min="7166" max="7166" width="50.85546875" style="9" customWidth="1"/>
    <col min="7167" max="7167" width="7.5703125" style="9" customWidth="1"/>
    <col min="7168" max="7168" width="12.42578125" style="9" customWidth="1"/>
    <col min="7169" max="7169" width="14.42578125" style="9" customWidth="1"/>
    <col min="7170" max="7170" width="16.7109375" style="9" customWidth="1"/>
    <col min="7171" max="7171" width="16.5703125" style="9" customWidth="1"/>
    <col min="7172" max="7172" width="16.28515625" style="9" customWidth="1"/>
    <col min="7173" max="7173" width="16.5703125" style="9" customWidth="1"/>
    <col min="7174" max="7174" width="16.85546875" style="9" customWidth="1"/>
    <col min="7175" max="7175" width="9.140625" style="9"/>
    <col min="7176" max="7176" width="15.7109375" style="9" customWidth="1"/>
    <col min="7177" max="7178" width="9.140625" style="9"/>
    <col min="7179" max="7179" width="12.85546875" style="9" customWidth="1"/>
    <col min="7180" max="7421" width="9.140625" style="9"/>
    <col min="7422" max="7422" width="50.85546875" style="9" customWidth="1"/>
    <col min="7423" max="7423" width="7.5703125" style="9" customWidth="1"/>
    <col min="7424" max="7424" width="12.42578125" style="9" customWidth="1"/>
    <col min="7425" max="7425" width="14.42578125" style="9" customWidth="1"/>
    <col min="7426" max="7426" width="16.7109375" style="9" customWidth="1"/>
    <col min="7427" max="7427" width="16.5703125" style="9" customWidth="1"/>
    <col min="7428" max="7428" width="16.28515625" style="9" customWidth="1"/>
    <col min="7429" max="7429" width="16.5703125" style="9" customWidth="1"/>
    <col min="7430" max="7430" width="16.85546875" style="9" customWidth="1"/>
    <col min="7431" max="7431" width="9.140625" style="9"/>
    <col min="7432" max="7432" width="15.7109375" style="9" customWidth="1"/>
    <col min="7433" max="7434" width="9.140625" style="9"/>
    <col min="7435" max="7435" width="12.85546875" style="9" customWidth="1"/>
    <col min="7436" max="7677" width="9.140625" style="9"/>
    <col min="7678" max="7678" width="50.85546875" style="9" customWidth="1"/>
    <col min="7679" max="7679" width="7.5703125" style="9" customWidth="1"/>
    <col min="7680" max="7680" width="12.42578125" style="9" customWidth="1"/>
    <col min="7681" max="7681" width="14.42578125" style="9" customWidth="1"/>
    <col min="7682" max="7682" width="16.7109375" style="9" customWidth="1"/>
    <col min="7683" max="7683" width="16.5703125" style="9" customWidth="1"/>
    <col min="7684" max="7684" width="16.28515625" style="9" customWidth="1"/>
    <col min="7685" max="7685" width="16.5703125" style="9" customWidth="1"/>
    <col min="7686" max="7686" width="16.85546875" style="9" customWidth="1"/>
    <col min="7687" max="7687" width="9.140625" style="9"/>
    <col min="7688" max="7688" width="15.7109375" style="9" customWidth="1"/>
    <col min="7689" max="7690" width="9.140625" style="9"/>
    <col min="7691" max="7691" width="12.85546875" style="9" customWidth="1"/>
    <col min="7692" max="7933" width="9.140625" style="9"/>
    <col min="7934" max="7934" width="50.85546875" style="9" customWidth="1"/>
    <col min="7935" max="7935" width="7.5703125" style="9" customWidth="1"/>
    <col min="7936" max="7936" width="12.42578125" style="9" customWidth="1"/>
    <col min="7937" max="7937" width="14.42578125" style="9" customWidth="1"/>
    <col min="7938" max="7938" width="16.7109375" style="9" customWidth="1"/>
    <col min="7939" max="7939" width="16.5703125" style="9" customWidth="1"/>
    <col min="7940" max="7940" width="16.28515625" style="9" customWidth="1"/>
    <col min="7941" max="7941" width="16.5703125" style="9" customWidth="1"/>
    <col min="7942" max="7942" width="16.85546875" style="9" customWidth="1"/>
    <col min="7943" max="7943" width="9.140625" style="9"/>
    <col min="7944" max="7944" width="15.7109375" style="9" customWidth="1"/>
    <col min="7945" max="7946" width="9.140625" style="9"/>
    <col min="7947" max="7947" width="12.85546875" style="9" customWidth="1"/>
    <col min="7948" max="8189" width="9.140625" style="9"/>
    <col min="8190" max="8190" width="50.85546875" style="9" customWidth="1"/>
    <col min="8191" max="8191" width="7.5703125" style="9" customWidth="1"/>
    <col min="8192" max="8192" width="12.42578125" style="9" customWidth="1"/>
    <col min="8193" max="8193" width="14.42578125" style="9" customWidth="1"/>
    <col min="8194" max="8194" width="16.7109375" style="9" customWidth="1"/>
    <col min="8195" max="8195" width="16.5703125" style="9" customWidth="1"/>
    <col min="8196" max="8196" width="16.28515625" style="9" customWidth="1"/>
    <col min="8197" max="8197" width="16.5703125" style="9" customWidth="1"/>
    <col min="8198" max="8198" width="16.85546875" style="9" customWidth="1"/>
    <col min="8199" max="8199" width="9.140625" style="9"/>
    <col min="8200" max="8200" width="15.7109375" style="9" customWidth="1"/>
    <col min="8201" max="8202" width="9.140625" style="9"/>
    <col min="8203" max="8203" width="12.85546875" style="9" customWidth="1"/>
    <col min="8204" max="8445" width="9.140625" style="9"/>
    <col min="8446" max="8446" width="50.85546875" style="9" customWidth="1"/>
    <col min="8447" max="8447" width="7.5703125" style="9" customWidth="1"/>
    <col min="8448" max="8448" width="12.42578125" style="9" customWidth="1"/>
    <col min="8449" max="8449" width="14.42578125" style="9" customWidth="1"/>
    <col min="8450" max="8450" width="16.7109375" style="9" customWidth="1"/>
    <col min="8451" max="8451" width="16.5703125" style="9" customWidth="1"/>
    <col min="8452" max="8452" width="16.28515625" style="9" customWidth="1"/>
    <col min="8453" max="8453" width="16.5703125" style="9" customWidth="1"/>
    <col min="8454" max="8454" width="16.85546875" style="9" customWidth="1"/>
    <col min="8455" max="8455" width="9.140625" style="9"/>
    <col min="8456" max="8456" width="15.7109375" style="9" customWidth="1"/>
    <col min="8457" max="8458" width="9.140625" style="9"/>
    <col min="8459" max="8459" width="12.85546875" style="9" customWidth="1"/>
    <col min="8460" max="8701" width="9.140625" style="9"/>
    <col min="8702" max="8702" width="50.85546875" style="9" customWidth="1"/>
    <col min="8703" max="8703" width="7.5703125" style="9" customWidth="1"/>
    <col min="8704" max="8704" width="12.42578125" style="9" customWidth="1"/>
    <col min="8705" max="8705" width="14.42578125" style="9" customWidth="1"/>
    <col min="8706" max="8706" width="16.7109375" style="9" customWidth="1"/>
    <col min="8707" max="8707" width="16.5703125" style="9" customWidth="1"/>
    <col min="8708" max="8708" width="16.28515625" style="9" customWidth="1"/>
    <col min="8709" max="8709" width="16.5703125" style="9" customWidth="1"/>
    <col min="8710" max="8710" width="16.85546875" style="9" customWidth="1"/>
    <col min="8711" max="8711" width="9.140625" style="9"/>
    <col min="8712" max="8712" width="15.7109375" style="9" customWidth="1"/>
    <col min="8713" max="8714" width="9.140625" style="9"/>
    <col min="8715" max="8715" width="12.85546875" style="9" customWidth="1"/>
    <col min="8716" max="8957" width="9.140625" style="9"/>
    <col min="8958" max="8958" width="50.85546875" style="9" customWidth="1"/>
    <col min="8959" max="8959" width="7.5703125" style="9" customWidth="1"/>
    <col min="8960" max="8960" width="12.42578125" style="9" customWidth="1"/>
    <col min="8961" max="8961" width="14.42578125" style="9" customWidth="1"/>
    <col min="8962" max="8962" width="16.7109375" style="9" customWidth="1"/>
    <col min="8963" max="8963" width="16.5703125" style="9" customWidth="1"/>
    <col min="8964" max="8964" width="16.28515625" style="9" customWidth="1"/>
    <col min="8965" max="8965" width="16.5703125" style="9" customWidth="1"/>
    <col min="8966" max="8966" width="16.85546875" style="9" customWidth="1"/>
    <col min="8967" max="8967" width="9.140625" style="9"/>
    <col min="8968" max="8968" width="15.7109375" style="9" customWidth="1"/>
    <col min="8969" max="8970" width="9.140625" style="9"/>
    <col min="8971" max="8971" width="12.85546875" style="9" customWidth="1"/>
    <col min="8972" max="9213" width="9.140625" style="9"/>
    <col min="9214" max="9214" width="50.85546875" style="9" customWidth="1"/>
    <col min="9215" max="9215" width="7.5703125" style="9" customWidth="1"/>
    <col min="9216" max="9216" width="12.42578125" style="9" customWidth="1"/>
    <col min="9217" max="9217" width="14.42578125" style="9" customWidth="1"/>
    <col min="9218" max="9218" width="16.7109375" style="9" customWidth="1"/>
    <col min="9219" max="9219" width="16.5703125" style="9" customWidth="1"/>
    <col min="9220" max="9220" width="16.28515625" style="9" customWidth="1"/>
    <col min="9221" max="9221" width="16.5703125" style="9" customWidth="1"/>
    <col min="9222" max="9222" width="16.85546875" style="9" customWidth="1"/>
    <col min="9223" max="9223" width="9.140625" style="9"/>
    <col min="9224" max="9224" width="15.7109375" style="9" customWidth="1"/>
    <col min="9225" max="9226" width="9.140625" style="9"/>
    <col min="9227" max="9227" width="12.85546875" style="9" customWidth="1"/>
    <col min="9228" max="9469" width="9.140625" style="9"/>
    <col min="9470" max="9470" width="50.85546875" style="9" customWidth="1"/>
    <col min="9471" max="9471" width="7.5703125" style="9" customWidth="1"/>
    <col min="9472" max="9472" width="12.42578125" style="9" customWidth="1"/>
    <col min="9473" max="9473" width="14.42578125" style="9" customWidth="1"/>
    <col min="9474" max="9474" width="16.7109375" style="9" customWidth="1"/>
    <col min="9475" max="9475" width="16.5703125" style="9" customWidth="1"/>
    <col min="9476" max="9476" width="16.28515625" style="9" customWidth="1"/>
    <col min="9477" max="9477" width="16.5703125" style="9" customWidth="1"/>
    <col min="9478" max="9478" width="16.85546875" style="9" customWidth="1"/>
    <col min="9479" max="9479" width="9.140625" style="9"/>
    <col min="9480" max="9480" width="15.7109375" style="9" customWidth="1"/>
    <col min="9481" max="9482" width="9.140625" style="9"/>
    <col min="9483" max="9483" width="12.85546875" style="9" customWidth="1"/>
    <col min="9484" max="9725" width="9.140625" style="9"/>
    <col min="9726" max="9726" width="50.85546875" style="9" customWidth="1"/>
    <col min="9727" max="9727" width="7.5703125" style="9" customWidth="1"/>
    <col min="9728" max="9728" width="12.42578125" style="9" customWidth="1"/>
    <col min="9729" max="9729" width="14.42578125" style="9" customWidth="1"/>
    <col min="9730" max="9730" width="16.7109375" style="9" customWidth="1"/>
    <col min="9731" max="9731" width="16.5703125" style="9" customWidth="1"/>
    <col min="9732" max="9732" width="16.28515625" style="9" customWidth="1"/>
    <col min="9733" max="9733" width="16.5703125" style="9" customWidth="1"/>
    <col min="9734" max="9734" width="16.85546875" style="9" customWidth="1"/>
    <col min="9735" max="9735" width="9.140625" style="9"/>
    <col min="9736" max="9736" width="15.7109375" style="9" customWidth="1"/>
    <col min="9737" max="9738" width="9.140625" style="9"/>
    <col min="9739" max="9739" width="12.85546875" style="9" customWidth="1"/>
    <col min="9740" max="9981" width="9.140625" style="9"/>
    <col min="9982" max="9982" width="50.85546875" style="9" customWidth="1"/>
    <col min="9983" max="9983" width="7.5703125" style="9" customWidth="1"/>
    <col min="9984" max="9984" width="12.42578125" style="9" customWidth="1"/>
    <col min="9985" max="9985" width="14.42578125" style="9" customWidth="1"/>
    <col min="9986" max="9986" width="16.7109375" style="9" customWidth="1"/>
    <col min="9987" max="9987" width="16.5703125" style="9" customWidth="1"/>
    <col min="9988" max="9988" width="16.28515625" style="9" customWidth="1"/>
    <col min="9989" max="9989" width="16.5703125" style="9" customWidth="1"/>
    <col min="9990" max="9990" width="16.85546875" style="9" customWidth="1"/>
    <col min="9991" max="9991" width="9.140625" style="9"/>
    <col min="9992" max="9992" width="15.7109375" style="9" customWidth="1"/>
    <col min="9993" max="9994" width="9.140625" style="9"/>
    <col min="9995" max="9995" width="12.85546875" style="9" customWidth="1"/>
    <col min="9996" max="10237" width="9.140625" style="9"/>
    <col min="10238" max="10238" width="50.85546875" style="9" customWidth="1"/>
    <col min="10239" max="10239" width="7.5703125" style="9" customWidth="1"/>
    <col min="10240" max="10240" width="12.42578125" style="9" customWidth="1"/>
    <col min="10241" max="10241" width="14.42578125" style="9" customWidth="1"/>
    <col min="10242" max="10242" width="16.7109375" style="9" customWidth="1"/>
    <col min="10243" max="10243" width="16.5703125" style="9" customWidth="1"/>
    <col min="10244" max="10244" width="16.28515625" style="9" customWidth="1"/>
    <col min="10245" max="10245" width="16.5703125" style="9" customWidth="1"/>
    <col min="10246" max="10246" width="16.85546875" style="9" customWidth="1"/>
    <col min="10247" max="10247" width="9.140625" style="9"/>
    <col min="10248" max="10248" width="15.7109375" style="9" customWidth="1"/>
    <col min="10249" max="10250" width="9.140625" style="9"/>
    <col min="10251" max="10251" width="12.85546875" style="9" customWidth="1"/>
    <col min="10252" max="10493" width="9.140625" style="9"/>
    <col min="10494" max="10494" width="50.85546875" style="9" customWidth="1"/>
    <col min="10495" max="10495" width="7.5703125" style="9" customWidth="1"/>
    <col min="10496" max="10496" width="12.42578125" style="9" customWidth="1"/>
    <col min="10497" max="10497" width="14.42578125" style="9" customWidth="1"/>
    <col min="10498" max="10498" width="16.7109375" style="9" customWidth="1"/>
    <col min="10499" max="10499" width="16.5703125" style="9" customWidth="1"/>
    <col min="10500" max="10500" width="16.28515625" style="9" customWidth="1"/>
    <col min="10501" max="10501" width="16.5703125" style="9" customWidth="1"/>
    <col min="10502" max="10502" width="16.85546875" style="9" customWidth="1"/>
    <col min="10503" max="10503" width="9.140625" style="9"/>
    <col min="10504" max="10504" width="15.7109375" style="9" customWidth="1"/>
    <col min="10505" max="10506" width="9.140625" style="9"/>
    <col min="10507" max="10507" width="12.85546875" style="9" customWidth="1"/>
    <col min="10508" max="10749" width="9.140625" style="9"/>
    <col min="10750" max="10750" width="50.85546875" style="9" customWidth="1"/>
    <col min="10751" max="10751" width="7.5703125" style="9" customWidth="1"/>
    <col min="10752" max="10752" width="12.42578125" style="9" customWidth="1"/>
    <col min="10753" max="10753" width="14.42578125" style="9" customWidth="1"/>
    <col min="10754" max="10754" width="16.7109375" style="9" customWidth="1"/>
    <col min="10755" max="10755" width="16.5703125" style="9" customWidth="1"/>
    <col min="10756" max="10756" width="16.28515625" style="9" customWidth="1"/>
    <col min="10757" max="10757" width="16.5703125" style="9" customWidth="1"/>
    <col min="10758" max="10758" width="16.85546875" style="9" customWidth="1"/>
    <col min="10759" max="10759" width="9.140625" style="9"/>
    <col min="10760" max="10760" width="15.7109375" style="9" customWidth="1"/>
    <col min="10761" max="10762" width="9.140625" style="9"/>
    <col min="10763" max="10763" width="12.85546875" style="9" customWidth="1"/>
    <col min="10764" max="11005" width="9.140625" style="9"/>
    <col min="11006" max="11006" width="50.85546875" style="9" customWidth="1"/>
    <col min="11007" max="11007" width="7.5703125" style="9" customWidth="1"/>
    <col min="11008" max="11008" width="12.42578125" style="9" customWidth="1"/>
    <col min="11009" max="11009" width="14.42578125" style="9" customWidth="1"/>
    <col min="11010" max="11010" width="16.7109375" style="9" customWidth="1"/>
    <col min="11011" max="11011" width="16.5703125" style="9" customWidth="1"/>
    <col min="11012" max="11012" width="16.28515625" style="9" customWidth="1"/>
    <col min="11013" max="11013" width="16.5703125" style="9" customWidth="1"/>
    <col min="11014" max="11014" width="16.85546875" style="9" customWidth="1"/>
    <col min="11015" max="11015" width="9.140625" style="9"/>
    <col min="11016" max="11016" width="15.7109375" style="9" customWidth="1"/>
    <col min="11017" max="11018" width="9.140625" style="9"/>
    <col min="11019" max="11019" width="12.85546875" style="9" customWidth="1"/>
    <col min="11020" max="11261" width="9.140625" style="9"/>
    <col min="11262" max="11262" width="50.85546875" style="9" customWidth="1"/>
    <col min="11263" max="11263" width="7.5703125" style="9" customWidth="1"/>
    <col min="11264" max="11264" width="12.42578125" style="9" customWidth="1"/>
    <col min="11265" max="11265" width="14.42578125" style="9" customWidth="1"/>
    <col min="11266" max="11266" width="16.7109375" style="9" customWidth="1"/>
    <col min="11267" max="11267" width="16.5703125" style="9" customWidth="1"/>
    <col min="11268" max="11268" width="16.28515625" style="9" customWidth="1"/>
    <col min="11269" max="11269" width="16.5703125" style="9" customWidth="1"/>
    <col min="11270" max="11270" width="16.85546875" style="9" customWidth="1"/>
    <col min="11271" max="11271" width="9.140625" style="9"/>
    <col min="11272" max="11272" width="15.7109375" style="9" customWidth="1"/>
    <col min="11273" max="11274" width="9.140625" style="9"/>
    <col min="11275" max="11275" width="12.85546875" style="9" customWidth="1"/>
    <col min="11276" max="11517" width="9.140625" style="9"/>
    <col min="11518" max="11518" width="50.85546875" style="9" customWidth="1"/>
    <col min="11519" max="11519" width="7.5703125" style="9" customWidth="1"/>
    <col min="11520" max="11520" width="12.42578125" style="9" customWidth="1"/>
    <col min="11521" max="11521" width="14.42578125" style="9" customWidth="1"/>
    <col min="11522" max="11522" width="16.7109375" style="9" customWidth="1"/>
    <col min="11523" max="11523" width="16.5703125" style="9" customWidth="1"/>
    <col min="11524" max="11524" width="16.28515625" style="9" customWidth="1"/>
    <col min="11525" max="11525" width="16.5703125" style="9" customWidth="1"/>
    <col min="11526" max="11526" width="16.85546875" style="9" customWidth="1"/>
    <col min="11527" max="11527" width="9.140625" style="9"/>
    <col min="11528" max="11528" width="15.7109375" style="9" customWidth="1"/>
    <col min="11529" max="11530" width="9.140625" style="9"/>
    <col min="11531" max="11531" width="12.85546875" style="9" customWidth="1"/>
    <col min="11532" max="11773" width="9.140625" style="9"/>
    <col min="11774" max="11774" width="50.85546875" style="9" customWidth="1"/>
    <col min="11775" max="11775" width="7.5703125" style="9" customWidth="1"/>
    <col min="11776" max="11776" width="12.42578125" style="9" customWidth="1"/>
    <col min="11777" max="11777" width="14.42578125" style="9" customWidth="1"/>
    <col min="11778" max="11778" width="16.7109375" style="9" customWidth="1"/>
    <col min="11779" max="11779" width="16.5703125" style="9" customWidth="1"/>
    <col min="11780" max="11780" width="16.28515625" style="9" customWidth="1"/>
    <col min="11781" max="11781" width="16.5703125" style="9" customWidth="1"/>
    <col min="11782" max="11782" width="16.85546875" style="9" customWidth="1"/>
    <col min="11783" max="11783" width="9.140625" style="9"/>
    <col min="11784" max="11784" width="15.7109375" style="9" customWidth="1"/>
    <col min="11785" max="11786" width="9.140625" style="9"/>
    <col min="11787" max="11787" width="12.85546875" style="9" customWidth="1"/>
    <col min="11788" max="12029" width="9.140625" style="9"/>
    <col min="12030" max="12030" width="50.85546875" style="9" customWidth="1"/>
    <col min="12031" max="12031" width="7.5703125" style="9" customWidth="1"/>
    <col min="12032" max="12032" width="12.42578125" style="9" customWidth="1"/>
    <col min="12033" max="12033" width="14.42578125" style="9" customWidth="1"/>
    <col min="12034" max="12034" width="16.7109375" style="9" customWidth="1"/>
    <col min="12035" max="12035" width="16.5703125" style="9" customWidth="1"/>
    <col min="12036" max="12036" width="16.28515625" style="9" customWidth="1"/>
    <col min="12037" max="12037" width="16.5703125" style="9" customWidth="1"/>
    <col min="12038" max="12038" width="16.85546875" style="9" customWidth="1"/>
    <col min="12039" max="12039" width="9.140625" style="9"/>
    <col min="12040" max="12040" width="15.7109375" style="9" customWidth="1"/>
    <col min="12041" max="12042" width="9.140625" style="9"/>
    <col min="12043" max="12043" width="12.85546875" style="9" customWidth="1"/>
    <col min="12044" max="12285" width="9.140625" style="9"/>
    <col min="12286" max="12286" width="50.85546875" style="9" customWidth="1"/>
    <col min="12287" max="12287" width="7.5703125" style="9" customWidth="1"/>
    <col min="12288" max="12288" width="12.42578125" style="9" customWidth="1"/>
    <col min="12289" max="12289" width="14.42578125" style="9" customWidth="1"/>
    <col min="12290" max="12290" width="16.7109375" style="9" customWidth="1"/>
    <col min="12291" max="12291" width="16.5703125" style="9" customWidth="1"/>
    <col min="12292" max="12292" width="16.28515625" style="9" customWidth="1"/>
    <col min="12293" max="12293" width="16.5703125" style="9" customWidth="1"/>
    <col min="12294" max="12294" width="16.85546875" style="9" customWidth="1"/>
    <col min="12295" max="12295" width="9.140625" style="9"/>
    <col min="12296" max="12296" width="15.7109375" style="9" customWidth="1"/>
    <col min="12297" max="12298" width="9.140625" style="9"/>
    <col min="12299" max="12299" width="12.85546875" style="9" customWidth="1"/>
    <col min="12300" max="12541" width="9.140625" style="9"/>
    <col min="12542" max="12542" width="50.85546875" style="9" customWidth="1"/>
    <col min="12543" max="12543" width="7.5703125" style="9" customWidth="1"/>
    <col min="12544" max="12544" width="12.42578125" style="9" customWidth="1"/>
    <col min="12545" max="12545" width="14.42578125" style="9" customWidth="1"/>
    <col min="12546" max="12546" width="16.7109375" style="9" customWidth="1"/>
    <col min="12547" max="12547" width="16.5703125" style="9" customWidth="1"/>
    <col min="12548" max="12548" width="16.28515625" style="9" customWidth="1"/>
    <col min="12549" max="12549" width="16.5703125" style="9" customWidth="1"/>
    <col min="12550" max="12550" width="16.85546875" style="9" customWidth="1"/>
    <col min="12551" max="12551" width="9.140625" style="9"/>
    <col min="12552" max="12552" width="15.7109375" style="9" customWidth="1"/>
    <col min="12553" max="12554" width="9.140625" style="9"/>
    <col min="12555" max="12555" width="12.85546875" style="9" customWidth="1"/>
    <col min="12556" max="12797" width="9.140625" style="9"/>
    <col min="12798" max="12798" width="50.85546875" style="9" customWidth="1"/>
    <col min="12799" max="12799" width="7.5703125" style="9" customWidth="1"/>
    <col min="12800" max="12800" width="12.42578125" style="9" customWidth="1"/>
    <col min="12801" max="12801" width="14.42578125" style="9" customWidth="1"/>
    <col min="12802" max="12802" width="16.7109375" style="9" customWidth="1"/>
    <col min="12803" max="12803" width="16.5703125" style="9" customWidth="1"/>
    <col min="12804" max="12804" width="16.28515625" style="9" customWidth="1"/>
    <col min="12805" max="12805" width="16.5703125" style="9" customWidth="1"/>
    <col min="12806" max="12806" width="16.85546875" style="9" customWidth="1"/>
    <col min="12807" max="12807" width="9.140625" style="9"/>
    <col min="12808" max="12808" width="15.7109375" style="9" customWidth="1"/>
    <col min="12809" max="12810" width="9.140625" style="9"/>
    <col min="12811" max="12811" width="12.85546875" style="9" customWidth="1"/>
    <col min="12812" max="13053" width="9.140625" style="9"/>
    <col min="13054" max="13054" width="50.85546875" style="9" customWidth="1"/>
    <col min="13055" max="13055" width="7.5703125" style="9" customWidth="1"/>
    <col min="13056" max="13056" width="12.42578125" style="9" customWidth="1"/>
    <col min="13057" max="13057" width="14.42578125" style="9" customWidth="1"/>
    <col min="13058" max="13058" width="16.7109375" style="9" customWidth="1"/>
    <col min="13059" max="13059" width="16.5703125" style="9" customWidth="1"/>
    <col min="13060" max="13060" width="16.28515625" style="9" customWidth="1"/>
    <col min="13061" max="13061" width="16.5703125" style="9" customWidth="1"/>
    <col min="13062" max="13062" width="16.85546875" style="9" customWidth="1"/>
    <col min="13063" max="13063" width="9.140625" style="9"/>
    <col min="13064" max="13064" width="15.7109375" style="9" customWidth="1"/>
    <col min="13065" max="13066" width="9.140625" style="9"/>
    <col min="13067" max="13067" width="12.85546875" style="9" customWidth="1"/>
    <col min="13068" max="13309" width="9.140625" style="9"/>
    <col min="13310" max="13310" width="50.85546875" style="9" customWidth="1"/>
    <col min="13311" max="13311" width="7.5703125" style="9" customWidth="1"/>
    <col min="13312" max="13312" width="12.42578125" style="9" customWidth="1"/>
    <col min="13313" max="13313" width="14.42578125" style="9" customWidth="1"/>
    <col min="13314" max="13314" width="16.7109375" style="9" customWidth="1"/>
    <col min="13315" max="13315" width="16.5703125" style="9" customWidth="1"/>
    <col min="13316" max="13316" width="16.28515625" style="9" customWidth="1"/>
    <col min="13317" max="13317" width="16.5703125" style="9" customWidth="1"/>
    <col min="13318" max="13318" width="16.85546875" style="9" customWidth="1"/>
    <col min="13319" max="13319" width="9.140625" style="9"/>
    <col min="13320" max="13320" width="15.7109375" style="9" customWidth="1"/>
    <col min="13321" max="13322" width="9.140625" style="9"/>
    <col min="13323" max="13323" width="12.85546875" style="9" customWidth="1"/>
    <col min="13324" max="13565" width="9.140625" style="9"/>
    <col min="13566" max="13566" width="50.85546875" style="9" customWidth="1"/>
    <col min="13567" max="13567" width="7.5703125" style="9" customWidth="1"/>
    <col min="13568" max="13568" width="12.42578125" style="9" customWidth="1"/>
    <col min="13569" max="13569" width="14.42578125" style="9" customWidth="1"/>
    <col min="13570" max="13570" width="16.7109375" style="9" customWidth="1"/>
    <col min="13571" max="13571" width="16.5703125" style="9" customWidth="1"/>
    <col min="13572" max="13572" width="16.28515625" style="9" customWidth="1"/>
    <col min="13573" max="13573" width="16.5703125" style="9" customWidth="1"/>
    <col min="13574" max="13574" width="16.85546875" style="9" customWidth="1"/>
    <col min="13575" max="13575" width="9.140625" style="9"/>
    <col min="13576" max="13576" width="15.7109375" style="9" customWidth="1"/>
    <col min="13577" max="13578" width="9.140625" style="9"/>
    <col min="13579" max="13579" width="12.85546875" style="9" customWidth="1"/>
    <col min="13580" max="13821" width="9.140625" style="9"/>
    <col min="13822" max="13822" width="50.85546875" style="9" customWidth="1"/>
    <col min="13823" max="13823" width="7.5703125" style="9" customWidth="1"/>
    <col min="13824" max="13824" width="12.42578125" style="9" customWidth="1"/>
    <col min="13825" max="13825" width="14.42578125" style="9" customWidth="1"/>
    <col min="13826" max="13826" width="16.7109375" style="9" customWidth="1"/>
    <col min="13827" max="13827" width="16.5703125" style="9" customWidth="1"/>
    <col min="13828" max="13828" width="16.28515625" style="9" customWidth="1"/>
    <col min="13829" max="13829" width="16.5703125" style="9" customWidth="1"/>
    <col min="13830" max="13830" width="16.85546875" style="9" customWidth="1"/>
    <col min="13831" max="13831" width="9.140625" style="9"/>
    <col min="13832" max="13832" width="15.7109375" style="9" customWidth="1"/>
    <col min="13833" max="13834" width="9.140625" style="9"/>
    <col min="13835" max="13835" width="12.85546875" style="9" customWidth="1"/>
    <col min="13836" max="14077" width="9.140625" style="9"/>
    <col min="14078" max="14078" width="50.85546875" style="9" customWidth="1"/>
    <col min="14079" max="14079" width="7.5703125" style="9" customWidth="1"/>
    <col min="14080" max="14080" width="12.42578125" style="9" customWidth="1"/>
    <col min="14081" max="14081" width="14.42578125" style="9" customWidth="1"/>
    <col min="14082" max="14082" width="16.7109375" style="9" customWidth="1"/>
    <col min="14083" max="14083" width="16.5703125" style="9" customWidth="1"/>
    <col min="14084" max="14084" width="16.28515625" style="9" customWidth="1"/>
    <col min="14085" max="14085" width="16.5703125" style="9" customWidth="1"/>
    <col min="14086" max="14086" width="16.85546875" style="9" customWidth="1"/>
    <col min="14087" max="14087" width="9.140625" style="9"/>
    <col min="14088" max="14088" width="15.7109375" style="9" customWidth="1"/>
    <col min="14089" max="14090" width="9.140625" style="9"/>
    <col min="14091" max="14091" width="12.85546875" style="9" customWidth="1"/>
    <col min="14092" max="14333" width="9.140625" style="9"/>
    <col min="14334" max="14334" width="50.85546875" style="9" customWidth="1"/>
    <col min="14335" max="14335" width="7.5703125" style="9" customWidth="1"/>
    <col min="14336" max="14336" width="12.42578125" style="9" customWidth="1"/>
    <col min="14337" max="14337" width="14.42578125" style="9" customWidth="1"/>
    <col min="14338" max="14338" width="16.7109375" style="9" customWidth="1"/>
    <col min="14339" max="14339" width="16.5703125" style="9" customWidth="1"/>
    <col min="14340" max="14340" width="16.28515625" style="9" customWidth="1"/>
    <col min="14341" max="14341" width="16.5703125" style="9" customWidth="1"/>
    <col min="14342" max="14342" width="16.85546875" style="9" customWidth="1"/>
    <col min="14343" max="14343" width="9.140625" style="9"/>
    <col min="14344" max="14344" width="15.7109375" style="9" customWidth="1"/>
    <col min="14345" max="14346" width="9.140625" style="9"/>
    <col min="14347" max="14347" width="12.85546875" style="9" customWidth="1"/>
    <col min="14348" max="14589" width="9.140625" style="9"/>
    <col min="14590" max="14590" width="50.85546875" style="9" customWidth="1"/>
    <col min="14591" max="14591" width="7.5703125" style="9" customWidth="1"/>
    <col min="14592" max="14592" width="12.42578125" style="9" customWidth="1"/>
    <col min="14593" max="14593" width="14.42578125" style="9" customWidth="1"/>
    <col min="14594" max="14594" width="16.7109375" style="9" customWidth="1"/>
    <col min="14595" max="14595" width="16.5703125" style="9" customWidth="1"/>
    <col min="14596" max="14596" width="16.28515625" style="9" customWidth="1"/>
    <col min="14597" max="14597" width="16.5703125" style="9" customWidth="1"/>
    <col min="14598" max="14598" width="16.85546875" style="9" customWidth="1"/>
    <col min="14599" max="14599" width="9.140625" style="9"/>
    <col min="14600" max="14600" width="15.7109375" style="9" customWidth="1"/>
    <col min="14601" max="14602" width="9.140625" style="9"/>
    <col min="14603" max="14603" width="12.85546875" style="9" customWidth="1"/>
    <col min="14604" max="14845" width="9.140625" style="9"/>
    <col min="14846" max="14846" width="50.85546875" style="9" customWidth="1"/>
    <col min="14847" max="14847" width="7.5703125" style="9" customWidth="1"/>
    <col min="14848" max="14848" width="12.42578125" style="9" customWidth="1"/>
    <col min="14849" max="14849" width="14.42578125" style="9" customWidth="1"/>
    <col min="14850" max="14850" width="16.7109375" style="9" customWidth="1"/>
    <col min="14851" max="14851" width="16.5703125" style="9" customWidth="1"/>
    <col min="14852" max="14852" width="16.28515625" style="9" customWidth="1"/>
    <col min="14853" max="14853" width="16.5703125" style="9" customWidth="1"/>
    <col min="14854" max="14854" width="16.85546875" style="9" customWidth="1"/>
    <col min="14855" max="14855" width="9.140625" style="9"/>
    <col min="14856" max="14856" width="15.7109375" style="9" customWidth="1"/>
    <col min="14857" max="14858" width="9.140625" style="9"/>
    <col min="14859" max="14859" width="12.85546875" style="9" customWidth="1"/>
    <col min="14860" max="15101" width="9.140625" style="9"/>
    <col min="15102" max="15102" width="50.85546875" style="9" customWidth="1"/>
    <col min="15103" max="15103" width="7.5703125" style="9" customWidth="1"/>
    <col min="15104" max="15104" width="12.42578125" style="9" customWidth="1"/>
    <col min="15105" max="15105" width="14.42578125" style="9" customWidth="1"/>
    <col min="15106" max="15106" width="16.7109375" style="9" customWidth="1"/>
    <col min="15107" max="15107" width="16.5703125" style="9" customWidth="1"/>
    <col min="15108" max="15108" width="16.28515625" style="9" customWidth="1"/>
    <col min="15109" max="15109" width="16.5703125" style="9" customWidth="1"/>
    <col min="15110" max="15110" width="16.85546875" style="9" customWidth="1"/>
    <col min="15111" max="15111" width="9.140625" style="9"/>
    <col min="15112" max="15112" width="15.7109375" style="9" customWidth="1"/>
    <col min="15113" max="15114" width="9.140625" style="9"/>
    <col min="15115" max="15115" width="12.85546875" style="9" customWidth="1"/>
    <col min="15116" max="15357" width="9.140625" style="9"/>
    <col min="15358" max="15358" width="50.85546875" style="9" customWidth="1"/>
    <col min="15359" max="15359" width="7.5703125" style="9" customWidth="1"/>
    <col min="15360" max="15360" width="12.42578125" style="9" customWidth="1"/>
    <col min="15361" max="15361" width="14.42578125" style="9" customWidth="1"/>
    <col min="15362" max="15362" width="16.7109375" style="9" customWidth="1"/>
    <col min="15363" max="15363" width="16.5703125" style="9" customWidth="1"/>
    <col min="15364" max="15364" width="16.28515625" style="9" customWidth="1"/>
    <col min="15365" max="15365" width="16.5703125" style="9" customWidth="1"/>
    <col min="15366" max="15366" width="16.85546875" style="9" customWidth="1"/>
    <col min="15367" max="15367" width="9.140625" style="9"/>
    <col min="15368" max="15368" width="15.7109375" style="9" customWidth="1"/>
    <col min="15369" max="15370" width="9.140625" style="9"/>
    <col min="15371" max="15371" width="12.85546875" style="9" customWidth="1"/>
    <col min="15372" max="15613" width="9.140625" style="9"/>
    <col min="15614" max="15614" width="50.85546875" style="9" customWidth="1"/>
    <col min="15615" max="15615" width="7.5703125" style="9" customWidth="1"/>
    <col min="15616" max="15616" width="12.42578125" style="9" customWidth="1"/>
    <col min="15617" max="15617" width="14.42578125" style="9" customWidth="1"/>
    <col min="15618" max="15618" width="16.7109375" style="9" customWidth="1"/>
    <col min="15619" max="15619" width="16.5703125" style="9" customWidth="1"/>
    <col min="15620" max="15620" width="16.28515625" style="9" customWidth="1"/>
    <col min="15621" max="15621" width="16.5703125" style="9" customWidth="1"/>
    <col min="15622" max="15622" width="16.85546875" style="9" customWidth="1"/>
    <col min="15623" max="15623" width="9.140625" style="9"/>
    <col min="15624" max="15624" width="15.7109375" style="9" customWidth="1"/>
    <col min="15625" max="15626" width="9.140625" style="9"/>
    <col min="15627" max="15627" width="12.85546875" style="9" customWidth="1"/>
    <col min="15628" max="15869" width="9.140625" style="9"/>
    <col min="15870" max="15870" width="50.85546875" style="9" customWidth="1"/>
    <col min="15871" max="15871" width="7.5703125" style="9" customWidth="1"/>
    <col min="15872" max="15872" width="12.42578125" style="9" customWidth="1"/>
    <col min="15873" max="15873" width="14.42578125" style="9" customWidth="1"/>
    <col min="15874" max="15874" width="16.7109375" style="9" customWidth="1"/>
    <col min="15875" max="15875" width="16.5703125" style="9" customWidth="1"/>
    <col min="15876" max="15876" width="16.28515625" style="9" customWidth="1"/>
    <col min="15877" max="15877" width="16.5703125" style="9" customWidth="1"/>
    <col min="15878" max="15878" width="16.85546875" style="9" customWidth="1"/>
    <col min="15879" max="15879" width="9.140625" style="9"/>
    <col min="15880" max="15880" width="15.7109375" style="9" customWidth="1"/>
    <col min="15881" max="15882" width="9.140625" style="9"/>
    <col min="15883" max="15883" width="12.85546875" style="9" customWidth="1"/>
    <col min="15884" max="16125" width="9.140625" style="9"/>
    <col min="16126" max="16126" width="50.85546875" style="9" customWidth="1"/>
    <col min="16127" max="16127" width="7.5703125" style="9" customWidth="1"/>
    <col min="16128" max="16128" width="12.42578125" style="9" customWidth="1"/>
    <col min="16129" max="16129" width="14.42578125" style="9" customWidth="1"/>
    <col min="16130" max="16130" width="16.7109375" style="9" customWidth="1"/>
    <col min="16131" max="16131" width="16.5703125" style="9" customWidth="1"/>
    <col min="16132" max="16132" width="16.28515625" style="9" customWidth="1"/>
    <col min="16133" max="16133" width="16.5703125" style="9" customWidth="1"/>
    <col min="16134" max="16134" width="16.85546875" style="9" customWidth="1"/>
    <col min="16135" max="16135" width="9.140625" style="9"/>
    <col min="16136" max="16136" width="15.7109375" style="9" customWidth="1"/>
    <col min="16137" max="16138" width="9.140625" style="9"/>
    <col min="16139" max="16139" width="12.85546875" style="9" customWidth="1"/>
    <col min="16140" max="16384" width="9.140625" style="9"/>
  </cols>
  <sheetData>
    <row r="1" spans="1:10" s="2" customFormat="1" ht="15" customHeight="1" x14ac:dyDescent="0.25">
      <c r="A1" s="72" t="s">
        <v>0</v>
      </c>
      <c r="B1" s="73"/>
      <c r="C1" s="73"/>
      <c r="D1" s="73"/>
      <c r="E1" s="73"/>
      <c r="F1" s="73"/>
      <c r="G1" s="73"/>
      <c r="H1" s="73"/>
      <c r="I1" s="74"/>
      <c r="J1" s="1" t="s">
        <v>1</v>
      </c>
    </row>
    <row r="2" spans="1:10" s="2" customFormat="1" ht="16.5" customHeight="1" x14ac:dyDescent="0.25">
      <c r="A2" s="75"/>
      <c r="B2" s="76"/>
      <c r="C2" s="76"/>
      <c r="D2" s="76"/>
      <c r="E2" s="76"/>
      <c r="F2" s="76"/>
      <c r="G2" s="76"/>
      <c r="H2" s="76"/>
      <c r="I2" s="77"/>
      <c r="J2" s="3" t="s">
        <v>91</v>
      </c>
    </row>
    <row r="3" spans="1:10" s="2" customFormat="1" ht="18.75" customHeight="1" x14ac:dyDescent="0.25">
      <c r="A3" s="78" t="s">
        <v>3</v>
      </c>
      <c r="B3" s="79"/>
      <c r="C3" s="78" t="s">
        <v>4</v>
      </c>
      <c r="D3" s="80"/>
      <c r="E3" s="80"/>
      <c r="F3" s="79"/>
      <c r="G3" s="78" t="s">
        <v>5</v>
      </c>
      <c r="H3" s="79"/>
      <c r="I3" s="4" t="s">
        <v>6</v>
      </c>
      <c r="J3" s="4" t="s">
        <v>7</v>
      </c>
    </row>
    <row r="4" spans="1:10" s="2" customFormat="1" ht="21.75" customHeight="1" x14ac:dyDescent="0.25">
      <c r="A4" s="81" t="s">
        <v>8</v>
      </c>
      <c r="B4" s="82"/>
      <c r="C4" s="83" t="s">
        <v>8</v>
      </c>
      <c r="D4" s="84"/>
      <c r="E4" s="84"/>
      <c r="F4" s="85"/>
      <c r="G4" s="83"/>
      <c r="H4" s="85"/>
      <c r="I4" s="5">
        <v>44475</v>
      </c>
      <c r="J4" s="5" t="s">
        <v>9</v>
      </c>
    </row>
    <row r="5" spans="1:10" s="2" customFormat="1" ht="18.75" customHeight="1" x14ac:dyDescent="0.25">
      <c r="A5" s="78" t="s">
        <v>10</v>
      </c>
      <c r="B5" s="79"/>
      <c r="C5" s="78" t="s">
        <v>11</v>
      </c>
      <c r="D5" s="79"/>
      <c r="E5" s="78" t="s">
        <v>12</v>
      </c>
      <c r="F5" s="79"/>
      <c r="G5" s="4" t="s">
        <v>13</v>
      </c>
      <c r="H5" s="4" t="s">
        <v>14</v>
      </c>
      <c r="I5" s="78" t="s">
        <v>15</v>
      </c>
      <c r="J5" s="79"/>
    </row>
    <row r="6" spans="1:10" s="2" customFormat="1" ht="24" customHeight="1" x14ac:dyDescent="0.25">
      <c r="A6" s="86" t="s">
        <v>16</v>
      </c>
      <c r="B6" s="87"/>
      <c r="C6" s="88"/>
      <c r="D6" s="89"/>
      <c r="E6" s="90" t="s">
        <v>17</v>
      </c>
      <c r="F6" s="91"/>
      <c r="G6" s="5">
        <v>44475</v>
      </c>
      <c r="H6" s="5" t="s">
        <v>18</v>
      </c>
      <c r="I6" s="92">
        <v>44679</v>
      </c>
      <c r="J6" s="93"/>
    </row>
    <row r="7" spans="1:10" s="2" customFormat="1" ht="18.75" customHeight="1" x14ac:dyDescent="0.25">
      <c r="A7" s="94" t="s">
        <v>19</v>
      </c>
      <c r="B7" s="95"/>
      <c r="C7" s="78" t="s">
        <v>20</v>
      </c>
      <c r="D7" s="80"/>
      <c r="E7" s="79"/>
      <c r="F7" s="6" t="s">
        <v>21</v>
      </c>
      <c r="G7" s="78" t="s">
        <v>22</v>
      </c>
      <c r="H7" s="79"/>
      <c r="I7" s="94" t="s">
        <v>23</v>
      </c>
      <c r="J7" s="95"/>
    </row>
    <row r="8" spans="1:10" s="2" customFormat="1" ht="32.25" customHeight="1" x14ac:dyDescent="0.25">
      <c r="A8" s="96" t="s">
        <v>24</v>
      </c>
      <c r="B8" s="97"/>
      <c r="C8" s="98" t="s">
        <v>25</v>
      </c>
      <c r="D8" s="99"/>
      <c r="E8" s="100"/>
      <c r="F8" s="7">
        <v>6960954.2000000002</v>
      </c>
      <c r="G8" s="101">
        <f>BM.03!$I$26</f>
        <v>228456.14</v>
      </c>
      <c r="H8" s="102"/>
      <c r="I8" s="92" t="s">
        <v>92</v>
      </c>
      <c r="J8" s="93"/>
    </row>
    <row r="9" spans="1:10" s="2" customFormat="1" ht="7.5" customHeight="1" x14ac:dyDescent="0.25">
      <c r="A9" s="8"/>
      <c r="E9" s="9"/>
      <c r="J9" s="10"/>
    </row>
    <row r="10" spans="1:10" s="2" customFormat="1" ht="14.25" customHeight="1" x14ac:dyDescent="0.25">
      <c r="A10" s="11"/>
      <c r="B10" s="12"/>
      <c r="C10" s="13"/>
      <c r="D10" s="12"/>
      <c r="E10" s="103" t="s">
        <v>27</v>
      </c>
      <c r="F10" s="103"/>
      <c r="G10" s="103"/>
      <c r="H10" s="104" t="s">
        <v>28</v>
      </c>
      <c r="I10" s="103"/>
      <c r="J10" s="105"/>
    </row>
    <row r="11" spans="1:10" s="2" customFormat="1" x14ac:dyDescent="0.25">
      <c r="A11" s="106" t="s">
        <v>29</v>
      </c>
      <c r="B11" s="107" t="s">
        <v>30</v>
      </c>
      <c r="C11" s="108" t="s">
        <v>31</v>
      </c>
      <c r="D11" s="109" t="s">
        <v>32</v>
      </c>
      <c r="E11" s="17"/>
      <c r="F11" s="15" t="s">
        <v>33</v>
      </c>
      <c r="G11" s="14" t="s">
        <v>34</v>
      </c>
      <c r="H11" s="18"/>
      <c r="I11" s="15" t="s">
        <v>35</v>
      </c>
      <c r="J11" s="15" t="s">
        <v>36</v>
      </c>
    </row>
    <row r="12" spans="1:10" s="2" customFormat="1" x14ac:dyDescent="0.25">
      <c r="A12" s="106"/>
      <c r="B12" s="107"/>
      <c r="C12" s="108"/>
      <c r="D12" s="109"/>
      <c r="E12" s="17" t="s">
        <v>37</v>
      </c>
      <c r="F12" s="15" t="s">
        <v>38</v>
      </c>
      <c r="G12" s="14" t="s">
        <v>39</v>
      </c>
      <c r="H12" s="18" t="s">
        <v>37</v>
      </c>
      <c r="I12" s="15" t="s">
        <v>38</v>
      </c>
      <c r="J12" s="15" t="s">
        <v>40</v>
      </c>
    </row>
    <row r="13" spans="1:10" s="2" customFormat="1" x14ac:dyDescent="0.25">
      <c r="A13" s="19"/>
      <c r="B13" s="15"/>
      <c r="C13" s="16"/>
      <c r="D13" s="20"/>
      <c r="E13" s="17"/>
      <c r="F13" s="15" t="s">
        <v>41</v>
      </c>
      <c r="G13" s="14" t="s">
        <v>41</v>
      </c>
      <c r="H13" s="21"/>
      <c r="I13" s="21" t="s">
        <v>23</v>
      </c>
      <c r="J13" s="21" t="s">
        <v>41</v>
      </c>
    </row>
    <row r="14" spans="1:10" s="2" customFormat="1" ht="30" customHeight="1" x14ac:dyDescent="0.25">
      <c r="A14" s="22" t="s">
        <v>42</v>
      </c>
      <c r="B14" s="23" t="s">
        <v>43</v>
      </c>
      <c r="C14" s="24"/>
      <c r="D14" s="25"/>
      <c r="E14" s="25"/>
      <c r="F14" s="25"/>
      <c r="G14" s="26"/>
      <c r="H14" s="27">
        <v>2355393.2400000002</v>
      </c>
      <c r="I14" s="27">
        <f>SUM(I15:I18)</f>
        <v>79215.86</v>
      </c>
      <c r="J14" s="27">
        <f>SUM(J15:J18)</f>
        <v>298799.32</v>
      </c>
    </row>
    <row r="15" spans="1:10" s="2" customFormat="1" ht="30" customHeight="1" x14ac:dyDescent="0.25">
      <c r="A15" s="28" t="s">
        <v>44</v>
      </c>
      <c r="B15" s="29" t="s">
        <v>45</v>
      </c>
      <c r="C15" s="30" t="s">
        <v>46</v>
      </c>
      <c r="D15" s="31">
        <v>0.32</v>
      </c>
      <c r="E15" s="31">
        <v>161310.35</v>
      </c>
      <c r="F15" s="32">
        <f>'[1]Memória 03'!E7</f>
        <v>5427.7</v>
      </c>
      <c r="G15" s="31">
        <f>F15+[1]BM.02!G15</f>
        <v>20473.16</v>
      </c>
      <c r="H15" s="33">
        <v>51319.41</v>
      </c>
      <c r="I15" s="34">
        <f>ROUND(D15*F15,2)</f>
        <v>1736.86</v>
      </c>
      <c r="J15" s="33">
        <f>ROUND(D15*G15,2)</f>
        <v>6551.41</v>
      </c>
    </row>
    <row r="16" spans="1:10" s="2" customFormat="1" ht="30" customHeight="1" x14ac:dyDescent="0.25">
      <c r="A16" s="28" t="s">
        <v>47</v>
      </c>
      <c r="B16" s="35" t="s">
        <v>48</v>
      </c>
      <c r="C16" s="28" t="s">
        <v>49</v>
      </c>
      <c r="D16" s="36">
        <v>130.97999999999999</v>
      </c>
      <c r="E16" s="36">
        <v>15485.79</v>
      </c>
      <c r="F16" s="32">
        <f>'[1]Memória 03'!E8</f>
        <v>521.05999999999995</v>
      </c>
      <c r="G16" s="31">
        <f>F16+[1]BM.02!G16</f>
        <v>1965.4199999999998</v>
      </c>
      <c r="H16" s="33">
        <v>2028268.95</v>
      </c>
      <c r="I16" s="34">
        <f t="shared" ref="I16:I18" si="0">ROUND(D16*F16,2)</f>
        <v>68248.44</v>
      </c>
      <c r="J16" s="33">
        <f t="shared" ref="J16:J18" si="1">ROUND(D16*G16,2)</f>
        <v>257430.71</v>
      </c>
    </row>
    <row r="17" spans="1:16" s="2" customFormat="1" ht="30" customHeight="1" x14ac:dyDescent="0.25">
      <c r="A17" s="28" t="s">
        <v>50</v>
      </c>
      <c r="B17" s="35" t="s">
        <v>51</v>
      </c>
      <c r="C17" s="28" t="s">
        <v>52</v>
      </c>
      <c r="D17" s="36">
        <v>0.56000000000000005</v>
      </c>
      <c r="E17" s="36">
        <v>81261.7</v>
      </c>
      <c r="F17" s="32">
        <f>'[1]Memória 03'!E9</f>
        <v>2732.9</v>
      </c>
      <c r="G17" s="31">
        <f>F17+[1]BM.02!G17</f>
        <v>10310.290000000001</v>
      </c>
      <c r="H17" s="33">
        <v>45739.33</v>
      </c>
      <c r="I17" s="34">
        <f t="shared" si="0"/>
        <v>1530.42</v>
      </c>
      <c r="J17" s="33">
        <f t="shared" si="1"/>
        <v>5773.76</v>
      </c>
    </row>
    <row r="18" spans="1:16" s="2" customFormat="1" ht="30" customHeight="1" x14ac:dyDescent="0.25">
      <c r="A18" s="28" t="s">
        <v>53</v>
      </c>
      <c r="B18" s="35" t="s">
        <v>54</v>
      </c>
      <c r="C18" s="28" t="s">
        <v>52</v>
      </c>
      <c r="D18" s="36">
        <v>0.64</v>
      </c>
      <c r="E18" s="36">
        <v>357551.49</v>
      </c>
      <c r="F18" s="32">
        <f>'[1]Memória 03'!E10</f>
        <v>12031.47</v>
      </c>
      <c r="G18" s="31">
        <f>F18+[1]BM.02!G18</f>
        <v>45380.380000000005</v>
      </c>
      <c r="H18" s="33">
        <v>230065.55</v>
      </c>
      <c r="I18" s="34">
        <f t="shared" si="0"/>
        <v>7700.14</v>
      </c>
      <c r="J18" s="33">
        <f t="shared" si="1"/>
        <v>29043.439999999999</v>
      </c>
    </row>
    <row r="19" spans="1:16" s="2" customFormat="1" ht="30" customHeight="1" x14ac:dyDescent="0.25">
      <c r="A19" s="22" t="s">
        <v>55</v>
      </c>
      <c r="B19" s="23" t="s">
        <v>56</v>
      </c>
      <c r="C19" s="24"/>
      <c r="D19" s="25"/>
      <c r="E19" s="25"/>
      <c r="F19" s="25"/>
      <c r="G19" s="25"/>
      <c r="H19" s="27">
        <v>168362.18</v>
      </c>
      <c r="I19" s="27">
        <f>SUM(I20:I20)</f>
        <v>0</v>
      </c>
      <c r="J19" s="27">
        <f>SUM(J20:J20)</f>
        <v>0</v>
      </c>
    </row>
    <row r="20" spans="1:16" s="2" customFormat="1" ht="30" customHeight="1" x14ac:dyDescent="0.25">
      <c r="A20" s="28" t="s">
        <v>57</v>
      </c>
      <c r="B20" s="35" t="s">
        <v>58</v>
      </c>
      <c r="C20" s="28" t="s">
        <v>46</v>
      </c>
      <c r="D20" s="36">
        <v>21.25</v>
      </c>
      <c r="E20" s="36">
        <v>7921.34</v>
      </c>
      <c r="F20" s="32">
        <f>'[1]Memória 03'!E12</f>
        <v>0</v>
      </c>
      <c r="G20" s="31">
        <f>F20+[1]BM.02!G20</f>
        <v>0</v>
      </c>
      <c r="H20" s="33">
        <v>168362.18</v>
      </c>
      <c r="I20" s="34">
        <f>ROUND(D20*F20,2)</f>
        <v>0</v>
      </c>
      <c r="J20" s="33">
        <f>ROUND(D20*G20,2)</f>
        <v>0</v>
      </c>
    </row>
    <row r="21" spans="1:16" s="2" customFormat="1" ht="30" customHeight="1" x14ac:dyDescent="0.25">
      <c r="A21" s="22" t="s">
        <v>59</v>
      </c>
      <c r="B21" s="23" t="s">
        <v>60</v>
      </c>
      <c r="C21" s="24"/>
      <c r="D21" s="25"/>
      <c r="E21" s="25"/>
      <c r="F21" s="25"/>
      <c r="G21" s="25"/>
      <c r="H21" s="27">
        <v>4435744.29</v>
      </c>
      <c r="I21" s="27">
        <f>SUM(I22:I23)</f>
        <v>149240.28</v>
      </c>
      <c r="J21" s="27">
        <f>SUM(J22:J23)</f>
        <v>562937.75</v>
      </c>
    </row>
    <row r="22" spans="1:16" s="2" customFormat="1" ht="30" customHeight="1" x14ac:dyDescent="0.25">
      <c r="A22" s="28" t="s">
        <v>61</v>
      </c>
      <c r="B22" s="35" t="s">
        <v>62</v>
      </c>
      <c r="C22" s="28" t="s">
        <v>49</v>
      </c>
      <c r="D22" s="36">
        <v>5811.76</v>
      </c>
      <c r="E22" s="36">
        <v>193.57</v>
      </c>
      <c r="F22" s="32">
        <f>'[1]Memória 03'!E14</f>
        <v>6.51</v>
      </c>
      <c r="G22" s="31">
        <f>F22+[1]BM.02!G22</f>
        <v>24.560000000000002</v>
      </c>
      <c r="H22" s="33">
        <v>1124981.42</v>
      </c>
      <c r="I22" s="34">
        <f>ROUND(D22*F22,2)</f>
        <v>37834.559999999998</v>
      </c>
      <c r="J22" s="33">
        <f t="shared" ref="J22:J23" si="2">ROUND(D22*G22,2)</f>
        <v>142736.82999999999</v>
      </c>
      <c r="M22" s="121">
        <f>H23-J23</f>
        <v>2890561.95</v>
      </c>
      <c r="N22" s="121">
        <f>K23*5798.4</f>
        <v>4311806.2079999996</v>
      </c>
      <c r="O22" s="121">
        <f>N22-M22</f>
        <v>1421244.2579999994</v>
      </c>
      <c r="P22" s="2">
        <f>O22/H26</f>
        <v>0.20417376945246951</v>
      </c>
    </row>
    <row r="23" spans="1:16" s="2" customFormat="1" ht="30" customHeight="1" x14ac:dyDescent="0.25">
      <c r="A23" s="28" t="s">
        <v>63</v>
      </c>
      <c r="B23" s="35" t="s">
        <v>64</v>
      </c>
      <c r="C23" s="28" t="s">
        <v>49</v>
      </c>
      <c r="D23" s="36">
        <v>3887.15</v>
      </c>
      <c r="E23" s="36">
        <v>851.72</v>
      </c>
      <c r="F23" s="32">
        <f>'[1]Memória 03'!E15</f>
        <v>28.66</v>
      </c>
      <c r="G23" s="31">
        <f>F23+[1]BM.02!G23</f>
        <v>108.1</v>
      </c>
      <c r="H23" s="33">
        <v>3310762.87</v>
      </c>
      <c r="I23" s="34">
        <f t="shared" ref="I23" si="3">ROUND(D23*F23,2)</f>
        <v>111405.72</v>
      </c>
      <c r="J23" s="33">
        <f t="shared" si="2"/>
        <v>420200.92</v>
      </c>
      <c r="K23" s="39">
        <f>E23-G23</f>
        <v>743.62</v>
      </c>
    </row>
    <row r="24" spans="1:16" s="2" customFormat="1" ht="30" customHeight="1" x14ac:dyDescent="0.25">
      <c r="A24" s="22" t="s">
        <v>65</v>
      </c>
      <c r="B24" s="23" t="s">
        <v>66</v>
      </c>
      <c r="C24" s="24"/>
      <c r="D24" s="25"/>
      <c r="E24" s="25"/>
      <c r="F24" s="25"/>
      <c r="G24" s="25"/>
      <c r="H24" s="27">
        <v>1454.48</v>
      </c>
      <c r="I24" s="27">
        <f>SUM(I25:I25)</f>
        <v>0</v>
      </c>
      <c r="J24" s="27">
        <f>SUM(J25:J25)</f>
        <v>1454.49</v>
      </c>
      <c r="K24" s="121">
        <f>K25*0.0976</f>
        <v>595141.63366400008</v>
      </c>
      <c r="L24" s="121">
        <f>K25*0.1211</f>
        <v>738439.05570400006</v>
      </c>
      <c r="M24" s="121">
        <f>L24-K24</f>
        <v>143297.42203999998</v>
      </c>
    </row>
    <row r="25" spans="1:16" s="2" customFormat="1" ht="30" customHeight="1" x14ac:dyDescent="0.25">
      <c r="A25" s="28" t="s">
        <v>67</v>
      </c>
      <c r="B25" s="35" t="s">
        <v>68</v>
      </c>
      <c r="C25" s="28" t="s">
        <v>46</v>
      </c>
      <c r="D25" s="36">
        <v>323.22000000000003</v>
      </c>
      <c r="E25" s="36">
        <v>4.5</v>
      </c>
      <c r="F25" s="32">
        <f>'[1]Memória 03'!E17</f>
        <v>0</v>
      </c>
      <c r="G25" s="31">
        <f>F25+[1]BM.02!G25</f>
        <v>4.5</v>
      </c>
      <c r="H25" s="33">
        <v>1454.48</v>
      </c>
      <c r="I25" s="34">
        <f>ROUND(D25*F25,2)</f>
        <v>0</v>
      </c>
      <c r="J25" s="33">
        <f>ROUND(D25*G25,2)</f>
        <v>1454.49</v>
      </c>
      <c r="K25" s="121">
        <f>H26-J26</f>
        <v>6097762.6400000006</v>
      </c>
      <c r="L25" s="121">
        <f>K25*1.0976</f>
        <v>6692904.2736640004</v>
      </c>
    </row>
    <row r="26" spans="1:16" s="2" customFormat="1" ht="30" customHeight="1" x14ac:dyDescent="0.25">
      <c r="A26" s="110" t="s">
        <v>69</v>
      </c>
      <c r="B26" s="111"/>
      <c r="C26" s="111"/>
      <c r="D26" s="111"/>
      <c r="E26" s="111"/>
      <c r="F26" s="111"/>
      <c r="G26" s="112"/>
      <c r="H26" s="38">
        <v>6960954.2000000002</v>
      </c>
      <c r="I26" s="38">
        <f>I14+I19+I21+I24</f>
        <v>228456.14</v>
      </c>
      <c r="J26" s="38">
        <f>J14+J19+J21+J24</f>
        <v>863191.56</v>
      </c>
      <c r="K26" s="122">
        <f>J26/H26</f>
        <v>0.12400477509247224</v>
      </c>
    </row>
    <row r="27" spans="1:16" s="2" customFormat="1" ht="6" customHeight="1" x14ac:dyDescent="0.25">
      <c r="A27" s="40"/>
      <c r="B27" s="40"/>
      <c r="C27" s="40"/>
      <c r="D27" s="40"/>
      <c r="E27" s="40"/>
      <c r="F27" s="41"/>
      <c r="G27" s="41"/>
      <c r="H27" s="42"/>
      <c r="I27" s="42"/>
      <c r="J27" s="42"/>
    </row>
    <row r="28" spans="1:16" ht="22.5" customHeight="1" x14ac:dyDescent="0.25">
      <c r="A28" s="113" t="s">
        <v>70</v>
      </c>
      <c r="B28" s="113"/>
      <c r="C28" s="113"/>
      <c r="D28" s="114">
        <f>I26</f>
        <v>228456.14</v>
      </c>
      <c r="E28" s="114"/>
      <c r="F28" s="115"/>
      <c r="G28" s="115"/>
      <c r="H28" s="115"/>
      <c r="I28" s="115"/>
      <c r="J28" s="115"/>
    </row>
    <row r="29" spans="1:16" ht="8.25" customHeight="1" x14ac:dyDescent="0.25">
      <c r="C29" s="44"/>
      <c r="E29" s="45"/>
      <c r="F29" s="45"/>
    </row>
    <row r="30" spans="1:16" ht="17.25" customHeight="1" x14ac:dyDescent="0.25">
      <c r="C30" s="46"/>
      <c r="D30" s="46"/>
      <c r="E30" s="46"/>
      <c r="G30" s="116"/>
      <c r="H30" s="116"/>
      <c r="I30" s="116"/>
      <c r="J30" s="116"/>
    </row>
    <row r="31" spans="1:16" ht="6" customHeight="1" x14ac:dyDescent="0.25"/>
    <row r="34" spans="8:10" x14ac:dyDescent="0.25">
      <c r="H34" s="48"/>
    </row>
    <row r="36" spans="8:10" x14ac:dyDescent="0.25">
      <c r="J36" s="49"/>
    </row>
  </sheetData>
  <mergeCells count="34">
    <mergeCell ref="A26:G26"/>
    <mergeCell ref="A28:C28"/>
    <mergeCell ref="D28:E28"/>
    <mergeCell ref="F28:J28"/>
    <mergeCell ref="G30:J30"/>
    <mergeCell ref="E10:G10"/>
    <mergeCell ref="H10:J10"/>
    <mergeCell ref="A11:A12"/>
    <mergeCell ref="B11:B12"/>
    <mergeCell ref="C11:C12"/>
    <mergeCell ref="D11:D12"/>
    <mergeCell ref="A7:B7"/>
    <mergeCell ref="C7:E7"/>
    <mergeCell ref="G7:H7"/>
    <mergeCell ref="I7:J7"/>
    <mergeCell ref="A8:B8"/>
    <mergeCell ref="C8:E8"/>
    <mergeCell ref="G8:H8"/>
    <mergeCell ref="I8:J8"/>
    <mergeCell ref="A5:B5"/>
    <mergeCell ref="C5:D5"/>
    <mergeCell ref="E5:F5"/>
    <mergeCell ref="I5:J5"/>
    <mergeCell ref="A6:B6"/>
    <mergeCell ref="C6:D6"/>
    <mergeCell ref="E6:F6"/>
    <mergeCell ref="I6:J6"/>
    <mergeCell ref="A1:I2"/>
    <mergeCell ref="A3:B3"/>
    <mergeCell ref="C3:F3"/>
    <mergeCell ref="G3:H3"/>
    <mergeCell ref="A4:B4"/>
    <mergeCell ref="C4:F4"/>
    <mergeCell ref="G4:H4"/>
  </mergeCells>
  <printOptions horizontalCentered="1"/>
  <pageMargins left="0.31496062992125984" right="0.11811023622047245" top="1.5748031496062993" bottom="0.78740157480314965" header="0.31496062992125984" footer="0.31496062992125984"/>
  <pageSetup paperSize="9" scale="79" orientation="landscape" horizontalDpi="300" verticalDpi="300" r:id="rId1"/>
  <headerFooter>
    <oddFooter>Página &amp;P de &amp;N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B231CF-55A3-4499-9683-CD35D4A5E92F}">
  <dimension ref="A1:L19"/>
  <sheetViews>
    <sheetView tabSelected="1" view="pageBreakPreview" topLeftCell="A4" zoomScaleNormal="100" zoomScaleSheetLayoutView="100" workbookViewId="0">
      <selection activeCell="D7" sqref="D7"/>
    </sheetView>
  </sheetViews>
  <sheetFormatPr defaultRowHeight="15" x14ac:dyDescent="0.25"/>
  <cols>
    <col min="2" max="2" width="51.7109375" style="70" customWidth="1"/>
    <col min="3" max="3" width="9.140625" style="63"/>
    <col min="4" max="4" width="55.28515625" customWidth="1"/>
    <col min="5" max="5" width="11.5703125" style="50" customWidth="1"/>
  </cols>
  <sheetData>
    <row r="1" spans="1:12" ht="26.25" x14ac:dyDescent="0.25">
      <c r="A1" s="117" t="s">
        <v>93</v>
      </c>
      <c r="B1" s="118"/>
      <c r="C1" s="118"/>
      <c r="D1" s="119"/>
    </row>
    <row r="3" spans="1:12" x14ac:dyDescent="0.25">
      <c r="A3" s="51" t="s">
        <v>29</v>
      </c>
      <c r="B3" s="52" t="s">
        <v>72</v>
      </c>
      <c r="C3" s="51" t="s">
        <v>73</v>
      </c>
      <c r="D3" s="51" t="s">
        <v>74</v>
      </c>
    </row>
    <row r="4" spans="1:12" x14ac:dyDescent="0.25">
      <c r="A4" s="53"/>
      <c r="B4" s="54"/>
      <c r="C4" s="55"/>
      <c r="D4" s="53"/>
    </row>
    <row r="5" spans="1:12" x14ac:dyDescent="0.25">
      <c r="A5" s="120"/>
      <c r="B5" s="120"/>
      <c r="C5" s="120"/>
      <c r="D5" s="120"/>
    </row>
    <row r="6" spans="1:12" x14ac:dyDescent="0.25">
      <c r="A6" s="56" t="s">
        <v>42</v>
      </c>
      <c r="B6" s="57" t="s">
        <v>43</v>
      </c>
      <c r="C6" s="58"/>
      <c r="D6" s="59"/>
      <c r="G6">
        <f>(8+8.3+7.6+6.5+6.6)/5</f>
        <v>7.4</v>
      </c>
    </row>
    <row r="7" spans="1:12" ht="165" x14ac:dyDescent="0.25">
      <c r="A7" s="60" t="s">
        <v>44</v>
      </c>
      <c r="B7" s="61" t="str">
        <f>[1]BM.03!B15</f>
        <v>IMPRIMACAO EXCLUSIVE LIGANTE</v>
      </c>
      <c r="C7" s="62" t="s">
        <v>75</v>
      </c>
      <c r="D7" s="54" t="s">
        <v>94</v>
      </c>
      <c r="E7" s="71">
        <f>2310.28+802.56+417.78+409.2+678.32+809.56</f>
        <v>5427.6999999999989</v>
      </c>
      <c r="G7" s="63">
        <f>312.2*G6</f>
        <v>2310.2800000000002</v>
      </c>
      <c r="H7">
        <f>125.4*6.4</f>
        <v>802.56000000000006</v>
      </c>
      <c r="I7">
        <f>63.3*6.6</f>
        <v>417.78</v>
      </c>
      <c r="J7">
        <f>(41.7+60.6)*8/2</f>
        <v>409.20000000000005</v>
      </c>
      <c r="K7">
        <f>111.2*6.1</f>
        <v>678.31999999999994</v>
      </c>
      <c r="L7">
        <f>109.4*7.4</f>
        <v>809.56000000000006</v>
      </c>
    </row>
    <row r="8" spans="1:12" ht="30" x14ac:dyDescent="0.25">
      <c r="A8" s="60" t="s">
        <v>47</v>
      </c>
      <c r="B8" s="61" t="str">
        <f>[1]BM.03!B16</f>
        <v>CONCRETO BETUMINOSO USINADO A QUENTE EXC. LIGANTE</v>
      </c>
      <c r="C8" s="62" t="s">
        <v>77</v>
      </c>
      <c r="D8" s="64" t="s">
        <v>78</v>
      </c>
      <c r="E8" s="50">
        <f>E7*0.04*2.4</f>
        <v>521.05919999999981</v>
      </c>
    </row>
    <row r="9" spans="1:12" x14ac:dyDescent="0.25">
      <c r="A9" s="60" t="s">
        <v>50</v>
      </c>
      <c r="B9" s="61" t="str">
        <f>[1]BM.03!B17</f>
        <v>TRANSPORTE DE MATERIAIS ASFALTICO A FRIO</v>
      </c>
      <c r="C9" s="62" t="s">
        <v>79</v>
      </c>
      <c r="D9" s="53" t="s">
        <v>80</v>
      </c>
      <c r="E9" s="50">
        <f>E14*419.8</f>
        <v>2734.2581519999994</v>
      </c>
    </row>
    <row r="10" spans="1:12" x14ac:dyDescent="0.25">
      <c r="A10" s="60" t="s">
        <v>53</v>
      </c>
      <c r="B10" s="61" t="str">
        <f>[1]BM.03!B18</f>
        <v>TRANSPORTE DE MATERIAIS ASFALTICO A QUENTE</v>
      </c>
      <c r="C10" s="62" t="s">
        <v>79</v>
      </c>
      <c r="D10" s="54" t="s">
        <v>81</v>
      </c>
      <c r="E10" s="50">
        <f>E15*419.8</f>
        <v>12030.735868799997</v>
      </c>
      <c r="H10">
        <f>(49*2)+13.2</f>
        <v>111.2</v>
      </c>
    </row>
    <row r="11" spans="1:12" x14ac:dyDescent="0.25">
      <c r="A11" s="56" t="s">
        <v>55</v>
      </c>
      <c r="B11" s="57" t="s">
        <v>56</v>
      </c>
      <c r="C11" s="66"/>
      <c r="D11" s="66"/>
    </row>
    <row r="12" spans="1:12" x14ac:dyDescent="0.25">
      <c r="A12" s="60" t="s">
        <v>57</v>
      </c>
      <c r="B12" s="65" t="str">
        <f>[1]BM.03!B20</f>
        <v>SINALIZACAO HORIZONTAL COM TINTA 2 ANOS DURACAO</v>
      </c>
      <c r="C12" s="67" t="s">
        <v>75</v>
      </c>
      <c r="D12" s="54"/>
    </row>
    <row r="13" spans="1:12" x14ac:dyDescent="0.25">
      <c r="A13" s="56" t="s">
        <v>59</v>
      </c>
      <c r="B13" s="57" t="s">
        <v>82</v>
      </c>
      <c r="C13" s="59"/>
      <c r="D13" s="59"/>
    </row>
    <row r="14" spans="1:12" x14ac:dyDescent="0.25">
      <c r="A14" s="60" t="s">
        <v>61</v>
      </c>
      <c r="B14" s="65" t="str">
        <f>[1]BM.03!B22</f>
        <v>ASFALTO DILUIDO CM-30 EXCLUSIVE TRANSPORTE</v>
      </c>
      <c r="C14" s="55" t="s">
        <v>77</v>
      </c>
      <c r="D14" s="53" t="s">
        <v>83</v>
      </c>
      <c r="E14" s="50">
        <f>E7*0.0012</f>
        <v>6.5132399999999979</v>
      </c>
      <c r="F14" s="68"/>
    </row>
    <row r="15" spans="1:12" ht="30" x14ac:dyDescent="0.25">
      <c r="A15" s="60" t="s">
        <v>63</v>
      </c>
      <c r="B15" s="65" t="str">
        <f>[1]BM.03!B23</f>
        <v xml:space="preserve">CIMENTO ASFALTICO CAP 50/70 EXCLUSIVE TRANSPORTE </v>
      </c>
      <c r="C15" s="55" t="s">
        <v>77</v>
      </c>
      <c r="D15" s="54" t="s">
        <v>84</v>
      </c>
      <c r="E15" s="50">
        <f>E8*0.055</f>
        <v>28.658255999999991</v>
      </c>
    </row>
    <row r="16" spans="1:12" x14ac:dyDescent="0.25">
      <c r="A16" s="69" t="e">
        <f>#REF!</f>
        <v>#REF!</v>
      </c>
      <c r="B16" s="57" t="str">
        <f>[1]BM.03!B24</f>
        <v>PLACA DA OBRA</v>
      </c>
      <c r="C16" s="59"/>
      <c r="D16" s="59"/>
    </row>
    <row r="17" spans="1:4" x14ac:dyDescent="0.25">
      <c r="A17" s="60" t="s">
        <v>67</v>
      </c>
      <c r="B17" s="65" t="str">
        <f>[1]BM.03!B25</f>
        <v>PLACA INDICATIVA DE OBRA</v>
      </c>
      <c r="C17" s="67" t="s">
        <v>85</v>
      </c>
      <c r="D17" s="53"/>
    </row>
    <row r="19" spans="1:4" x14ac:dyDescent="0.25">
      <c r="A19" s="70"/>
    </row>
  </sheetData>
  <mergeCells count="2">
    <mergeCell ref="A1:D1"/>
    <mergeCell ref="A5:D5"/>
  </mergeCells>
  <pageMargins left="0.511811024" right="0.511811024" top="0.78740157499999996" bottom="0.78740157499999996" header="0.31496062000000002" footer="0.31496062000000002"/>
  <pageSetup paperSize="9" scale="73" orientation="portrait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810672-E37A-46BA-8FF2-0DE1E7D624A6}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7</vt:i4>
      </vt:variant>
      <vt:variant>
        <vt:lpstr>Intervalos Nomeados</vt:lpstr>
      </vt:variant>
      <vt:variant>
        <vt:i4>9</vt:i4>
      </vt:variant>
    </vt:vector>
  </HeadingPairs>
  <TitlesOfParts>
    <vt:vector size="16" baseType="lpstr">
      <vt:lpstr>BM.01</vt:lpstr>
      <vt:lpstr>Memória 01</vt:lpstr>
      <vt:lpstr>BM.02</vt:lpstr>
      <vt:lpstr>Memória 02</vt:lpstr>
      <vt:lpstr>BM.03</vt:lpstr>
      <vt:lpstr>Memória 03</vt:lpstr>
      <vt:lpstr>Planilha1</vt:lpstr>
      <vt:lpstr>BM.01!Area_de_impressao</vt:lpstr>
      <vt:lpstr>BM.02!Area_de_impressao</vt:lpstr>
      <vt:lpstr>BM.03!Area_de_impressao</vt:lpstr>
      <vt:lpstr>'Memória 01'!Area_de_impressao</vt:lpstr>
      <vt:lpstr>'Memória 02'!Area_de_impressao</vt:lpstr>
      <vt:lpstr>'Memória 03'!Area_de_impressao</vt:lpstr>
      <vt:lpstr>BM.01!Titulos_de_impressao</vt:lpstr>
      <vt:lpstr>BM.02!Titulos_de_impressao</vt:lpstr>
      <vt:lpstr>BM.03!Titulos_de_impressao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User12549</dc:creator>
  <cp:lastModifiedBy>User12549</cp:lastModifiedBy>
  <dcterms:created xsi:type="dcterms:W3CDTF">2025-02-21T17:03:58Z</dcterms:created>
  <dcterms:modified xsi:type="dcterms:W3CDTF">2025-02-21T17:10:38Z</dcterms:modified>
</cp:coreProperties>
</file>